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20-2021" sheetId="1" r:id="rId1"/>
  </sheets>
  <definedNames>
    <definedName name="_xlnm._FilterDatabase" localSheetId="0" hidden="1">'2020-2021'!$A$17:$AM$224</definedName>
    <definedName name="_xlnm.Print_Titles" localSheetId="0">'2020-2021'!$16:$17</definedName>
    <definedName name="_xlnm.Print_Area" localSheetId="0">'2020-2021'!$A$1:$AK$224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94" i="1" l="1"/>
  <c r="AH195" i="1"/>
  <c r="AJ213" i="1"/>
  <c r="AJ43" i="1" l="1"/>
  <c r="AH43" i="1"/>
  <c r="AH38" i="1"/>
  <c r="AH209" i="1"/>
  <c r="AJ221" i="1" l="1"/>
  <c r="AH221" i="1"/>
  <c r="AJ20" i="1"/>
  <c r="AH20" i="1"/>
  <c r="AK74" i="1"/>
  <c r="AK75" i="1"/>
  <c r="AK76" i="1"/>
  <c r="AI74" i="1"/>
  <c r="AI75" i="1"/>
  <c r="AI76" i="1"/>
  <c r="AI213" i="1" l="1"/>
  <c r="AJ212" i="1"/>
  <c r="AK212" i="1" s="1"/>
  <c r="AH212" i="1"/>
  <c r="AI212" i="1" s="1"/>
  <c r="AK213" i="1"/>
  <c r="AJ130" i="1" l="1"/>
  <c r="AH130" i="1"/>
  <c r="AK194" i="1"/>
  <c r="AK195" i="1"/>
  <c r="AK196" i="1"/>
  <c r="AI194" i="1"/>
  <c r="AI195" i="1"/>
  <c r="AI196" i="1"/>
  <c r="AK193" i="1" l="1"/>
  <c r="AI193" i="1"/>
  <c r="AJ210" i="1" l="1"/>
  <c r="AH210" i="1"/>
  <c r="AJ207" i="1"/>
  <c r="AH207" i="1"/>
  <c r="AJ200" i="1"/>
  <c r="AH200" i="1"/>
  <c r="AJ197" i="1"/>
  <c r="AH197" i="1"/>
  <c r="AJ189" i="1"/>
  <c r="AH189" i="1"/>
  <c r="AJ185" i="1"/>
  <c r="AH185" i="1"/>
  <c r="AJ180" i="1"/>
  <c r="AH180" i="1"/>
  <c r="AH176" i="1"/>
  <c r="AJ172" i="1"/>
  <c r="AH172" i="1"/>
  <c r="AJ168" i="1"/>
  <c r="AH168" i="1"/>
  <c r="AJ164" i="1"/>
  <c r="AH164" i="1"/>
  <c r="AJ160" i="1"/>
  <c r="AH160" i="1"/>
  <c r="AJ156" i="1"/>
  <c r="AH156" i="1"/>
  <c r="AJ152" i="1"/>
  <c r="AH152" i="1"/>
  <c r="AJ148" i="1"/>
  <c r="AH148" i="1"/>
  <c r="AJ144" i="1"/>
  <c r="AH144" i="1"/>
  <c r="AJ140" i="1"/>
  <c r="AH140" i="1"/>
  <c r="AJ136" i="1"/>
  <c r="AH136" i="1"/>
  <c r="AJ132" i="1"/>
  <c r="AH132" i="1"/>
  <c r="AJ131" i="1"/>
  <c r="AH131" i="1"/>
  <c r="AJ121" i="1"/>
  <c r="AH121" i="1"/>
  <c r="AH115" i="1" s="1"/>
  <c r="AJ105" i="1"/>
  <c r="AH105" i="1"/>
  <c r="AJ102" i="1"/>
  <c r="AH102" i="1"/>
  <c r="AJ96" i="1"/>
  <c r="AH96" i="1"/>
  <c r="AJ82" i="1"/>
  <c r="AJ219" i="1" s="1"/>
  <c r="AH82" i="1"/>
  <c r="AJ81" i="1"/>
  <c r="AH81" i="1"/>
  <c r="AJ80" i="1"/>
  <c r="AH80" i="1"/>
  <c r="AJ79" i="1"/>
  <c r="AH79" i="1"/>
  <c r="AJ66" i="1"/>
  <c r="AH66" i="1"/>
  <c r="AJ60" i="1"/>
  <c r="AH60" i="1"/>
  <c r="AJ48" i="1"/>
  <c r="AH48" i="1"/>
  <c r="AJ39" i="1"/>
  <c r="AH39" i="1"/>
  <c r="AJ33" i="1"/>
  <c r="AH33" i="1"/>
  <c r="AJ28" i="1"/>
  <c r="AH28" i="1"/>
  <c r="AJ23" i="1"/>
  <c r="AH23" i="1"/>
  <c r="AH222" i="1" s="1"/>
  <c r="AJ22" i="1"/>
  <c r="AH22" i="1"/>
  <c r="AJ21" i="1"/>
  <c r="AH21" i="1"/>
  <c r="AJ222" i="1" l="1"/>
  <c r="AH224" i="1"/>
  <c r="AH217" i="1"/>
  <c r="AJ115" i="1"/>
  <c r="AJ224" i="1"/>
  <c r="AJ217" i="1"/>
  <c r="AJ77" i="1"/>
  <c r="AJ218" i="1"/>
  <c r="AJ216" i="1"/>
  <c r="AJ128" i="1"/>
  <c r="AH18" i="1"/>
  <c r="AJ18" i="1"/>
  <c r="AH77" i="1"/>
  <c r="AJ223" i="1"/>
  <c r="AH223" i="1"/>
  <c r="AH128" i="1"/>
  <c r="AH216" i="1"/>
  <c r="AH218" i="1"/>
  <c r="AH219" i="1"/>
  <c r="AF221" i="1"/>
  <c r="AD221" i="1"/>
  <c r="AF210" i="1"/>
  <c r="AD210" i="1"/>
  <c r="AF207" i="1"/>
  <c r="AD207" i="1"/>
  <c r="AF200" i="1"/>
  <c r="AD200" i="1"/>
  <c r="AF197" i="1"/>
  <c r="AD197" i="1"/>
  <c r="AF189" i="1"/>
  <c r="AD189" i="1"/>
  <c r="AF185" i="1"/>
  <c r="AD185" i="1"/>
  <c r="AF180" i="1"/>
  <c r="AD180" i="1"/>
  <c r="AD176" i="1"/>
  <c r="AF172" i="1"/>
  <c r="AD172" i="1"/>
  <c r="AF168" i="1"/>
  <c r="AD168" i="1"/>
  <c r="AF164" i="1"/>
  <c r="AD164" i="1"/>
  <c r="AF160" i="1"/>
  <c r="AD160" i="1"/>
  <c r="AF156" i="1"/>
  <c r="AD156" i="1"/>
  <c r="AF152" i="1"/>
  <c r="AD152" i="1"/>
  <c r="AF148" i="1"/>
  <c r="AD148" i="1"/>
  <c r="AF144" i="1"/>
  <c r="AD144" i="1"/>
  <c r="AF140" i="1"/>
  <c r="AD140" i="1"/>
  <c r="AF136" i="1"/>
  <c r="AD136" i="1"/>
  <c r="AF132" i="1"/>
  <c r="AD132" i="1"/>
  <c r="AF131" i="1"/>
  <c r="AF216" i="1" s="1"/>
  <c r="AD131" i="1"/>
  <c r="AF130" i="1"/>
  <c r="AD130" i="1"/>
  <c r="AF121" i="1"/>
  <c r="AF115" i="1" s="1"/>
  <c r="AD121" i="1"/>
  <c r="AF105" i="1"/>
  <c r="AD105" i="1"/>
  <c r="AF102" i="1"/>
  <c r="AD102" i="1"/>
  <c r="AD80" i="1"/>
  <c r="AD96" i="1"/>
  <c r="AF96" i="1"/>
  <c r="AF82" i="1"/>
  <c r="AF219" i="1" s="1"/>
  <c r="AD82" i="1"/>
  <c r="AF81" i="1"/>
  <c r="AD81" i="1"/>
  <c r="AF80" i="1"/>
  <c r="AF79" i="1"/>
  <c r="AF66" i="1"/>
  <c r="AD66" i="1"/>
  <c r="AF60" i="1"/>
  <c r="AD60" i="1"/>
  <c r="AF48" i="1"/>
  <c r="AD48" i="1"/>
  <c r="AF43" i="1"/>
  <c r="AD43" i="1"/>
  <c r="AF39" i="1"/>
  <c r="AD39" i="1"/>
  <c r="AF33" i="1"/>
  <c r="AD33" i="1"/>
  <c r="AF28" i="1"/>
  <c r="AD28" i="1"/>
  <c r="AF23" i="1"/>
  <c r="AD23" i="1"/>
  <c r="AF22" i="1"/>
  <c r="AD22" i="1"/>
  <c r="AF21" i="1"/>
  <c r="AD21" i="1"/>
  <c r="AF20" i="1"/>
  <c r="AD20" i="1"/>
  <c r="AD18" i="1" l="1"/>
  <c r="AH214" i="1"/>
  <c r="AJ214" i="1"/>
  <c r="AF218" i="1"/>
  <c r="AF77" i="1"/>
  <c r="AF128" i="1"/>
  <c r="AD216" i="1"/>
  <c r="AD128" i="1"/>
  <c r="AD115" i="1"/>
  <c r="AD224" i="1"/>
  <c r="AD219" i="1"/>
  <c r="AD223" i="1"/>
  <c r="AD217" i="1"/>
  <c r="AD218" i="1"/>
  <c r="AD222" i="1"/>
  <c r="AD79" i="1"/>
  <c r="AF217" i="1"/>
  <c r="AF222" i="1"/>
  <c r="AF223" i="1"/>
  <c r="AF224" i="1"/>
  <c r="AF18" i="1"/>
  <c r="AB131" i="1"/>
  <c r="AB130" i="1"/>
  <c r="Z131" i="1"/>
  <c r="Z130" i="1"/>
  <c r="AD77" i="1" l="1"/>
  <c r="AF214" i="1"/>
  <c r="AB82" i="1"/>
  <c r="AB219" i="1" s="1"/>
  <c r="Z82" i="1"/>
  <c r="AD214" i="1" l="1"/>
  <c r="AA82" i="1"/>
  <c r="AE82" i="1" s="1"/>
  <c r="AI82" i="1" s="1"/>
  <c r="Z219" i="1"/>
  <c r="AA219" i="1" s="1"/>
  <c r="AE219" i="1" s="1"/>
  <c r="AI219" i="1" s="1"/>
  <c r="AC82" i="1"/>
  <c r="AG82" i="1" s="1"/>
  <c r="AK82" i="1" s="1"/>
  <c r="AC191" i="1"/>
  <c r="AG191" i="1" s="1"/>
  <c r="AK191" i="1" s="1"/>
  <c r="AC192" i="1"/>
  <c r="AG192" i="1" s="1"/>
  <c r="AK192" i="1" s="1"/>
  <c r="AA191" i="1"/>
  <c r="AE191" i="1" s="1"/>
  <c r="AI191" i="1" s="1"/>
  <c r="AA192" i="1"/>
  <c r="AE192" i="1" s="1"/>
  <c r="AI192" i="1" s="1"/>
  <c r="AB189" i="1"/>
  <c r="AC189" i="1" s="1"/>
  <c r="AG189" i="1" s="1"/>
  <c r="AK189" i="1" s="1"/>
  <c r="Z189" i="1"/>
  <c r="AA189" i="1" s="1"/>
  <c r="AE189" i="1" s="1"/>
  <c r="AI189" i="1" s="1"/>
  <c r="AC187" i="1" l="1"/>
  <c r="AG187" i="1" s="1"/>
  <c r="AK187" i="1" s="1"/>
  <c r="AC188" i="1"/>
  <c r="AG188" i="1" s="1"/>
  <c r="AK188" i="1" s="1"/>
  <c r="AA187" i="1"/>
  <c r="AE187" i="1" s="1"/>
  <c r="AI187" i="1" s="1"/>
  <c r="AA188" i="1"/>
  <c r="AE188" i="1" s="1"/>
  <c r="AI188" i="1" s="1"/>
  <c r="AB185" i="1"/>
  <c r="AC185" i="1" s="1"/>
  <c r="AG185" i="1" s="1"/>
  <c r="AK185" i="1" s="1"/>
  <c r="Z185" i="1"/>
  <c r="AA185" i="1" s="1"/>
  <c r="AE185" i="1" s="1"/>
  <c r="AI185" i="1" s="1"/>
  <c r="AB20" i="1" l="1"/>
  <c r="Z20" i="1"/>
  <c r="AA72" i="1"/>
  <c r="AE72" i="1" s="1"/>
  <c r="AI72" i="1" s="1"/>
  <c r="AA73" i="1"/>
  <c r="AE73" i="1" s="1"/>
  <c r="AI73" i="1" s="1"/>
  <c r="AC72" i="1"/>
  <c r="AG72" i="1" s="1"/>
  <c r="AK72" i="1" s="1"/>
  <c r="AC73" i="1"/>
  <c r="AG73" i="1" s="1"/>
  <c r="AK73" i="1" s="1"/>
  <c r="AC127" i="1"/>
  <c r="AG127" i="1" s="1"/>
  <c r="AK127" i="1" s="1"/>
  <c r="AA127" i="1"/>
  <c r="AE127" i="1" s="1"/>
  <c r="AI127" i="1" s="1"/>
  <c r="AC184" i="1"/>
  <c r="AG184" i="1" s="1"/>
  <c r="AK184" i="1" s="1"/>
  <c r="AA184" i="1"/>
  <c r="AE184" i="1" s="1"/>
  <c r="AI184" i="1" s="1"/>
  <c r="Z99" i="1"/>
  <c r="AC101" i="1"/>
  <c r="AG101" i="1" s="1"/>
  <c r="AK101" i="1" s="1"/>
  <c r="AA101" i="1"/>
  <c r="AE101" i="1" s="1"/>
  <c r="AI101" i="1" s="1"/>
  <c r="AB96" i="1"/>
  <c r="Z96" i="1"/>
  <c r="AB98" i="1"/>
  <c r="Z98" i="1"/>
  <c r="AB207" i="1" l="1"/>
  <c r="Z207" i="1"/>
  <c r="AC209" i="1"/>
  <c r="AG209" i="1" s="1"/>
  <c r="AK209" i="1" s="1"/>
  <c r="AA209" i="1"/>
  <c r="AE209" i="1" s="1"/>
  <c r="AI209" i="1" s="1"/>
  <c r="AC58" i="1" l="1"/>
  <c r="AG58" i="1" s="1"/>
  <c r="AK58" i="1" s="1"/>
  <c r="AA58" i="1"/>
  <c r="AE58" i="1" s="1"/>
  <c r="AI58" i="1" s="1"/>
  <c r="AC56" i="1"/>
  <c r="AG56" i="1" s="1"/>
  <c r="AK56" i="1" s="1"/>
  <c r="AA56" i="1"/>
  <c r="AE56" i="1" s="1"/>
  <c r="AI56" i="1" s="1"/>
  <c r="AB221" i="1" l="1"/>
  <c r="Z221" i="1"/>
  <c r="AB210" i="1"/>
  <c r="Z210" i="1"/>
  <c r="AB200" i="1"/>
  <c r="Z200" i="1"/>
  <c r="AB197" i="1"/>
  <c r="Z197" i="1"/>
  <c r="AB180" i="1"/>
  <c r="Z180" i="1"/>
  <c r="Z176" i="1"/>
  <c r="AB172" i="1"/>
  <c r="Z172" i="1"/>
  <c r="AB168" i="1"/>
  <c r="Z168" i="1"/>
  <c r="AB164" i="1"/>
  <c r="Z164" i="1"/>
  <c r="AB160" i="1"/>
  <c r="Z160" i="1"/>
  <c r="AB156" i="1"/>
  <c r="Z156" i="1"/>
  <c r="AB152" i="1"/>
  <c r="Z152" i="1"/>
  <c r="AB148" i="1"/>
  <c r="Z148" i="1"/>
  <c r="AB144" i="1"/>
  <c r="Z144" i="1"/>
  <c r="AB140" i="1"/>
  <c r="Z140" i="1"/>
  <c r="AB136" i="1"/>
  <c r="Z136" i="1"/>
  <c r="AB132" i="1"/>
  <c r="Z132" i="1"/>
  <c r="AB216" i="1"/>
  <c r="AB121" i="1"/>
  <c r="Z121" i="1"/>
  <c r="AB105" i="1"/>
  <c r="Z105" i="1"/>
  <c r="AB102" i="1"/>
  <c r="Z102" i="1"/>
  <c r="AB81" i="1"/>
  <c r="Z81" i="1"/>
  <c r="AB80" i="1"/>
  <c r="Z80" i="1"/>
  <c r="AB79" i="1"/>
  <c r="Z79" i="1"/>
  <c r="AB66" i="1"/>
  <c r="Z66" i="1"/>
  <c r="AB60" i="1"/>
  <c r="Z60" i="1"/>
  <c r="AB48" i="1"/>
  <c r="Z48" i="1"/>
  <c r="AB43" i="1"/>
  <c r="Z43" i="1"/>
  <c r="AB39" i="1"/>
  <c r="Z39" i="1"/>
  <c r="AB33" i="1"/>
  <c r="Z33" i="1"/>
  <c r="AB28" i="1"/>
  <c r="Z28" i="1"/>
  <c r="AB23" i="1"/>
  <c r="Z23" i="1"/>
  <c r="AB22" i="1"/>
  <c r="Z22" i="1"/>
  <c r="AB21" i="1"/>
  <c r="Z21" i="1"/>
  <c r="Z224" i="1" l="1"/>
  <c r="AB224" i="1"/>
  <c r="Z77" i="1"/>
  <c r="AB77" i="1"/>
  <c r="AB115" i="1"/>
  <c r="Z223" i="1"/>
  <c r="AB222" i="1"/>
  <c r="Z222" i="1"/>
  <c r="Z115" i="1"/>
  <c r="Z217" i="1"/>
  <c r="AB223" i="1"/>
  <c r="AB128" i="1"/>
  <c r="AB218" i="1"/>
  <c r="Z128" i="1"/>
  <c r="Z218" i="1"/>
  <c r="Z216" i="1"/>
  <c r="Z18" i="1"/>
  <c r="AB217" i="1"/>
  <c r="AB18" i="1"/>
  <c r="V43" i="1"/>
  <c r="X221" i="1"/>
  <c r="V221" i="1"/>
  <c r="X210" i="1"/>
  <c r="V210" i="1"/>
  <c r="X207" i="1"/>
  <c r="V207" i="1"/>
  <c r="X200" i="1"/>
  <c r="V200" i="1"/>
  <c r="X197" i="1"/>
  <c r="V197" i="1"/>
  <c r="X180" i="1"/>
  <c r="V180" i="1"/>
  <c r="V176" i="1"/>
  <c r="X172" i="1"/>
  <c r="V172" i="1"/>
  <c r="X168" i="1"/>
  <c r="V168" i="1"/>
  <c r="X164" i="1"/>
  <c r="V164" i="1"/>
  <c r="X160" i="1"/>
  <c r="V160" i="1"/>
  <c r="X156" i="1"/>
  <c r="V156" i="1"/>
  <c r="X152" i="1"/>
  <c r="V152" i="1"/>
  <c r="X148" i="1"/>
  <c r="V148" i="1"/>
  <c r="X144" i="1"/>
  <c r="V144" i="1"/>
  <c r="X140" i="1"/>
  <c r="V140" i="1"/>
  <c r="X136" i="1"/>
  <c r="V136" i="1"/>
  <c r="X132" i="1"/>
  <c r="V132" i="1"/>
  <c r="X131" i="1"/>
  <c r="X216" i="1" s="1"/>
  <c r="V131" i="1"/>
  <c r="V216" i="1" s="1"/>
  <c r="X130" i="1"/>
  <c r="V130" i="1"/>
  <c r="X121" i="1"/>
  <c r="X115" i="1" s="1"/>
  <c r="V121" i="1"/>
  <c r="V115" i="1" s="1"/>
  <c r="X105" i="1"/>
  <c r="V105" i="1"/>
  <c r="X102" i="1"/>
  <c r="V102" i="1"/>
  <c r="X96" i="1"/>
  <c r="V96" i="1"/>
  <c r="X81" i="1"/>
  <c r="X218" i="1" s="1"/>
  <c r="V81" i="1"/>
  <c r="V218" i="1" s="1"/>
  <c r="X80" i="1"/>
  <c r="V80" i="1"/>
  <c r="X79" i="1"/>
  <c r="V79" i="1"/>
  <c r="X66" i="1"/>
  <c r="V66" i="1"/>
  <c r="X60" i="1"/>
  <c r="X48" i="1"/>
  <c r="V48" i="1"/>
  <c r="X43" i="1"/>
  <c r="X21" i="1"/>
  <c r="X20" i="1"/>
  <c r="V39" i="1"/>
  <c r="X33" i="1"/>
  <c r="V33" i="1"/>
  <c r="V28" i="1"/>
  <c r="X28" i="1"/>
  <c r="X23" i="1"/>
  <c r="X22" i="1"/>
  <c r="V22" i="1"/>
  <c r="V21" i="1"/>
  <c r="V20" i="1"/>
  <c r="X77" i="1" l="1"/>
  <c r="AB214" i="1"/>
  <c r="X128" i="1"/>
  <c r="Z214" i="1"/>
  <c r="X223" i="1"/>
  <c r="V223" i="1"/>
  <c r="X224" i="1"/>
  <c r="V128" i="1"/>
  <c r="V224" i="1"/>
  <c r="V77" i="1"/>
  <c r="X18" i="1"/>
  <c r="X217" i="1"/>
  <c r="V23" i="1"/>
  <c r="V18" i="1"/>
  <c r="V217" i="1"/>
  <c r="V60" i="1"/>
  <c r="X39" i="1"/>
  <c r="U32" i="1"/>
  <c r="Y32" i="1" s="1"/>
  <c r="AC32" i="1" s="1"/>
  <c r="AG32" i="1" s="1"/>
  <c r="AK32" i="1" s="1"/>
  <c r="S32" i="1"/>
  <c r="W32" i="1" s="1"/>
  <c r="AA32" i="1" s="1"/>
  <c r="AE32" i="1" s="1"/>
  <c r="AI32" i="1" s="1"/>
  <c r="V222" i="1" l="1"/>
  <c r="V214" i="1"/>
  <c r="X214" i="1"/>
  <c r="X222" i="1"/>
  <c r="T45" i="1"/>
  <c r="T221" i="1"/>
  <c r="R221" i="1"/>
  <c r="U59" i="1"/>
  <c r="Y59" i="1" s="1"/>
  <c r="AC59" i="1" s="1"/>
  <c r="AG59" i="1" s="1"/>
  <c r="AK59" i="1" s="1"/>
  <c r="S59" i="1"/>
  <c r="W59" i="1" s="1"/>
  <c r="AA59" i="1" s="1"/>
  <c r="AE59" i="1" s="1"/>
  <c r="AI59" i="1" s="1"/>
  <c r="T22" i="1"/>
  <c r="U22" i="1" s="1"/>
  <c r="Y22" i="1" s="1"/>
  <c r="AC22" i="1" s="1"/>
  <c r="AG22" i="1" s="1"/>
  <c r="AK22" i="1" s="1"/>
  <c r="R22" i="1"/>
  <c r="S22" i="1" s="1"/>
  <c r="W22" i="1" s="1"/>
  <c r="AA22" i="1" s="1"/>
  <c r="AE22" i="1" s="1"/>
  <c r="AI22" i="1" s="1"/>
  <c r="U71" i="1"/>
  <c r="Y71" i="1" s="1"/>
  <c r="AC71" i="1" s="1"/>
  <c r="AG71" i="1" s="1"/>
  <c r="AK71" i="1" s="1"/>
  <c r="S71" i="1"/>
  <c r="W71" i="1" s="1"/>
  <c r="AA71" i="1" s="1"/>
  <c r="AE71" i="1" s="1"/>
  <c r="AI71" i="1" s="1"/>
  <c r="R62" i="1"/>
  <c r="U65" i="1"/>
  <c r="Y65" i="1" s="1"/>
  <c r="AC65" i="1" s="1"/>
  <c r="AG65" i="1" s="1"/>
  <c r="AK65" i="1" s="1"/>
  <c r="S65" i="1"/>
  <c r="W65" i="1" s="1"/>
  <c r="AA65" i="1" s="1"/>
  <c r="AE65" i="1" s="1"/>
  <c r="AI65" i="1" s="1"/>
  <c r="R63" i="1"/>
  <c r="S63" i="1" s="1"/>
  <c r="W63" i="1" s="1"/>
  <c r="AA63" i="1" s="1"/>
  <c r="AE63" i="1" s="1"/>
  <c r="AI63" i="1" s="1"/>
  <c r="U62" i="1"/>
  <c r="Y62" i="1" s="1"/>
  <c r="AC62" i="1" s="1"/>
  <c r="AG62" i="1" s="1"/>
  <c r="AK62" i="1" s="1"/>
  <c r="U63" i="1"/>
  <c r="Y63" i="1" s="1"/>
  <c r="AC63" i="1" s="1"/>
  <c r="AG63" i="1" s="1"/>
  <c r="AK63" i="1" s="1"/>
  <c r="U64" i="1"/>
  <c r="Y64" i="1" s="1"/>
  <c r="AC64" i="1" s="1"/>
  <c r="AG64" i="1" s="1"/>
  <c r="AK64" i="1" s="1"/>
  <c r="S62" i="1"/>
  <c r="W62" i="1" s="1"/>
  <c r="AA62" i="1" s="1"/>
  <c r="AE62" i="1" s="1"/>
  <c r="AI62" i="1" s="1"/>
  <c r="S64" i="1"/>
  <c r="W64" i="1" s="1"/>
  <c r="AA64" i="1" s="1"/>
  <c r="AE64" i="1" s="1"/>
  <c r="AI64" i="1" s="1"/>
  <c r="T60" i="1"/>
  <c r="R60" i="1"/>
  <c r="T46" i="1"/>
  <c r="T21" i="1" s="1"/>
  <c r="T42" i="1"/>
  <c r="T41" i="1"/>
  <c r="R41" i="1"/>
  <c r="R42" i="1"/>
  <c r="R35" i="1"/>
  <c r="R33" i="1" s="1"/>
  <c r="U36" i="1"/>
  <c r="Y36" i="1" s="1"/>
  <c r="AC36" i="1" s="1"/>
  <c r="AG36" i="1" s="1"/>
  <c r="AK36" i="1" s="1"/>
  <c r="U37" i="1"/>
  <c r="Y37" i="1" s="1"/>
  <c r="AC37" i="1" s="1"/>
  <c r="AG37" i="1" s="1"/>
  <c r="AK37" i="1" s="1"/>
  <c r="S36" i="1"/>
  <c r="W36" i="1" s="1"/>
  <c r="AA36" i="1" s="1"/>
  <c r="AE36" i="1" s="1"/>
  <c r="AI36" i="1" s="1"/>
  <c r="S37" i="1"/>
  <c r="W37" i="1" s="1"/>
  <c r="AA37" i="1" s="1"/>
  <c r="AE37" i="1" s="1"/>
  <c r="AI37" i="1" s="1"/>
  <c r="T33" i="1"/>
  <c r="I35" i="1"/>
  <c r="M35" i="1" s="1"/>
  <c r="Q35" i="1" s="1"/>
  <c r="U35" i="1" s="1"/>
  <c r="Y35" i="1" s="1"/>
  <c r="AC35" i="1" s="1"/>
  <c r="AG35" i="1" s="1"/>
  <c r="AK35" i="1" s="1"/>
  <c r="G35" i="1"/>
  <c r="K35" i="1" s="1"/>
  <c r="O35" i="1" s="1"/>
  <c r="S35" i="1" s="1"/>
  <c r="W35" i="1" s="1"/>
  <c r="AA35" i="1" s="1"/>
  <c r="AE35" i="1" s="1"/>
  <c r="AI35" i="1" s="1"/>
  <c r="R68" i="1"/>
  <c r="S68" i="1" s="1"/>
  <c r="W68" i="1" s="1"/>
  <c r="AA68" i="1" s="1"/>
  <c r="AE68" i="1" s="1"/>
  <c r="AI68" i="1" s="1"/>
  <c r="U68" i="1"/>
  <c r="Y68" i="1" s="1"/>
  <c r="AC68" i="1" s="1"/>
  <c r="AG68" i="1" s="1"/>
  <c r="AK68" i="1" s="1"/>
  <c r="U69" i="1"/>
  <c r="Y69" i="1" s="1"/>
  <c r="AC69" i="1" s="1"/>
  <c r="AG69" i="1" s="1"/>
  <c r="AK69" i="1" s="1"/>
  <c r="U70" i="1"/>
  <c r="Y70" i="1" s="1"/>
  <c r="AC70" i="1" s="1"/>
  <c r="AG70" i="1" s="1"/>
  <c r="AK70" i="1" s="1"/>
  <c r="S69" i="1"/>
  <c r="W69" i="1" s="1"/>
  <c r="AA69" i="1" s="1"/>
  <c r="AE69" i="1" s="1"/>
  <c r="AI69" i="1" s="1"/>
  <c r="S70" i="1"/>
  <c r="W70" i="1" s="1"/>
  <c r="AA70" i="1" s="1"/>
  <c r="AE70" i="1" s="1"/>
  <c r="AI70" i="1" s="1"/>
  <c r="T66" i="1"/>
  <c r="U66" i="1" s="1"/>
  <c r="Y66" i="1" s="1"/>
  <c r="AC66" i="1" s="1"/>
  <c r="AG66" i="1" s="1"/>
  <c r="AK66" i="1" s="1"/>
  <c r="T30" i="1"/>
  <c r="T28" i="1" s="1"/>
  <c r="T23" i="1"/>
  <c r="R31" i="1"/>
  <c r="R30" i="1"/>
  <c r="U27" i="1"/>
  <c r="Y27" i="1" s="1"/>
  <c r="AC27" i="1" s="1"/>
  <c r="AG27" i="1" s="1"/>
  <c r="AK27" i="1" s="1"/>
  <c r="S27" i="1"/>
  <c r="W27" i="1" s="1"/>
  <c r="AA27" i="1" s="1"/>
  <c r="AE27" i="1" s="1"/>
  <c r="AI27" i="1" s="1"/>
  <c r="R26" i="1"/>
  <c r="R25" i="1"/>
  <c r="R20" i="1" s="1"/>
  <c r="R23" i="1" l="1"/>
  <c r="R21" i="1"/>
  <c r="R18" i="1" s="1"/>
  <c r="R28" i="1"/>
  <c r="T20" i="1"/>
  <c r="T18" i="1" s="1"/>
  <c r="R66" i="1"/>
  <c r="S66" i="1" s="1"/>
  <c r="W66" i="1" s="1"/>
  <c r="AA66" i="1" s="1"/>
  <c r="AE66" i="1" s="1"/>
  <c r="AI66" i="1" s="1"/>
  <c r="U60" i="1"/>
  <c r="Y60" i="1" s="1"/>
  <c r="AC60" i="1" s="1"/>
  <c r="AG60" i="1" s="1"/>
  <c r="AK60" i="1" s="1"/>
  <c r="S60" i="1"/>
  <c r="W60" i="1" s="1"/>
  <c r="AA60" i="1" s="1"/>
  <c r="AE60" i="1" s="1"/>
  <c r="AI60" i="1" s="1"/>
  <c r="T131" i="1" l="1"/>
  <c r="T130" i="1"/>
  <c r="R131" i="1"/>
  <c r="R130" i="1"/>
  <c r="T180" i="1"/>
  <c r="U180" i="1" s="1"/>
  <c r="Y180" i="1" s="1"/>
  <c r="AC180" i="1" s="1"/>
  <c r="AG180" i="1" s="1"/>
  <c r="AK180" i="1" s="1"/>
  <c r="R180" i="1"/>
  <c r="S180" i="1" s="1"/>
  <c r="W180" i="1" s="1"/>
  <c r="AA180" i="1" s="1"/>
  <c r="AE180" i="1" s="1"/>
  <c r="AI180" i="1" s="1"/>
  <c r="U182" i="1"/>
  <c r="Y182" i="1" s="1"/>
  <c r="AC182" i="1" s="1"/>
  <c r="AG182" i="1" s="1"/>
  <c r="AK182" i="1" s="1"/>
  <c r="U183" i="1"/>
  <c r="Y183" i="1" s="1"/>
  <c r="AC183" i="1" s="1"/>
  <c r="AG183" i="1" s="1"/>
  <c r="AK183" i="1" s="1"/>
  <c r="S182" i="1"/>
  <c r="W182" i="1" s="1"/>
  <c r="AA182" i="1" s="1"/>
  <c r="AE182" i="1" s="1"/>
  <c r="AI182" i="1" s="1"/>
  <c r="S183" i="1"/>
  <c r="W183" i="1" s="1"/>
  <c r="AA183" i="1" s="1"/>
  <c r="AE183" i="1" s="1"/>
  <c r="AI183" i="1" s="1"/>
  <c r="U176" i="1" l="1"/>
  <c r="Y176" i="1" s="1"/>
  <c r="AC176" i="1" s="1"/>
  <c r="AG176" i="1" s="1"/>
  <c r="AK176" i="1" s="1"/>
  <c r="U178" i="1"/>
  <c r="Y178" i="1" s="1"/>
  <c r="AC178" i="1" s="1"/>
  <c r="AG178" i="1" s="1"/>
  <c r="AK178" i="1" s="1"/>
  <c r="U179" i="1"/>
  <c r="Y179" i="1" s="1"/>
  <c r="AC179" i="1" s="1"/>
  <c r="AG179" i="1" s="1"/>
  <c r="AK179" i="1" s="1"/>
  <c r="S178" i="1"/>
  <c r="W178" i="1" s="1"/>
  <c r="AA178" i="1" s="1"/>
  <c r="AE178" i="1" s="1"/>
  <c r="AI178" i="1" s="1"/>
  <c r="S179" i="1"/>
  <c r="W179" i="1" s="1"/>
  <c r="AA179" i="1" s="1"/>
  <c r="AE179" i="1" s="1"/>
  <c r="AI179" i="1" s="1"/>
  <c r="R176" i="1"/>
  <c r="S176" i="1" s="1"/>
  <c r="W176" i="1" s="1"/>
  <c r="AA176" i="1" s="1"/>
  <c r="AE176" i="1" s="1"/>
  <c r="AI176" i="1" s="1"/>
  <c r="T210" i="1" l="1"/>
  <c r="R210" i="1"/>
  <c r="T207" i="1"/>
  <c r="R207" i="1"/>
  <c r="T200" i="1"/>
  <c r="R200" i="1"/>
  <c r="T197" i="1"/>
  <c r="R197" i="1"/>
  <c r="T172" i="1"/>
  <c r="R172" i="1"/>
  <c r="T168" i="1"/>
  <c r="R168" i="1"/>
  <c r="T164" i="1"/>
  <c r="R164" i="1"/>
  <c r="T160" i="1"/>
  <c r="R160" i="1"/>
  <c r="T156" i="1"/>
  <c r="R156" i="1"/>
  <c r="T152" i="1"/>
  <c r="R152" i="1"/>
  <c r="T148" i="1"/>
  <c r="R148" i="1"/>
  <c r="T144" i="1"/>
  <c r="R144" i="1"/>
  <c r="T140" i="1"/>
  <c r="R140" i="1"/>
  <c r="T136" i="1"/>
  <c r="R136" i="1"/>
  <c r="T132" i="1"/>
  <c r="R132" i="1"/>
  <c r="R216" i="1"/>
  <c r="R128" i="1"/>
  <c r="T121" i="1"/>
  <c r="R121" i="1"/>
  <c r="T105" i="1"/>
  <c r="R105" i="1"/>
  <c r="T102" i="1"/>
  <c r="R102" i="1"/>
  <c r="T96" i="1"/>
  <c r="R96" i="1"/>
  <c r="T81" i="1"/>
  <c r="R81" i="1"/>
  <c r="R218" i="1" s="1"/>
  <c r="T80" i="1"/>
  <c r="R80" i="1"/>
  <c r="T79" i="1"/>
  <c r="R79" i="1"/>
  <c r="T48" i="1"/>
  <c r="R48" i="1"/>
  <c r="T43" i="1"/>
  <c r="R43" i="1"/>
  <c r="T39" i="1"/>
  <c r="R39" i="1"/>
  <c r="R222" i="1" l="1"/>
  <c r="T222" i="1"/>
  <c r="T223" i="1"/>
  <c r="R115" i="1"/>
  <c r="R224" i="1"/>
  <c r="T224" i="1"/>
  <c r="R217" i="1"/>
  <c r="R77" i="1"/>
  <c r="T128" i="1"/>
  <c r="T115" i="1"/>
  <c r="R223" i="1"/>
  <c r="T216" i="1"/>
  <c r="T217" i="1"/>
  <c r="T218" i="1"/>
  <c r="T77" i="1"/>
  <c r="R214" i="1" l="1"/>
  <c r="T214" i="1"/>
  <c r="P221" i="1"/>
  <c r="N221" i="1"/>
  <c r="P210" i="1"/>
  <c r="N210" i="1"/>
  <c r="P207" i="1"/>
  <c r="N207" i="1"/>
  <c r="P200" i="1"/>
  <c r="N200" i="1"/>
  <c r="P197" i="1"/>
  <c r="N197" i="1"/>
  <c r="P172" i="1"/>
  <c r="N172" i="1"/>
  <c r="P168" i="1"/>
  <c r="N168" i="1"/>
  <c r="P164" i="1"/>
  <c r="N164" i="1"/>
  <c r="P160" i="1"/>
  <c r="N160" i="1"/>
  <c r="P156" i="1"/>
  <c r="N156" i="1"/>
  <c r="P152" i="1"/>
  <c r="N152" i="1"/>
  <c r="P148" i="1"/>
  <c r="N148" i="1"/>
  <c r="P144" i="1"/>
  <c r="N144" i="1"/>
  <c r="P140" i="1"/>
  <c r="N140" i="1"/>
  <c r="P136" i="1"/>
  <c r="N136" i="1"/>
  <c r="P132" i="1"/>
  <c r="N132" i="1"/>
  <c r="P131" i="1"/>
  <c r="N131" i="1"/>
  <c r="N216" i="1" s="1"/>
  <c r="P130" i="1"/>
  <c r="N130" i="1"/>
  <c r="P121" i="1"/>
  <c r="P115" i="1" s="1"/>
  <c r="N121" i="1"/>
  <c r="N115" i="1" s="1"/>
  <c r="P105" i="1"/>
  <c r="N105" i="1"/>
  <c r="P102" i="1"/>
  <c r="N102" i="1"/>
  <c r="P96" i="1"/>
  <c r="N96" i="1"/>
  <c r="P81" i="1"/>
  <c r="N81" i="1"/>
  <c r="N218" i="1" s="1"/>
  <c r="P80" i="1"/>
  <c r="N80" i="1"/>
  <c r="P79" i="1"/>
  <c r="N79" i="1"/>
  <c r="P48" i="1"/>
  <c r="N48" i="1"/>
  <c r="P43" i="1"/>
  <c r="N43" i="1"/>
  <c r="P39" i="1"/>
  <c r="N39" i="1"/>
  <c r="P28" i="1"/>
  <c r="N28" i="1"/>
  <c r="P23" i="1"/>
  <c r="N23" i="1"/>
  <c r="P21" i="1"/>
  <c r="N21" i="1"/>
  <c r="P20" i="1"/>
  <c r="N20" i="1"/>
  <c r="N217" i="1" l="1"/>
  <c r="N18" i="1"/>
  <c r="N222" i="1"/>
  <c r="N77" i="1"/>
  <c r="P223" i="1"/>
  <c r="P128" i="1"/>
  <c r="N224" i="1"/>
  <c r="N128" i="1"/>
  <c r="N223" i="1"/>
  <c r="P77" i="1"/>
  <c r="P216" i="1"/>
  <c r="P217" i="1"/>
  <c r="P218" i="1"/>
  <c r="P222" i="1"/>
  <c r="P224" i="1"/>
  <c r="P18" i="1"/>
  <c r="M126" i="1"/>
  <c r="Q126" i="1" s="1"/>
  <c r="U126" i="1" s="1"/>
  <c r="Y126" i="1" s="1"/>
  <c r="AC126" i="1" s="1"/>
  <c r="AG126" i="1" s="1"/>
  <c r="AK126" i="1" s="1"/>
  <c r="K126" i="1"/>
  <c r="O126" i="1" s="1"/>
  <c r="S126" i="1" s="1"/>
  <c r="W126" i="1" s="1"/>
  <c r="AA126" i="1" s="1"/>
  <c r="AE126" i="1" s="1"/>
  <c r="AI126" i="1" s="1"/>
  <c r="N214" i="1" l="1"/>
  <c r="P214" i="1"/>
  <c r="L43" i="1"/>
  <c r="L221" i="1"/>
  <c r="J221" i="1"/>
  <c r="L210" i="1"/>
  <c r="J210" i="1"/>
  <c r="L207" i="1"/>
  <c r="J207" i="1"/>
  <c r="L200" i="1"/>
  <c r="J200" i="1"/>
  <c r="L197" i="1"/>
  <c r="J197" i="1"/>
  <c r="L172" i="1"/>
  <c r="J172" i="1"/>
  <c r="L168" i="1"/>
  <c r="J168" i="1"/>
  <c r="L164" i="1"/>
  <c r="J164" i="1"/>
  <c r="L160" i="1"/>
  <c r="J160" i="1"/>
  <c r="L156" i="1"/>
  <c r="J156" i="1"/>
  <c r="L152" i="1"/>
  <c r="J152" i="1"/>
  <c r="L148" i="1"/>
  <c r="J148" i="1"/>
  <c r="L144" i="1"/>
  <c r="J144" i="1"/>
  <c r="L140" i="1"/>
  <c r="J140" i="1"/>
  <c r="L136" i="1"/>
  <c r="J136" i="1"/>
  <c r="L132" i="1"/>
  <c r="J132" i="1"/>
  <c r="L131" i="1"/>
  <c r="J131" i="1"/>
  <c r="L130" i="1"/>
  <c r="J130" i="1"/>
  <c r="L121" i="1"/>
  <c r="J121" i="1"/>
  <c r="L105" i="1"/>
  <c r="J105" i="1"/>
  <c r="L102" i="1"/>
  <c r="J102" i="1"/>
  <c r="L96" i="1"/>
  <c r="J96" i="1"/>
  <c r="L81" i="1"/>
  <c r="L218" i="1" s="1"/>
  <c r="J81" i="1"/>
  <c r="J218" i="1" s="1"/>
  <c r="L80" i="1"/>
  <c r="J80" i="1"/>
  <c r="L79" i="1"/>
  <c r="J79" i="1"/>
  <c r="L48" i="1"/>
  <c r="J48" i="1"/>
  <c r="J43" i="1"/>
  <c r="L39" i="1"/>
  <c r="J39" i="1"/>
  <c r="L28" i="1"/>
  <c r="J28" i="1"/>
  <c r="L23" i="1"/>
  <c r="J23" i="1"/>
  <c r="J21" i="1"/>
  <c r="L20" i="1"/>
  <c r="J20" i="1"/>
  <c r="L224" i="1" l="1"/>
  <c r="J224" i="1"/>
  <c r="J115" i="1"/>
  <c r="L115" i="1"/>
  <c r="L128" i="1"/>
  <c r="J223" i="1"/>
  <c r="J222" i="1"/>
  <c r="L77" i="1"/>
  <c r="L222" i="1"/>
  <c r="J77" i="1"/>
  <c r="J18" i="1"/>
  <c r="J217" i="1"/>
  <c r="J128" i="1"/>
  <c r="J216" i="1"/>
  <c r="L216" i="1"/>
  <c r="L223" i="1"/>
  <c r="L21" i="1"/>
  <c r="H81" i="1"/>
  <c r="H218" i="1" s="1"/>
  <c r="F81" i="1"/>
  <c r="F218" i="1" s="1"/>
  <c r="H105" i="1"/>
  <c r="F105" i="1"/>
  <c r="I108" i="1"/>
  <c r="M108" i="1" s="1"/>
  <c r="Q108" i="1" s="1"/>
  <c r="U108" i="1" s="1"/>
  <c r="Y108" i="1" s="1"/>
  <c r="AC108" i="1" s="1"/>
  <c r="AG108" i="1" s="1"/>
  <c r="AK108" i="1" s="1"/>
  <c r="G108" i="1"/>
  <c r="K108" i="1" s="1"/>
  <c r="O108" i="1" s="1"/>
  <c r="S108" i="1" s="1"/>
  <c r="W108" i="1" s="1"/>
  <c r="AA108" i="1" s="1"/>
  <c r="AE108" i="1" s="1"/>
  <c r="AI108" i="1" s="1"/>
  <c r="J214" i="1" l="1"/>
  <c r="L18" i="1"/>
  <c r="L217" i="1"/>
  <c r="H45" i="1"/>
  <c r="L214" i="1" l="1"/>
  <c r="AY336" i="1"/>
  <c r="F21" i="1" l="1"/>
  <c r="H50" i="1"/>
  <c r="H48" i="1" s="1"/>
  <c r="F48" i="1"/>
  <c r="E48" i="1"/>
  <c r="D48" i="1"/>
  <c r="G50" i="1"/>
  <c r="K50" i="1" s="1"/>
  <c r="O50" i="1" s="1"/>
  <c r="S50" i="1" s="1"/>
  <c r="W50" i="1" s="1"/>
  <c r="AA50" i="1" s="1"/>
  <c r="AE50" i="1" s="1"/>
  <c r="AI50" i="1" s="1"/>
  <c r="G51" i="1"/>
  <c r="K51" i="1" s="1"/>
  <c r="O51" i="1" s="1"/>
  <c r="S51" i="1" s="1"/>
  <c r="W51" i="1" s="1"/>
  <c r="AA51" i="1" s="1"/>
  <c r="AE51" i="1" s="1"/>
  <c r="AI51" i="1" s="1"/>
  <c r="I51" i="1"/>
  <c r="M51" i="1" s="1"/>
  <c r="Q51" i="1" s="1"/>
  <c r="U51" i="1" s="1"/>
  <c r="Y51" i="1" s="1"/>
  <c r="AC51" i="1" s="1"/>
  <c r="AG51" i="1" s="1"/>
  <c r="AK51" i="1" s="1"/>
  <c r="H46" i="1"/>
  <c r="H21" i="1" s="1"/>
  <c r="H20" i="1" l="1"/>
  <c r="I50" i="1"/>
  <c r="M50" i="1" s="1"/>
  <c r="Q50" i="1" s="1"/>
  <c r="U50" i="1" s="1"/>
  <c r="Y50" i="1" s="1"/>
  <c r="AC50" i="1" s="1"/>
  <c r="AG50" i="1" s="1"/>
  <c r="AK50" i="1" s="1"/>
  <c r="F41" i="1"/>
  <c r="F20" i="1" s="1"/>
  <c r="F92" i="1"/>
  <c r="F79" i="1" s="1"/>
  <c r="H79" i="1"/>
  <c r="I114" i="1"/>
  <c r="M114" i="1" s="1"/>
  <c r="Q114" i="1" s="1"/>
  <c r="U114" i="1" s="1"/>
  <c r="Y114" i="1" s="1"/>
  <c r="AC114" i="1" s="1"/>
  <c r="AG114" i="1" s="1"/>
  <c r="AK114" i="1" s="1"/>
  <c r="G114" i="1"/>
  <c r="K114" i="1" s="1"/>
  <c r="O114" i="1" s="1"/>
  <c r="S114" i="1" s="1"/>
  <c r="W114" i="1" s="1"/>
  <c r="AA114" i="1" s="1"/>
  <c r="AE114" i="1" s="1"/>
  <c r="AI114" i="1" s="1"/>
  <c r="I113" i="1"/>
  <c r="M113" i="1" s="1"/>
  <c r="Q113" i="1" s="1"/>
  <c r="U113" i="1" s="1"/>
  <c r="Y113" i="1" s="1"/>
  <c r="AC113" i="1" s="1"/>
  <c r="AG113" i="1" s="1"/>
  <c r="AK113" i="1" s="1"/>
  <c r="G113" i="1"/>
  <c r="K113" i="1" s="1"/>
  <c r="O113" i="1" s="1"/>
  <c r="S113" i="1" s="1"/>
  <c r="W113" i="1" s="1"/>
  <c r="AA113" i="1" s="1"/>
  <c r="AE113" i="1" s="1"/>
  <c r="AI113" i="1" s="1"/>
  <c r="I111" i="1"/>
  <c r="M111" i="1" s="1"/>
  <c r="Q111" i="1" s="1"/>
  <c r="U111" i="1" s="1"/>
  <c r="Y111" i="1" s="1"/>
  <c r="AC111" i="1" s="1"/>
  <c r="AG111" i="1" s="1"/>
  <c r="AK111" i="1" s="1"/>
  <c r="I112" i="1"/>
  <c r="M112" i="1" s="1"/>
  <c r="Q112" i="1" s="1"/>
  <c r="U112" i="1" s="1"/>
  <c r="Y112" i="1" s="1"/>
  <c r="AC112" i="1" s="1"/>
  <c r="AG112" i="1" s="1"/>
  <c r="AK112" i="1" s="1"/>
  <c r="G112" i="1"/>
  <c r="K112" i="1" s="1"/>
  <c r="O112" i="1" s="1"/>
  <c r="S112" i="1" s="1"/>
  <c r="W112" i="1" s="1"/>
  <c r="AA112" i="1" s="1"/>
  <c r="AE112" i="1" s="1"/>
  <c r="AI112" i="1" s="1"/>
  <c r="G111" i="1"/>
  <c r="K111" i="1" s="1"/>
  <c r="O111" i="1" s="1"/>
  <c r="S111" i="1" s="1"/>
  <c r="W111" i="1" s="1"/>
  <c r="AA111" i="1" s="1"/>
  <c r="AE111" i="1" s="1"/>
  <c r="AI111" i="1" s="1"/>
  <c r="I110" i="1"/>
  <c r="M110" i="1" s="1"/>
  <c r="Q110" i="1" s="1"/>
  <c r="U110" i="1" s="1"/>
  <c r="Y110" i="1" s="1"/>
  <c r="AC110" i="1" s="1"/>
  <c r="AG110" i="1" s="1"/>
  <c r="AK110" i="1" s="1"/>
  <c r="G110" i="1"/>
  <c r="K110" i="1" s="1"/>
  <c r="O110" i="1" s="1"/>
  <c r="S110" i="1" s="1"/>
  <c r="W110" i="1" s="1"/>
  <c r="AA110" i="1" s="1"/>
  <c r="AE110" i="1" s="1"/>
  <c r="AI110" i="1" s="1"/>
  <c r="I109" i="1"/>
  <c r="M109" i="1" s="1"/>
  <c r="Q109" i="1" s="1"/>
  <c r="U109" i="1" s="1"/>
  <c r="Y109" i="1" s="1"/>
  <c r="AC109" i="1" s="1"/>
  <c r="AG109" i="1" s="1"/>
  <c r="AK109" i="1" s="1"/>
  <c r="G109" i="1"/>
  <c r="K109" i="1" s="1"/>
  <c r="O109" i="1" s="1"/>
  <c r="S109" i="1" s="1"/>
  <c r="W109" i="1" s="1"/>
  <c r="AA109" i="1" s="1"/>
  <c r="AE109" i="1" s="1"/>
  <c r="AI109" i="1" s="1"/>
  <c r="I81" i="1" l="1"/>
  <c r="M81" i="1" s="1"/>
  <c r="Q81" i="1" s="1"/>
  <c r="U81" i="1" s="1"/>
  <c r="Y81" i="1" s="1"/>
  <c r="AC81" i="1" s="1"/>
  <c r="AG81" i="1" s="1"/>
  <c r="AK81" i="1" s="1"/>
  <c r="G81" i="1"/>
  <c r="K81" i="1" s="1"/>
  <c r="O81" i="1" s="1"/>
  <c r="S81" i="1" s="1"/>
  <c r="W81" i="1" s="1"/>
  <c r="AA81" i="1" s="1"/>
  <c r="AE81" i="1" s="1"/>
  <c r="AI81" i="1" s="1"/>
  <c r="H96" i="1"/>
  <c r="F96" i="1"/>
  <c r="I100" i="1"/>
  <c r="M100" i="1" s="1"/>
  <c r="Q100" i="1" s="1"/>
  <c r="U100" i="1" s="1"/>
  <c r="Y100" i="1" s="1"/>
  <c r="AC100" i="1" s="1"/>
  <c r="AG100" i="1" s="1"/>
  <c r="AK100" i="1" s="1"/>
  <c r="G100" i="1"/>
  <c r="K100" i="1" s="1"/>
  <c r="O100" i="1" s="1"/>
  <c r="S100" i="1" s="1"/>
  <c r="W100" i="1" s="1"/>
  <c r="AA100" i="1" s="1"/>
  <c r="AE100" i="1" s="1"/>
  <c r="AI100" i="1" s="1"/>
  <c r="I25" i="1" l="1"/>
  <c r="M25" i="1" s="1"/>
  <c r="Q25" i="1" s="1"/>
  <c r="U25" i="1" s="1"/>
  <c r="Y25" i="1" s="1"/>
  <c r="AC25" i="1" s="1"/>
  <c r="AG25" i="1" s="1"/>
  <c r="AK25" i="1" s="1"/>
  <c r="I26" i="1"/>
  <c r="M26" i="1" s="1"/>
  <c r="Q26" i="1" s="1"/>
  <c r="U26" i="1" s="1"/>
  <c r="Y26" i="1" s="1"/>
  <c r="AC26" i="1" s="1"/>
  <c r="AG26" i="1" s="1"/>
  <c r="AK26" i="1" s="1"/>
  <c r="I30" i="1"/>
  <c r="M30" i="1" s="1"/>
  <c r="Q30" i="1" s="1"/>
  <c r="U30" i="1" s="1"/>
  <c r="Y30" i="1" s="1"/>
  <c r="AC30" i="1" s="1"/>
  <c r="AG30" i="1" s="1"/>
  <c r="AK30" i="1" s="1"/>
  <c r="I31" i="1"/>
  <c r="M31" i="1" s="1"/>
  <c r="Q31" i="1" s="1"/>
  <c r="U31" i="1" s="1"/>
  <c r="Y31" i="1" s="1"/>
  <c r="AC31" i="1" s="1"/>
  <c r="AG31" i="1" s="1"/>
  <c r="AK31" i="1" s="1"/>
  <c r="I33" i="1"/>
  <c r="M33" i="1" s="1"/>
  <c r="Q33" i="1" s="1"/>
  <c r="U33" i="1" s="1"/>
  <c r="Y33" i="1" s="1"/>
  <c r="AC33" i="1" s="1"/>
  <c r="AG33" i="1" s="1"/>
  <c r="AK33" i="1" s="1"/>
  <c r="I38" i="1"/>
  <c r="M38" i="1" s="1"/>
  <c r="Q38" i="1" s="1"/>
  <c r="U38" i="1" s="1"/>
  <c r="Y38" i="1" s="1"/>
  <c r="AC38" i="1" s="1"/>
  <c r="AG38" i="1" s="1"/>
  <c r="AK38" i="1" s="1"/>
  <c r="I41" i="1"/>
  <c r="M41" i="1" s="1"/>
  <c r="Q41" i="1" s="1"/>
  <c r="U41" i="1" s="1"/>
  <c r="Y41" i="1" s="1"/>
  <c r="AC41" i="1" s="1"/>
  <c r="AG41" i="1" s="1"/>
  <c r="AK41" i="1" s="1"/>
  <c r="I42" i="1"/>
  <c r="M42" i="1" s="1"/>
  <c r="Q42" i="1" s="1"/>
  <c r="U42" i="1" s="1"/>
  <c r="Y42" i="1" s="1"/>
  <c r="AC42" i="1" s="1"/>
  <c r="AG42" i="1" s="1"/>
  <c r="AK42" i="1" s="1"/>
  <c r="I45" i="1"/>
  <c r="M45" i="1" s="1"/>
  <c r="Q45" i="1" s="1"/>
  <c r="U45" i="1" s="1"/>
  <c r="Y45" i="1" s="1"/>
  <c r="AC45" i="1" s="1"/>
  <c r="AG45" i="1" s="1"/>
  <c r="AK45" i="1" s="1"/>
  <c r="I46" i="1"/>
  <c r="M46" i="1" s="1"/>
  <c r="Q46" i="1" s="1"/>
  <c r="U46" i="1" s="1"/>
  <c r="Y46" i="1" s="1"/>
  <c r="AC46" i="1" s="1"/>
  <c r="AG46" i="1" s="1"/>
  <c r="AK46" i="1" s="1"/>
  <c r="I47" i="1"/>
  <c r="M47" i="1" s="1"/>
  <c r="Q47" i="1" s="1"/>
  <c r="U47" i="1" s="1"/>
  <c r="Y47" i="1" s="1"/>
  <c r="AC47" i="1" s="1"/>
  <c r="AG47" i="1" s="1"/>
  <c r="AK47" i="1" s="1"/>
  <c r="I48" i="1"/>
  <c r="M48" i="1" s="1"/>
  <c r="Q48" i="1" s="1"/>
  <c r="U48" i="1" s="1"/>
  <c r="Y48" i="1" s="1"/>
  <c r="AC48" i="1" s="1"/>
  <c r="AG48" i="1" s="1"/>
  <c r="AK48" i="1" s="1"/>
  <c r="I52" i="1"/>
  <c r="M52" i="1" s="1"/>
  <c r="Q52" i="1" s="1"/>
  <c r="U52" i="1" s="1"/>
  <c r="Y52" i="1" s="1"/>
  <c r="AC52" i="1" s="1"/>
  <c r="AG52" i="1" s="1"/>
  <c r="AK52" i="1" s="1"/>
  <c r="I53" i="1"/>
  <c r="M53" i="1" s="1"/>
  <c r="Q53" i="1" s="1"/>
  <c r="U53" i="1" s="1"/>
  <c r="Y53" i="1" s="1"/>
  <c r="AC53" i="1" s="1"/>
  <c r="AG53" i="1" s="1"/>
  <c r="AK53" i="1" s="1"/>
  <c r="I54" i="1"/>
  <c r="M54" i="1" s="1"/>
  <c r="Q54" i="1" s="1"/>
  <c r="U54" i="1" s="1"/>
  <c r="Y54" i="1" s="1"/>
  <c r="AC54" i="1" s="1"/>
  <c r="AG54" i="1" s="1"/>
  <c r="AK54" i="1" s="1"/>
  <c r="I55" i="1"/>
  <c r="M55" i="1" s="1"/>
  <c r="Q55" i="1" s="1"/>
  <c r="U55" i="1" s="1"/>
  <c r="Y55" i="1" s="1"/>
  <c r="AC55" i="1" s="1"/>
  <c r="AG55" i="1" s="1"/>
  <c r="AK55" i="1" s="1"/>
  <c r="I57" i="1"/>
  <c r="M57" i="1" s="1"/>
  <c r="Q57" i="1" s="1"/>
  <c r="U57" i="1" s="1"/>
  <c r="Y57" i="1" s="1"/>
  <c r="AC57" i="1" s="1"/>
  <c r="AG57" i="1" s="1"/>
  <c r="AK57" i="1" s="1"/>
  <c r="I83" i="1"/>
  <c r="M83" i="1" s="1"/>
  <c r="Q83" i="1" s="1"/>
  <c r="U83" i="1" s="1"/>
  <c r="Y83" i="1" s="1"/>
  <c r="AC83" i="1" s="1"/>
  <c r="AG83" i="1" s="1"/>
  <c r="AK83" i="1" s="1"/>
  <c r="I84" i="1"/>
  <c r="M84" i="1" s="1"/>
  <c r="Q84" i="1" s="1"/>
  <c r="U84" i="1" s="1"/>
  <c r="Y84" i="1" s="1"/>
  <c r="AC84" i="1" s="1"/>
  <c r="AG84" i="1" s="1"/>
  <c r="AK84" i="1" s="1"/>
  <c r="I85" i="1"/>
  <c r="M85" i="1" s="1"/>
  <c r="Q85" i="1" s="1"/>
  <c r="U85" i="1" s="1"/>
  <c r="Y85" i="1" s="1"/>
  <c r="AC85" i="1" s="1"/>
  <c r="AG85" i="1" s="1"/>
  <c r="AK85" i="1" s="1"/>
  <c r="I86" i="1"/>
  <c r="M86" i="1" s="1"/>
  <c r="Q86" i="1" s="1"/>
  <c r="U86" i="1" s="1"/>
  <c r="Y86" i="1" s="1"/>
  <c r="AC86" i="1" s="1"/>
  <c r="AG86" i="1" s="1"/>
  <c r="AK86" i="1" s="1"/>
  <c r="I87" i="1"/>
  <c r="M87" i="1" s="1"/>
  <c r="Q87" i="1" s="1"/>
  <c r="U87" i="1" s="1"/>
  <c r="Y87" i="1" s="1"/>
  <c r="AC87" i="1" s="1"/>
  <c r="AG87" i="1" s="1"/>
  <c r="AK87" i="1" s="1"/>
  <c r="I88" i="1"/>
  <c r="M88" i="1" s="1"/>
  <c r="Q88" i="1" s="1"/>
  <c r="U88" i="1" s="1"/>
  <c r="Y88" i="1" s="1"/>
  <c r="AC88" i="1" s="1"/>
  <c r="AG88" i="1" s="1"/>
  <c r="AK88" i="1" s="1"/>
  <c r="I89" i="1"/>
  <c r="M89" i="1" s="1"/>
  <c r="Q89" i="1" s="1"/>
  <c r="U89" i="1" s="1"/>
  <c r="Y89" i="1" s="1"/>
  <c r="AC89" i="1" s="1"/>
  <c r="AG89" i="1" s="1"/>
  <c r="AK89" i="1" s="1"/>
  <c r="I90" i="1"/>
  <c r="M90" i="1" s="1"/>
  <c r="Q90" i="1" s="1"/>
  <c r="U90" i="1" s="1"/>
  <c r="Y90" i="1" s="1"/>
  <c r="AC90" i="1" s="1"/>
  <c r="AG90" i="1" s="1"/>
  <c r="AK90" i="1" s="1"/>
  <c r="I91" i="1"/>
  <c r="M91" i="1" s="1"/>
  <c r="Q91" i="1" s="1"/>
  <c r="U91" i="1" s="1"/>
  <c r="Y91" i="1" s="1"/>
  <c r="AC91" i="1" s="1"/>
  <c r="AG91" i="1" s="1"/>
  <c r="AK91" i="1" s="1"/>
  <c r="I92" i="1"/>
  <c r="M92" i="1" s="1"/>
  <c r="Q92" i="1" s="1"/>
  <c r="U92" i="1" s="1"/>
  <c r="Y92" i="1" s="1"/>
  <c r="AC92" i="1" s="1"/>
  <c r="AG92" i="1" s="1"/>
  <c r="AK92" i="1" s="1"/>
  <c r="I93" i="1"/>
  <c r="M93" i="1" s="1"/>
  <c r="Q93" i="1" s="1"/>
  <c r="U93" i="1" s="1"/>
  <c r="Y93" i="1" s="1"/>
  <c r="AC93" i="1" s="1"/>
  <c r="AG93" i="1" s="1"/>
  <c r="AK93" i="1" s="1"/>
  <c r="I94" i="1"/>
  <c r="M94" i="1" s="1"/>
  <c r="Q94" i="1" s="1"/>
  <c r="U94" i="1" s="1"/>
  <c r="Y94" i="1" s="1"/>
  <c r="AC94" i="1" s="1"/>
  <c r="AG94" i="1" s="1"/>
  <c r="AK94" i="1" s="1"/>
  <c r="I95" i="1"/>
  <c r="M95" i="1" s="1"/>
  <c r="Q95" i="1" s="1"/>
  <c r="U95" i="1" s="1"/>
  <c r="Y95" i="1" s="1"/>
  <c r="AC95" i="1" s="1"/>
  <c r="AG95" i="1" s="1"/>
  <c r="AK95" i="1" s="1"/>
  <c r="I98" i="1"/>
  <c r="M98" i="1" s="1"/>
  <c r="Q98" i="1" s="1"/>
  <c r="U98" i="1" s="1"/>
  <c r="Y98" i="1" s="1"/>
  <c r="AC98" i="1" s="1"/>
  <c r="AG98" i="1" s="1"/>
  <c r="AK98" i="1" s="1"/>
  <c r="I99" i="1"/>
  <c r="M99" i="1" s="1"/>
  <c r="Q99" i="1" s="1"/>
  <c r="U99" i="1" s="1"/>
  <c r="Y99" i="1" s="1"/>
  <c r="AC99" i="1" s="1"/>
  <c r="AG99" i="1" s="1"/>
  <c r="AK99" i="1" s="1"/>
  <c r="I104" i="1"/>
  <c r="M104" i="1" s="1"/>
  <c r="Q104" i="1" s="1"/>
  <c r="U104" i="1" s="1"/>
  <c r="Y104" i="1" s="1"/>
  <c r="AC104" i="1" s="1"/>
  <c r="AG104" i="1" s="1"/>
  <c r="AK104" i="1" s="1"/>
  <c r="I107" i="1"/>
  <c r="M107" i="1" s="1"/>
  <c r="Q107" i="1" s="1"/>
  <c r="U107" i="1" s="1"/>
  <c r="Y107" i="1" s="1"/>
  <c r="AC107" i="1" s="1"/>
  <c r="AG107" i="1" s="1"/>
  <c r="AK107" i="1" s="1"/>
  <c r="I116" i="1"/>
  <c r="M116" i="1" s="1"/>
  <c r="Q116" i="1" s="1"/>
  <c r="U116" i="1" s="1"/>
  <c r="Y116" i="1" s="1"/>
  <c r="AC116" i="1" s="1"/>
  <c r="AG116" i="1" s="1"/>
  <c r="AK116" i="1" s="1"/>
  <c r="I117" i="1"/>
  <c r="M117" i="1" s="1"/>
  <c r="Q117" i="1" s="1"/>
  <c r="U117" i="1" s="1"/>
  <c r="Y117" i="1" s="1"/>
  <c r="AC117" i="1" s="1"/>
  <c r="AG117" i="1" s="1"/>
  <c r="AK117" i="1" s="1"/>
  <c r="I118" i="1"/>
  <c r="M118" i="1" s="1"/>
  <c r="Q118" i="1" s="1"/>
  <c r="U118" i="1" s="1"/>
  <c r="Y118" i="1" s="1"/>
  <c r="AC118" i="1" s="1"/>
  <c r="AG118" i="1" s="1"/>
  <c r="AK118" i="1" s="1"/>
  <c r="I119" i="1"/>
  <c r="M119" i="1" s="1"/>
  <c r="Q119" i="1" s="1"/>
  <c r="U119" i="1" s="1"/>
  <c r="Y119" i="1" s="1"/>
  <c r="AC119" i="1" s="1"/>
  <c r="AG119" i="1" s="1"/>
  <c r="AK119" i="1" s="1"/>
  <c r="I120" i="1"/>
  <c r="M120" i="1" s="1"/>
  <c r="Q120" i="1" s="1"/>
  <c r="U120" i="1" s="1"/>
  <c r="Y120" i="1" s="1"/>
  <c r="AC120" i="1" s="1"/>
  <c r="AG120" i="1" s="1"/>
  <c r="AK120" i="1" s="1"/>
  <c r="I123" i="1"/>
  <c r="M123" i="1" s="1"/>
  <c r="Q123" i="1" s="1"/>
  <c r="U123" i="1" s="1"/>
  <c r="Y123" i="1" s="1"/>
  <c r="AC123" i="1" s="1"/>
  <c r="AG123" i="1" s="1"/>
  <c r="AK123" i="1" s="1"/>
  <c r="I124" i="1"/>
  <c r="M124" i="1" s="1"/>
  <c r="Q124" i="1" s="1"/>
  <c r="U124" i="1" s="1"/>
  <c r="Y124" i="1" s="1"/>
  <c r="AC124" i="1" s="1"/>
  <c r="AG124" i="1" s="1"/>
  <c r="AK124" i="1" s="1"/>
  <c r="I125" i="1"/>
  <c r="M125" i="1" s="1"/>
  <c r="Q125" i="1" s="1"/>
  <c r="U125" i="1" s="1"/>
  <c r="Y125" i="1" s="1"/>
  <c r="AC125" i="1" s="1"/>
  <c r="AG125" i="1" s="1"/>
  <c r="AK125" i="1" s="1"/>
  <c r="I134" i="1"/>
  <c r="M134" i="1" s="1"/>
  <c r="Q134" i="1" s="1"/>
  <c r="U134" i="1" s="1"/>
  <c r="Y134" i="1" s="1"/>
  <c r="AC134" i="1" s="1"/>
  <c r="AG134" i="1" s="1"/>
  <c r="AK134" i="1" s="1"/>
  <c r="I135" i="1"/>
  <c r="M135" i="1" s="1"/>
  <c r="Q135" i="1" s="1"/>
  <c r="U135" i="1" s="1"/>
  <c r="Y135" i="1" s="1"/>
  <c r="AC135" i="1" s="1"/>
  <c r="AG135" i="1" s="1"/>
  <c r="AK135" i="1" s="1"/>
  <c r="I138" i="1"/>
  <c r="M138" i="1" s="1"/>
  <c r="Q138" i="1" s="1"/>
  <c r="U138" i="1" s="1"/>
  <c r="Y138" i="1" s="1"/>
  <c r="AC138" i="1" s="1"/>
  <c r="AG138" i="1" s="1"/>
  <c r="AK138" i="1" s="1"/>
  <c r="I139" i="1"/>
  <c r="M139" i="1" s="1"/>
  <c r="Q139" i="1" s="1"/>
  <c r="U139" i="1" s="1"/>
  <c r="Y139" i="1" s="1"/>
  <c r="AC139" i="1" s="1"/>
  <c r="AG139" i="1" s="1"/>
  <c r="AK139" i="1" s="1"/>
  <c r="I142" i="1"/>
  <c r="M142" i="1" s="1"/>
  <c r="Q142" i="1" s="1"/>
  <c r="U142" i="1" s="1"/>
  <c r="Y142" i="1" s="1"/>
  <c r="AC142" i="1" s="1"/>
  <c r="AG142" i="1" s="1"/>
  <c r="AK142" i="1" s="1"/>
  <c r="I143" i="1"/>
  <c r="M143" i="1" s="1"/>
  <c r="Q143" i="1" s="1"/>
  <c r="U143" i="1" s="1"/>
  <c r="Y143" i="1" s="1"/>
  <c r="AC143" i="1" s="1"/>
  <c r="AG143" i="1" s="1"/>
  <c r="AK143" i="1" s="1"/>
  <c r="I146" i="1"/>
  <c r="M146" i="1" s="1"/>
  <c r="Q146" i="1" s="1"/>
  <c r="U146" i="1" s="1"/>
  <c r="Y146" i="1" s="1"/>
  <c r="AC146" i="1" s="1"/>
  <c r="AG146" i="1" s="1"/>
  <c r="AK146" i="1" s="1"/>
  <c r="I147" i="1"/>
  <c r="M147" i="1" s="1"/>
  <c r="Q147" i="1" s="1"/>
  <c r="U147" i="1" s="1"/>
  <c r="Y147" i="1" s="1"/>
  <c r="AC147" i="1" s="1"/>
  <c r="AG147" i="1" s="1"/>
  <c r="AK147" i="1" s="1"/>
  <c r="I150" i="1"/>
  <c r="M150" i="1" s="1"/>
  <c r="Q150" i="1" s="1"/>
  <c r="U150" i="1" s="1"/>
  <c r="Y150" i="1" s="1"/>
  <c r="AC150" i="1" s="1"/>
  <c r="AG150" i="1" s="1"/>
  <c r="AK150" i="1" s="1"/>
  <c r="I151" i="1"/>
  <c r="M151" i="1" s="1"/>
  <c r="Q151" i="1" s="1"/>
  <c r="U151" i="1" s="1"/>
  <c r="Y151" i="1" s="1"/>
  <c r="AC151" i="1" s="1"/>
  <c r="AG151" i="1" s="1"/>
  <c r="AK151" i="1" s="1"/>
  <c r="I154" i="1"/>
  <c r="M154" i="1" s="1"/>
  <c r="Q154" i="1" s="1"/>
  <c r="U154" i="1" s="1"/>
  <c r="Y154" i="1" s="1"/>
  <c r="AC154" i="1" s="1"/>
  <c r="AG154" i="1" s="1"/>
  <c r="AK154" i="1" s="1"/>
  <c r="I155" i="1"/>
  <c r="M155" i="1" s="1"/>
  <c r="Q155" i="1" s="1"/>
  <c r="U155" i="1" s="1"/>
  <c r="Y155" i="1" s="1"/>
  <c r="AC155" i="1" s="1"/>
  <c r="AG155" i="1" s="1"/>
  <c r="AK155" i="1" s="1"/>
  <c r="I158" i="1"/>
  <c r="M158" i="1" s="1"/>
  <c r="Q158" i="1" s="1"/>
  <c r="U158" i="1" s="1"/>
  <c r="Y158" i="1" s="1"/>
  <c r="AC158" i="1" s="1"/>
  <c r="AG158" i="1" s="1"/>
  <c r="AK158" i="1" s="1"/>
  <c r="I159" i="1"/>
  <c r="M159" i="1" s="1"/>
  <c r="Q159" i="1" s="1"/>
  <c r="U159" i="1" s="1"/>
  <c r="Y159" i="1" s="1"/>
  <c r="AC159" i="1" s="1"/>
  <c r="AG159" i="1" s="1"/>
  <c r="AK159" i="1" s="1"/>
  <c r="I162" i="1"/>
  <c r="M162" i="1" s="1"/>
  <c r="Q162" i="1" s="1"/>
  <c r="U162" i="1" s="1"/>
  <c r="Y162" i="1" s="1"/>
  <c r="AC162" i="1" s="1"/>
  <c r="AG162" i="1" s="1"/>
  <c r="AK162" i="1" s="1"/>
  <c r="I163" i="1"/>
  <c r="M163" i="1" s="1"/>
  <c r="Q163" i="1" s="1"/>
  <c r="U163" i="1" s="1"/>
  <c r="Y163" i="1" s="1"/>
  <c r="AC163" i="1" s="1"/>
  <c r="AG163" i="1" s="1"/>
  <c r="AK163" i="1" s="1"/>
  <c r="I166" i="1"/>
  <c r="M166" i="1" s="1"/>
  <c r="Q166" i="1" s="1"/>
  <c r="U166" i="1" s="1"/>
  <c r="Y166" i="1" s="1"/>
  <c r="AC166" i="1" s="1"/>
  <c r="AG166" i="1" s="1"/>
  <c r="AK166" i="1" s="1"/>
  <c r="I167" i="1"/>
  <c r="M167" i="1" s="1"/>
  <c r="Q167" i="1" s="1"/>
  <c r="U167" i="1" s="1"/>
  <c r="Y167" i="1" s="1"/>
  <c r="AC167" i="1" s="1"/>
  <c r="AG167" i="1" s="1"/>
  <c r="AK167" i="1" s="1"/>
  <c r="I170" i="1"/>
  <c r="M170" i="1" s="1"/>
  <c r="Q170" i="1" s="1"/>
  <c r="U170" i="1" s="1"/>
  <c r="Y170" i="1" s="1"/>
  <c r="AC170" i="1" s="1"/>
  <c r="AG170" i="1" s="1"/>
  <c r="AK170" i="1" s="1"/>
  <c r="I171" i="1"/>
  <c r="M171" i="1" s="1"/>
  <c r="Q171" i="1" s="1"/>
  <c r="U171" i="1" s="1"/>
  <c r="Y171" i="1" s="1"/>
  <c r="AC171" i="1" s="1"/>
  <c r="AG171" i="1" s="1"/>
  <c r="AK171" i="1" s="1"/>
  <c r="I174" i="1"/>
  <c r="M174" i="1" s="1"/>
  <c r="Q174" i="1" s="1"/>
  <c r="U174" i="1" s="1"/>
  <c r="Y174" i="1" s="1"/>
  <c r="AC174" i="1" s="1"/>
  <c r="AG174" i="1" s="1"/>
  <c r="AK174" i="1" s="1"/>
  <c r="I175" i="1"/>
  <c r="M175" i="1" s="1"/>
  <c r="Q175" i="1" s="1"/>
  <c r="U175" i="1" s="1"/>
  <c r="Y175" i="1" s="1"/>
  <c r="AC175" i="1" s="1"/>
  <c r="AG175" i="1" s="1"/>
  <c r="AK175" i="1" s="1"/>
  <c r="I198" i="1"/>
  <c r="M198" i="1" s="1"/>
  <c r="Q198" i="1" s="1"/>
  <c r="U198" i="1" s="1"/>
  <c r="Y198" i="1" s="1"/>
  <c r="AC198" i="1" s="1"/>
  <c r="AG198" i="1" s="1"/>
  <c r="AK198" i="1" s="1"/>
  <c r="I199" i="1"/>
  <c r="M199" i="1" s="1"/>
  <c r="Q199" i="1" s="1"/>
  <c r="U199" i="1" s="1"/>
  <c r="Y199" i="1" s="1"/>
  <c r="AC199" i="1" s="1"/>
  <c r="AG199" i="1" s="1"/>
  <c r="AK199" i="1" s="1"/>
  <c r="I201" i="1"/>
  <c r="M201" i="1" s="1"/>
  <c r="Q201" i="1" s="1"/>
  <c r="U201" i="1" s="1"/>
  <c r="Y201" i="1" s="1"/>
  <c r="AC201" i="1" s="1"/>
  <c r="AG201" i="1" s="1"/>
  <c r="AK201" i="1" s="1"/>
  <c r="I202" i="1"/>
  <c r="M202" i="1" s="1"/>
  <c r="Q202" i="1" s="1"/>
  <c r="U202" i="1" s="1"/>
  <c r="Y202" i="1" s="1"/>
  <c r="AC202" i="1" s="1"/>
  <c r="AG202" i="1" s="1"/>
  <c r="AK202" i="1" s="1"/>
  <c r="I203" i="1"/>
  <c r="M203" i="1" s="1"/>
  <c r="Q203" i="1" s="1"/>
  <c r="U203" i="1" s="1"/>
  <c r="Y203" i="1" s="1"/>
  <c r="AC203" i="1" s="1"/>
  <c r="AG203" i="1" s="1"/>
  <c r="AK203" i="1" s="1"/>
  <c r="I204" i="1"/>
  <c r="M204" i="1" s="1"/>
  <c r="Q204" i="1" s="1"/>
  <c r="U204" i="1" s="1"/>
  <c r="Y204" i="1" s="1"/>
  <c r="AC204" i="1" s="1"/>
  <c r="AG204" i="1" s="1"/>
  <c r="AK204" i="1" s="1"/>
  <c r="I205" i="1"/>
  <c r="M205" i="1" s="1"/>
  <c r="Q205" i="1" s="1"/>
  <c r="U205" i="1" s="1"/>
  <c r="Y205" i="1" s="1"/>
  <c r="AC205" i="1" s="1"/>
  <c r="AG205" i="1" s="1"/>
  <c r="AK205" i="1" s="1"/>
  <c r="I206" i="1"/>
  <c r="M206" i="1" s="1"/>
  <c r="Q206" i="1" s="1"/>
  <c r="U206" i="1" s="1"/>
  <c r="Y206" i="1" s="1"/>
  <c r="AC206" i="1" s="1"/>
  <c r="AG206" i="1" s="1"/>
  <c r="AK206" i="1" s="1"/>
  <c r="I208" i="1"/>
  <c r="M208" i="1" s="1"/>
  <c r="Q208" i="1" s="1"/>
  <c r="U208" i="1" s="1"/>
  <c r="Y208" i="1" s="1"/>
  <c r="AC208" i="1" s="1"/>
  <c r="AG208" i="1" s="1"/>
  <c r="AK208" i="1" s="1"/>
  <c r="I211" i="1"/>
  <c r="M211" i="1" s="1"/>
  <c r="Q211" i="1" s="1"/>
  <c r="U211" i="1" s="1"/>
  <c r="Y211" i="1" s="1"/>
  <c r="AC211" i="1" s="1"/>
  <c r="AG211" i="1" s="1"/>
  <c r="AK211" i="1" s="1"/>
  <c r="I218" i="1"/>
  <c r="M218" i="1" s="1"/>
  <c r="Q218" i="1" s="1"/>
  <c r="U218" i="1" s="1"/>
  <c r="Y218" i="1" s="1"/>
  <c r="AC218" i="1" s="1"/>
  <c r="AG218" i="1" s="1"/>
  <c r="AK218" i="1" s="1"/>
  <c r="H221" i="1"/>
  <c r="H210" i="1"/>
  <c r="H207" i="1"/>
  <c r="H200" i="1"/>
  <c r="H197" i="1"/>
  <c r="H172" i="1"/>
  <c r="H168" i="1"/>
  <c r="H164" i="1"/>
  <c r="H160" i="1"/>
  <c r="H156" i="1"/>
  <c r="H152" i="1"/>
  <c r="H148" i="1"/>
  <c r="H144" i="1"/>
  <c r="H140" i="1"/>
  <c r="H136" i="1"/>
  <c r="H132" i="1"/>
  <c r="H131" i="1"/>
  <c r="H216" i="1" s="1"/>
  <c r="H130" i="1"/>
  <c r="H121" i="1"/>
  <c r="H115" i="1" s="1"/>
  <c r="H102" i="1"/>
  <c r="H80" i="1"/>
  <c r="H77" i="1" s="1"/>
  <c r="H43" i="1"/>
  <c r="H39" i="1"/>
  <c r="H28" i="1"/>
  <c r="H23" i="1"/>
  <c r="G25" i="1"/>
  <c r="K25" i="1" s="1"/>
  <c r="O25" i="1" s="1"/>
  <c r="S25" i="1" s="1"/>
  <c r="W25" i="1" s="1"/>
  <c r="AA25" i="1" s="1"/>
  <c r="AE25" i="1" s="1"/>
  <c r="AI25" i="1" s="1"/>
  <c r="G26" i="1"/>
  <c r="K26" i="1" s="1"/>
  <c r="O26" i="1" s="1"/>
  <c r="S26" i="1" s="1"/>
  <c r="W26" i="1" s="1"/>
  <c r="AA26" i="1" s="1"/>
  <c r="AE26" i="1" s="1"/>
  <c r="AI26" i="1" s="1"/>
  <c r="G30" i="1"/>
  <c r="K30" i="1" s="1"/>
  <c r="O30" i="1" s="1"/>
  <c r="S30" i="1" s="1"/>
  <c r="W30" i="1" s="1"/>
  <c r="AA30" i="1" s="1"/>
  <c r="AE30" i="1" s="1"/>
  <c r="AI30" i="1" s="1"/>
  <c r="G31" i="1"/>
  <c r="K31" i="1" s="1"/>
  <c r="O31" i="1" s="1"/>
  <c r="S31" i="1" s="1"/>
  <c r="W31" i="1" s="1"/>
  <c r="AA31" i="1" s="1"/>
  <c r="AE31" i="1" s="1"/>
  <c r="AI31" i="1" s="1"/>
  <c r="G33" i="1"/>
  <c r="K33" i="1" s="1"/>
  <c r="O33" i="1" s="1"/>
  <c r="S33" i="1" s="1"/>
  <c r="W33" i="1" s="1"/>
  <c r="AA33" i="1" s="1"/>
  <c r="AE33" i="1" s="1"/>
  <c r="AI33" i="1" s="1"/>
  <c r="G38" i="1"/>
  <c r="K38" i="1" s="1"/>
  <c r="O38" i="1" s="1"/>
  <c r="S38" i="1" s="1"/>
  <c r="W38" i="1" s="1"/>
  <c r="AA38" i="1" s="1"/>
  <c r="AE38" i="1" s="1"/>
  <c r="AI38" i="1" s="1"/>
  <c r="G41" i="1"/>
  <c r="K41" i="1" s="1"/>
  <c r="O41" i="1" s="1"/>
  <c r="S41" i="1" s="1"/>
  <c r="W41" i="1" s="1"/>
  <c r="AA41" i="1" s="1"/>
  <c r="AE41" i="1" s="1"/>
  <c r="AI41" i="1" s="1"/>
  <c r="G42" i="1"/>
  <c r="K42" i="1" s="1"/>
  <c r="O42" i="1" s="1"/>
  <c r="S42" i="1" s="1"/>
  <c r="W42" i="1" s="1"/>
  <c r="AA42" i="1" s="1"/>
  <c r="AE42" i="1" s="1"/>
  <c r="AI42" i="1" s="1"/>
  <c r="G45" i="1"/>
  <c r="K45" i="1" s="1"/>
  <c r="O45" i="1" s="1"/>
  <c r="S45" i="1" s="1"/>
  <c r="W45" i="1" s="1"/>
  <c r="AA45" i="1" s="1"/>
  <c r="AE45" i="1" s="1"/>
  <c r="AI45" i="1" s="1"/>
  <c r="G46" i="1"/>
  <c r="K46" i="1" s="1"/>
  <c r="O46" i="1" s="1"/>
  <c r="S46" i="1" s="1"/>
  <c r="W46" i="1" s="1"/>
  <c r="AA46" i="1" s="1"/>
  <c r="AE46" i="1" s="1"/>
  <c r="AI46" i="1" s="1"/>
  <c r="G47" i="1"/>
  <c r="K47" i="1" s="1"/>
  <c r="O47" i="1" s="1"/>
  <c r="S47" i="1" s="1"/>
  <c r="W47" i="1" s="1"/>
  <c r="AA47" i="1" s="1"/>
  <c r="AE47" i="1" s="1"/>
  <c r="AI47" i="1" s="1"/>
  <c r="G48" i="1"/>
  <c r="K48" i="1" s="1"/>
  <c r="O48" i="1" s="1"/>
  <c r="S48" i="1" s="1"/>
  <c r="W48" i="1" s="1"/>
  <c r="AA48" i="1" s="1"/>
  <c r="AE48" i="1" s="1"/>
  <c r="AI48" i="1" s="1"/>
  <c r="G52" i="1"/>
  <c r="K52" i="1" s="1"/>
  <c r="O52" i="1" s="1"/>
  <c r="S52" i="1" s="1"/>
  <c r="W52" i="1" s="1"/>
  <c r="AA52" i="1" s="1"/>
  <c r="AE52" i="1" s="1"/>
  <c r="AI52" i="1" s="1"/>
  <c r="G53" i="1"/>
  <c r="K53" i="1" s="1"/>
  <c r="O53" i="1" s="1"/>
  <c r="S53" i="1" s="1"/>
  <c r="W53" i="1" s="1"/>
  <c r="AA53" i="1" s="1"/>
  <c r="AE53" i="1" s="1"/>
  <c r="AI53" i="1" s="1"/>
  <c r="G54" i="1"/>
  <c r="K54" i="1" s="1"/>
  <c r="O54" i="1" s="1"/>
  <c r="S54" i="1" s="1"/>
  <c r="W54" i="1" s="1"/>
  <c r="AA54" i="1" s="1"/>
  <c r="AE54" i="1" s="1"/>
  <c r="AI54" i="1" s="1"/>
  <c r="G55" i="1"/>
  <c r="K55" i="1" s="1"/>
  <c r="O55" i="1" s="1"/>
  <c r="S55" i="1" s="1"/>
  <c r="W55" i="1" s="1"/>
  <c r="AA55" i="1" s="1"/>
  <c r="AE55" i="1" s="1"/>
  <c r="AI55" i="1" s="1"/>
  <c r="G57" i="1"/>
  <c r="K57" i="1" s="1"/>
  <c r="O57" i="1" s="1"/>
  <c r="S57" i="1" s="1"/>
  <c r="W57" i="1" s="1"/>
  <c r="AA57" i="1" s="1"/>
  <c r="AE57" i="1" s="1"/>
  <c r="AI57" i="1" s="1"/>
  <c r="G83" i="1"/>
  <c r="K83" i="1" s="1"/>
  <c r="O83" i="1" s="1"/>
  <c r="S83" i="1" s="1"/>
  <c r="W83" i="1" s="1"/>
  <c r="AA83" i="1" s="1"/>
  <c r="AE83" i="1" s="1"/>
  <c r="AI83" i="1" s="1"/>
  <c r="G84" i="1"/>
  <c r="K84" i="1" s="1"/>
  <c r="O84" i="1" s="1"/>
  <c r="S84" i="1" s="1"/>
  <c r="W84" i="1" s="1"/>
  <c r="AA84" i="1" s="1"/>
  <c r="AE84" i="1" s="1"/>
  <c r="AI84" i="1" s="1"/>
  <c r="G85" i="1"/>
  <c r="K85" i="1" s="1"/>
  <c r="O85" i="1" s="1"/>
  <c r="S85" i="1" s="1"/>
  <c r="W85" i="1" s="1"/>
  <c r="AA85" i="1" s="1"/>
  <c r="AE85" i="1" s="1"/>
  <c r="AI85" i="1" s="1"/>
  <c r="G86" i="1"/>
  <c r="K86" i="1" s="1"/>
  <c r="O86" i="1" s="1"/>
  <c r="S86" i="1" s="1"/>
  <c r="W86" i="1" s="1"/>
  <c r="AA86" i="1" s="1"/>
  <c r="AE86" i="1" s="1"/>
  <c r="AI86" i="1" s="1"/>
  <c r="G87" i="1"/>
  <c r="K87" i="1" s="1"/>
  <c r="O87" i="1" s="1"/>
  <c r="S87" i="1" s="1"/>
  <c r="W87" i="1" s="1"/>
  <c r="AA87" i="1" s="1"/>
  <c r="AE87" i="1" s="1"/>
  <c r="AI87" i="1" s="1"/>
  <c r="G88" i="1"/>
  <c r="K88" i="1" s="1"/>
  <c r="O88" i="1" s="1"/>
  <c r="S88" i="1" s="1"/>
  <c r="W88" i="1" s="1"/>
  <c r="AA88" i="1" s="1"/>
  <c r="AE88" i="1" s="1"/>
  <c r="AI88" i="1" s="1"/>
  <c r="G89" i="1"/>
  <c r="K89" i="1" s="1"/>
  <c r="O89" i="1" s="1"/>
  <c r="S89" i="1" s="1"/>
  <c r="W89" i="1" s="1"/>
  <c r="AA89" i="1" s="1"/>
  <c r="AE89" i="1" s="1"/>
  <c r="AI89" i="1" s="1"/>
  <c r="G90" i="1"/>
  <c r="K90" i="1" s="1"/>
  <c r="O90" i="1" s="1"/>
  <c r="S90" i="1" s="1"/>
  <c r="W90" i="1" s="1"/>
  <c r="AA90" i="1" s="1"/>
  <c r="AE90" i="1" s="1"/>
  <c r="AI90" i="1" s="1"/>
  <c r="G91" i="1"/>
  <c r="K91" i="1" s="1"/>
  <c r="O91" i="1" s="1"/>
  <c r="S91" i="1" s="1"/>
  <c r="W91" i="1" s="1"/>
  <c r="AA91" i="1" s="1"/>
  <c r="AE91" i="1" s="1"/>
  <c r="AI91" i="1" s="1"/>
  <c r="G92" i="1"/>
  <c r="K92" i="1" s="1"/>
  <c r="O92" i="1" s="1"/>
  <c r="S92" i="1" s="1"/>
  <c r="W92" i="1" s="1"/>
  <c r="AA92" i="1" s="1"/>
  <c r="AE92" i="1" s="1"/>
  <c r="AI92" i="1" s="1"/>
  <c r="G93" i="1"/>
  <c r="K93" i="1" s="1"/>
  <c r="O93" i="1" s="1"/>
  <c r="S93" i="1" s="1"/>
  <c r="W93" i="1" s="1"/>
  <c r="AA93" i="1" s="1"/>
  <c r="AE93" i="1" s="1"/>
  <c r="AI93" i="1" s="1"/>
  <c r="G94" i="1"/>
  <c r="K94" i="1" s="1"/>
  <c r="O94" i="1" s="1"/>
  <c r="S94" i="1" s="1"/>
  <c r="W94" i="1" s="1"/>
  <c r="AA94" i="1" s="1"/>
  <c r="AE94" i="1" s="1"/>
  <c r="AI94" i="1" s="1"/>
  <c r="G95" i="1"/>
  <c r="K95" i="1" s="1"/>
  <c r="O95" i="1" s="1"/>
  <c r="S95" i="1" s="1"/>
  <c r="W95" i="1" s="1"/>
  <c r="AA95" i="1" s="1"/>
  <c r="AE95" i="1" s="1"/>
  <c r="AI95" i="1" s="1"/>
  <c r="G98" i="1"/>
  <c r="K98" i="1" s="1"/>
  <c r="O98" i="1" s="1"/>
  <c r="S98" i="1" s="1"/>
  <c r="W98" i="1" s="1"/>
  <c r="AA98" i="1" s="1"/>
  <c r="AE98" i="1" s="1"/>
  <c r="AI98" i="1" s="1"/>
  <c r="G99" i="1"/>
  <c r="K99" i="1" s="1"/>
  <c r="O99" i="1" s="1"/>
  <c r="S99" i="1" s="1"/>
  <c r="W99" i="1" s="1"/>
  <c r="AA99" i="1" s="1"/>
  <c r="AE99" i="1" s="1"/>
  <c r="AI99" i="1" s="1"/>
  <c r="G104" i="1"/>
  <c r="K104" i="1" s="1"/>
  <c r="O104" i="1" s="1"/>
  <c r="S104" i="1" s="1"/>
  <c r="W104" i="1" s="1"/>
  <c r="AA104" i="1" s="1"/>
  <c r="AE104" i="1" s="1"/>
  <c r="AI104" i="1" s="1"/>
  <c r="G107" i="1"/>
  <c r="K107" i="1" s="1"/>
  <c r="O107" i="1" s="1"/>
  <c r="S107" i="1" s="1"/>
  <c r="W107" i="1" s="1"/>
  <c r="AA107" i="1" s="1"/>
  <c r="AE107" i="1" s="1"/>
  <c r="AI107" i="1" s="1"/>
  <c r="G116" i="1"/>
  <c r="K116" i="1" s="1"/>
  <c r="O116" i="1" s="1"/>
  <c r="S116" i="1" s="1"/>
  <c r="W116" i="1" s="1"/>
  <c r="AA116" i="1" s="1"/>
  <c r="AE116" i="1" s="1"/>
  <c r="AI116" i="1" s="1"/>
  <c r="G117" i="1"/>
  <c r="K117" i="1" s="1"/>
  <c r="O117" i="1" s="1"/>
  <c r="S117" i="1" s="1"/>
  <c r="W117" i="1" s="1"/>
  <c r="AA117" i="1" s="1"/>
  <c r="AE117" i="1" s="1"/>
  <c r="AI117" i="1" s="1"/>
  <c r="G118" i="1"/>
  <c r="K118" i="1" s="1"/>
  <c r="O118" i="1" s="1"/>
  <c r="S118" i="1" s="1"/>
  <c r="W118" i="1" s="1"/>
  <c r="AA118" i="1" s="1"/>
  <c r="AE118" i="1" s="1"/>
  <c r="AI118" i="1" s="1"/>
  <c r="G119" i="1"/>
  <c r="K119" i="1" s="1"/>
  <c r="O119" i="1" s="1"/>
  <c r="S119" i="1" s="1"/>
  <c r="W119" i="1" s="1"/>
  <c r="AA119" i="1" s="1"/>
  <c r="AE119" i="1" s="1"/>
  <c r="AI119" i="1" s="1"/>
  <c r="G120" i="1"/>
  <c r="K120" i="1" s="1"/>
  <c r="O120" i="1" s="1"/>
  <c r="S120" i="1" s="1"/>
  <c r="W120" i="1" s="1"/>
  <c r="AA120" i="1" s="1"/>
  <c r="AE120" i="1" s="1"/>
  <c r="AI120" i="1" s="1"/>
  <c r="G123" i="1"/>
  <c r="K123" i="1" s="1"/>
  <c r="O123" i="1" s="1"/>
  <c r="S123" i="1" s="1"/>
  <c r="W123" i="1" s="1"/>
  <c r="AA123" i="1" s="1"/>
  <c r="AE123" i="1" s="1"/>
  <c r="AI123" i="1" s="1"/>
  <c r="G124" i="1"/>
  <c r="K124" i="1" s="1"/>
  <c r="O124" i="1" s="1"/>
  <c r="S124" i="1" s="1"/>
  <c r="W124" i="1" s="1"/>
  <c r="AA124" i="1" s="1"/>
  <c r="AE124" i="1" s="1"/>
  <c r="AI124" i="1" s="1"/>
  <c r="G125" i="1"/>
  <c r="K125" i="1" s="1"/>
  <c r="O125" i="1" s="1"/>
  <c r="S125" i="1" s="1"/>
  <c r="W125" i="1" s="1"/>
  <c r="AA125" i="1" s="1"/>
  <c r="AE125" i="1" s="1"/>
  <c r="AI125" i="1" s="1"/>
  <c r="G134" i="1"/>
  <c r="K134" i="1" s="1"/>
  <c r="O134" i="1" s="1"/>
  <c r="S134" i="1" s="1"/>
  <c r="W134" i="1" s="1"/>
  <c r="AA134" i="1" s="1"/>
  <c r="AE134" i="1" s="1"/>
  <c r="AI134" i="1" s="1"/>
  <c r="G135" i="1"/>
  <c r="K135" i="1" s="1"/>
  <c r="O135" i="1" s="1"/>
  <c r="S135" i="1" s="1"/>
  <c r="W135" i="1" s="1"/>
  <c r="AA135" i="1" s="1"/>
  <c r="AE135" i="1" s="1"/>
  <c r="AI135" i="1" s="1"/>
  <c r="G138" i="1"/>
  <c r="K138" i="1" s="1"/>
  <c r="O138" i="1" s="1"/>
  <c r="S138" i="1" s="1"/>
  <c r="W138" i="1" s="1"/>
  <c r="AA138" i="1" s="1"/>
  <c r="AE138" i="1" s="1"/>
  <c r="AI138" i="1" s="1"/>
  <c r="G139" i="1"/>
  <c r="K139" i="1" s="1"/>
  <c r="O139" i="1" s="1"/>
  <c r="S139" i="1" s="1"/>
  <c r="W139" i="1" s="1"/>
  <c r="AA139" i="1" s="1"/>
  <c r="AE139" i="1" s="1"/>
  <c r="AI139" i="1" s="1"/>
  <c r="G142" i="1"/>
  <c r="K142" i="1" s="1"/>
  <c r="O142" i="1" s="1"/>
  <c r="S142" i="1" s="1"/>
  <c r="W142" i="1" s="1"/>
  <c r="AA142" i="1" s="1"/>
  <c r="AE142" i="1" s="1"/>
  <c r="AI142" i="1" s="1"/>
  <c r="G143" i="1"/>
  <c r="K143" i="1" s="1"/>
  <c r="O143" i="1" s="1"/>
  <c r="S143" i="1" s="1"/>
  <c r="W143" i="1" s="1"/>
  <c r="AA143" i="1" s="1"/>
  <c r="AE143" i="1" s="1"/>
  <c r="AI143" i="1" s="1"/>
  <c r="G146" i="1"/>
  <c r="K146" i="1" s="1"/>
  <c r="O146" i="1" s="1"/>
  <c r="S146" i="1" s="1"/>
  <c r="W146" i="1" s="1"/>
  <c r="AA146" i="1" s="1"/>
  <c r="AE146" i="1" s="1"/>
  <c r="AI146" i="1" s="1"/>
  <c r="G147" i="1"/>
  <c r="K147" i="1" s="1"/>
  <c r="O147" i="1" s="1"/>
  <c r="S147" i="1" s="1"/>
  <c r="W147" i="1" s="1"/>
  <c r="AA147" i="1" s="1"/>
  <c r="AE147" i="1" s="1"/>
  <c r="AI147" i="1" s="1"/>
  <c r="G150" i="1"/>
  <c r="K150" i="1" s="1"/>
  <c r="O150" i="1" s="1"/>
  <c r="S150" i="1" s="1"/>
  <c r="W150" i="1" s="1"/>
  <c r="AA150" i="1" s="1"/>
  <c r="AE150" i="1" s="1"/>
  <c r="AI150" i="1" s="1"/>
  <c r="G151" i="1"/>
  <c r="K151" i="1" s="1"/>
  <c r="O151" i="1" s="1"/>
  <c r="S151" i="1" s="1"/>
  <c r="W151" i="1" s="1"/>
  <c r="AA151" i="1" s="1"/>
  <c r="AE151" i="1" s="1"/>
  <c r="AI151" i="1" s="1"/>
  <c r="G154" i="1"/>
  <c r="K154" i="1" s="1"/>
  <c r="O154" i="1" s="1"/>
  <c r="S154" i="1" s="1"/>
  <c r="W154" i="1" s="1"/>
  <c r="AA154" i="1" s="1"/>
  <c r="AE154" i="1" s="1"/>
  <c r="AI154" i="1" s="1"/>
  <c r="G155" i="1"/>
  <c r="K155" i="1" s="1"/>
  <c r="O155" i="1" s="1"/>
  <c r="S155" i="1" s="1"/>
  <c r="W155" i="1" s="1"/>
  <c r="AA155" i="1" s="1"/>
  <c r="AE155" i="1" s="1"/>
  <c r="AI155" i="1" s="1"/>
  <c r="G158" i="1"/>
  <c r="K158" i="1" s="1"/>
  <c r="O158" i="1" s="1"/>
  <c r="S158" i="1" s="1"/>
  <c r="W158" i="1" s="1"/>
  <c r="AA158" i="1" s="1"/>
  <c r="AE158" i="1" s="1"/>
  <c r="AI158" i="1" s="1"/>
  <c r="G159" i="1"/>
  <c r="K159" i="1" s="1"/>
  <c r="O159" i="1" s="1"/>
  <c r="S159" i="1" s="1"/>
  <c r="W159" i="1" s="1"/>
  <c r="AA159" i="1" s="1"/>
  <c r="AE159" i="1" s="1"/>
  <c r="AI159" i="1" s="1"/>
  <c r="G162" i="1"/>
  <c r="K162" i="1" s="1"/>
  <c r="O162" i="1" s="1"/>
  <c r="S162" i="1" s="1"/>
  <c r="W162" i="1" s="1"/>
  <c r="AA162" i="1" s="1"/>
  <c r="AE162" i="1" s="1"/>
  <c r="AI162" i="1" s="1"/>
  <c r="G163" i="1"/>
  <c r="K163" i="1" s="1"/>
  <c r="O163" i="1" s="1"/>
  <c r="S163" i="1" s="1"/>
  <c r="W163" i="1" s="1"/>
  <c r="AA163" i="1" s="1"/>
  <c r="AE163" i="1" s="1"/>
  <c r="AI163" i="1" s="1"/>
  <c r="G166" i="1"/>
  <c r="K166" i="1" s="1"/>
  <c r="O166" i="1" s="1"/>
  <c r="S166" i="1" s="1"/>
  <c r="W166" i="1" s="1"/>
  <c r="AA166" i="1" s="1"/>
  <c r="AE166" i="1" s="1"/>
  <c r="AI166" i="1" s="1"/>
  <c r="G167" i="1"/>
  <c r="K167" i="1" s="1"/>
  <c r="O167" i="1" s="1"/>
  <c r="S167" i="1" s="1"/>
  <c r="W167" i="1" s="1"/>
  <c r="AA167" i="1" s="1"/>
  <c r="AE167" i="1" s="1"/>
  <c r="AI167" i="1" s="1"/>
  <c r="G170" i="1"/>
  <c r="K170" i="1" s="1"/>
  <c r="O170" i="1" s="1"/>
  <c r="S170" i="1" s="1"/>
  <c r="W170" i="1" s="1"/>
  <c r="AA170" i="1" s="1"/>
  <c r="AE170" i="1" s="1"/>
  <c r="AI170" i="1" s="1"/>
  <c r="G171" i="1"/>
  <c r="K171" i="1" s="1"/>
  <c r="O171" i="1" s="1"/>
  <c r="S171" i="1" s="1"/>
  <c r="W171" i="1" s="1"/>
  <c r="AA171" i="1" s="1"/>
  <c r="AE171" i="1" s="1"/>
  <c r="AI171" i="1" s="1"/>
  <c r="G174" i="1"/>
  <c r="K174" i="1" s="1"/>
  <c r="O174" i="1" s="1"/>
  <c r="S174" i="1" s="1"/>
  <c r="W174" i="1" s="1"/>
  <c r="AA174" i="1" s="1"/>
  <c r="AE174" i="1" s="1"/>
  <c r="AI174" i="1" s="1"/>
  <c r="G175" i="1"/>
  <c r="K175" i="1" s="1"/>
  <c r="O175" i="1" s="1"/>
  <c r="S175" i="1" s="1"/>
  <c r="W175" i="1" s="1"/>
  <c r="AA175" i="1" s="1"/>
  <c r="AE175" i="1" s="1"/>
  <c r="AI175" i="1" s="1"/>
  <c r="G198" i="1"/>
  <c r="K198" i="1" s="1"/>
  <c r="O198" i="1" s="1"/>
  <c r="S198" i="1" s="1"/>
  <c r="W198" i="1" s="1"/>
  <c r="AA198" i="1" s="1"/>
  <c r="AE198" i="1" s="1"/>
  <c r="AI198" i="1" s="1"/>
  <c r="G199" i="1"/>
  <c r="K199" i="1" s="1"/>
  <c r="O199" i="1" s="1"/>
  <c r="S199" i="1" s="1"/>
  <c r="W199" i="1" s="1"/>
  <c r="AA199" i="1" s="1"/>
  <c r="AE199" i="1" s="1"/>
  <c r="AI199" i="1" s="1"/>
  <c r="G201" i="1"/>
  <c r="K201" i="1" s="1"/>
  <c r="O201" i="1" s="1"/>
  <c r="S201" i="1" s="1"/>
  <c r="W201" i="1" s="1"/>
  <c r="AA201" i="1" s="1"/>
  <c r="AE201" i="1" s="1"/>
  <c r="AI201" i="1" s="1"/>
  <c r="G202" i="1"/>
  <c r="K202" i="1" s="1"/>
  <c r="O202" i="1" s="1"/>
  <c r="S202" i="1" s="1"/>
  <c r="W202" i="1" s="1"/>
  <c r="AA202" i="1" s="1"/>
  <c r="AE202" i="1" s="1"/>
  <c r="AI202" i="1" s="1"/>
  <c r="G203" i="1"/>
  <c r="K203" i="1" s="1"/>
  <c r="O203" i="1" s="1"/>
  <c r="S203" i="1" s="1"/>
  <c r="W203" i="1" s="1"/>
  <c r="AA203" i="1" s="1"/>
  <c r="AE203" i="1" s="1"/>
  <c r="AI203" i="1" s="1"/>
  <c r="G204" i="1"/>
  <c r="K204" i="1" s="1"/>
  <c r="O204" i="1" s="1"/>
  <c r="S204" i="1" s="1"/>
  <c r="W204" i="1" s="1"/>
  <c r="AA204" i="1" s="1"/>
  <c r="AE204" i="1" s="1"/>
  <c r="AI204" i="1" s="1"/>
  <c r="G205" i="1"/>
  <c r="K205" i="1" s="1"/>
  <c r="O205" i="1" s="1"/>
  <c r="S205" i="1" s="1"/>
  <c r="W205" i="1" s="1"/>
  <c r="AA205" i="1" s="1"/>
  <c r="AE205" i="1" s="1"/>
  <c r="AI205" i="1" s="1"/>
  <c r="G206" i="1"/>
  <c r="K206" i="1" s="1"/>
  <c r="O206" i="1" s="1"/>
  <c r="S206" i="1" s="1"/>
  <c r="W206" i="1" s="1"/>
  <c r="AA206" i="1" s="1"/>
  <c r="AE206" i="1" s="1"/>
  <c r="AI206" i="1" s="1"/>
  <c r="G208" i="1"/>
  <c r="K208" i="1" s="1"/>
  <c r="O208" i="1" s="1"/>
  <c r="S208" i="1" s="1"/>
  <c r="W208" i="1" s="1"/>
  <c r="AA208" i="1" s="1"/>
  <c r="AE208" i="1" s="1"/>
  <c r="AI208" i="1" s="1"/>
  <c r="G211" i="1"/>
  <c r="K211" i="1" s="1"/>
  <c r="O211" i="1" s="1"/>
  <c r="S211" i="1" s="1"/>
  <c r="W211" i="1" s="1"/>
  <c r="AA211" i="1" s="1"/>
  <c r="AE211" i="1" s="1"/>
  <c r="AI211" i="1" s="1"/>
  <c r="G218" i="1"/>
  <c r="K218" i="1" s="1"/>
  <c r="O218" i="1" s="1"/>
  <c r="S218" i="1" s="1"/>
  <c r="W218" i="1" s="1"/>
  <c r="AA218" i="1" s="1"/>
  <c r="AE218" i="1" s="1"/>
  <c r="AI218" i="1" s="1"/>
  <c r="F28" i="1"/>
  <c r="F221" i="1"/>
  <c r="F210" i="1"/>
  <c r="F207" i="1"/>
  <c r="F200" i="1"/>
  <c r="F197" i="1"/>
  <c r="F172" i="1"/>
  <c r="F168" i="1"/>
  <c r="F164" i="1"/>
  <c r="F160" i="1"/>
  <c r="F156" i="1"/>
  <c r="F152" i="1"/>
  <c r="F148" i="1"/>
  <c r="F144" i="1"/>
  <c r="F140" i="1"/>
  <c r="F136" i="1"/>
  <c r="F132" i="1"/>
  <c r="F131" i="1"/>
  <c r="F216" i="1" s="1"/>
  <c r="F130" i="1"/>
  <c r="F121" i="1"/>
  <c r="F102" i="1"/>
  <c r="F80" i="1"/>
  <c r="F77" i="1" s="1"/>
  <c r="F43" i="1"/>
  <c r="F39" i="1"/>
  <c r="F23" i="1"/>
  <c r="H222" i="1" l="1"/>
  <c r="F222" i="1"/>
  <c r="F217" i="1"/>
  <c r="H128" i="1"/>
  <c r="H224" i="1"/>
  <c r="H223" i="1"/>
  <c r="H217" i="1"/>
  <c r="H18" i="1"/>
  <c r="F224" i="1"/>
  <c r="F128" i="1"/>
  <c r="F115" i="1"/>
  <c r="F223" i="1"/>
  <c r="F18" i="1"/>
  <c r="E130" i="1"/>
  <c r="I130" i="1" s="1"/>
  <c r="M130" i="1" s="1"/>
  <c r="Q130" i="1" s="1"/>
  <c r="U130" i="1" s="1"/>
  <c r="Y130" i="1" s="1"/>
  <c r="AC130" i="1" s="1"/>
  <c r="AG130" i="1" s="1"/>
  <c r="AK130" i="1" s="1"/>
  <c r="D130" i="1"/>
  <c r="G130" i="1" s="1"/>
  <c r="K130" i="1" s="1"/>
  <c r="O130" i="1" s="1"/>
  <c r="S130" i="1" s="1"/>
  <c r="W130" i="1" s="1"/>
  <c r="AA130" i="1" s="1"/>
  <c r="AE130" i="1" s="1"/>
  <c r="AI130" i="1" s="1"/>
  <c r="E131" i="1"/>
  <c r="I131" i="1" s="1"/>
  <c r="M131" i="1" s="1"/>
  <c r="Q131" i="1" s="1"/>
  <c r="U131" i="1" s="1"/>
  <c r="Y131" i="1" s="1"/>
  <c r="AC131" i="1" s="1"/>
  <c r="AG131" i="1" s="1"/>
  <c r="AK131" i="1" s="1"/>
  <c r="D131" i="1"/>
  <c r="G131" i="1" s="1"/>
  <c r="K131" i="1" s="1"/>
  <c r="O131" i="1" s="1"/>
  <c r="S131" i="1" s="1"/>
  <c r="W131" i="1" s="1"/>
  <c r="AA131" i="1" s="1"/>
  <c r="AE131" i="1" s="1"/>
  <c r="AI131" i="1" s="1"/>
  <c r="H214" i="1" l="1"/>
  <c r="F214" i="1"/>
  <c r="D221" i="1"/>
  <c r="G221" i="1" s="1"/>
  <c r="K221" i="1" s="1"/>
  <c r="O221" i="1" s="1"/>
  <c r="S221" i="1" s="1"/>
  <c r="W221" i="1" s="1"/>
  <c r="AA221" i="1" s="1"/>
  <c r="AE221" i="1" s="1"/>
  <c r="AI221" i="1" s="1"/>
  <c r="E221" i="1"/>
  <c r="I221" i="1" s="1"/>
  <c r="M221" i="1" s="1"/>
  <c r="Q221" i="1" s="1"/>
  <c r="U221" i="1" s="1"/>
  <c r="Y221" i="1" s="1"/>
  <c r="AC221" i="1" s="1"/>
  <c r="AG221" i="1" s="1"/>
  <c r="AK221" i="1" s="1"/>
  <c r="E21" i="1"/>
  <c r="I21" i="1" s="1"/>
  <c r="M21" i="1" s="1"/>
  <c r="Q21" i="1" s="1"/>
  <c r="U21" i="1" s="1"/>
  <c r="Y21" i="1" s="1"/>
  <c r="AC21" i="1" s="1"/>
  <c r="AG21" i="1" s="1"/>
  <c r="AK21" i="1" s="1"/>
  <c r="D21" i="1"/>
  <c r="G21" i="1" s="1"/>
  <c r="K21" i="1" s="1"/>
  <c r="O21" i="1" s="1"/>
  <c r="S21" i="1" s="1"/>
  <c r="W21" i="1" s="1"/>
  <c r="AA21" i="1" s="1"/>
  <c r="AE21" i="1" s="1"/>
  <c r="AI21" i="1" s="1"/>
  <c r="E20" i="1"/>
  <c r="I20" i="1" s="1"/>
  <c r="M20" i="1" s="1"/>
  <c r="Q20" i="1" s="1"/>
  <c r="U20" i="1" s="1"/>
  <c r="Y20" i="1" s="1"/>
  <c r="AC20" i="1" s="1"/>
  <c r="AG20" i="1" s="1"/>
  <c r="AK20" i="1" s="1"/>
  <c r="D20" i="1"/>
  <c r="G20" i="1" s="1"/>
  <c r="K20" i="1" s="1"/>
  <c r="O20" i="1" s="1"/>
  <c r="S20" i="1" s="1"/>
  <c r="W20" i="1" s="1"/>
  <c r="AA20" i="1" s="1"/>
  <c r="AE20" i="1" s="1"/>
  <c r="AI20" i="1" s="1"/>
  <c r="E39" i="1"/>
  <c r="I39" i="1" s="1"/>
  <c r="M39" i="1" s="1"/>
  <c r="Q39" i="1" s="1"/>
  <c r="U39" i="1" s="1"/>
  <c r="Y39" i="1" s="1"/>
  <c r="AC39" i="1" s="1"/>
  <c r="AG39" i="1" s="1"/>
  <c r="AK39" i="1" s="1"/>
  <c r="D39" i="1"/>
  <c r="G39" i="1" s="1"/>
  <c r="K39" i="1" s="1"/>
  <c r="O39" i="1" s="1"/>
  <c r="S39" i="1" s="1"/>
  <c r="W39" i="1" s="1"/>
  <c r="AA39" i="1" s="1"/>
  <c r="AE39" i="1" s="1"/>
  <c r="AI39" i="1" s="1"/>
  <c r="E200" i="1" l="1"/>
  <c r="I200" i="1" s="1"/>
  <c r="M200" i="1" s="1"/>
  <c r="Q200" i="1" s="1"/>
  <c r="U200" i="1" s="1"/>
  <c r="Y200" i="1" s="1"/>
  <c r="AC200" i="1" s="1"/>
  <c r="AG200" i="1" s="1"/>
  <c r="AK200" i="1" s="1"/>
  <c r="D200" i="1"/>
  <c r="G200" i="1" s="1"/>
  <c r="K200" i="1" s="1"/>
  <c r="O200" i="1" s="1"/>
  <c r="S200" i="1" s="1"/>
  <c r="W200" i="1" s="1"/>
  <c r="AA200" i="1" s="1"/>
  <c r="AE200" i="1" s="1"/>
  <c r="AI200" i="1" s="1"/>
  <c r="E43" i="1" l="1"/>
  <c r="I43" i="1" s="1"/>
  <c r="M43" i="1" s="1"/>
  <c r="Q43" i="1" s="1"/>
  <c r="U43" i="1" s="1"/>
  <c r="Y43" i="1" s="1"/>
  <c r="AC43" i="1" s="1"/>
  <c r="AG43" i="1" s="1"/>
  <c r="AK43" i="1" s="1"/>
  <c r="D43" i="1"/>
  <c r="G43" i="1" s="1"/>
  <c r="K43" i="1" s="1"/>
  <c r="O43" i="1" s="1"/>
  <c r="S43" i="1" s="1"/>
  <c r="W43" i="1" s="1"/>
  <c r="AA43" i="1" s="1"/>
  <c r="AE43" i="1" s="1"/>
  <c r="AI43" i="1" s="1"/>
  <c r="E28" i="1"/>
  <c r="I28" i="1" s="1"/>
  <c r="M28" i="1" s="1"/>
  <c r="Q28" i="1" s="1"/>
  <c r="U28" i="1" s="1"/>
  <c r="Y28" i="1" s="1"/>
  <c r="AC28" i="1" s="1"/>
  <c r="AG28" i="1" s="1"/>
  <c r="AK28" i="1" s="1"/>
  <c r="D28" i="1"/>
  <c r="G28" i="1" s="1"/>
  <c r="K28" i="1" s="1"/>
  <c r="O28" i="1" s="1"/>
  <c r="S28" i="1" s="1"/>
  <c r="W28" i="1" s="1"/>
  <c r="AA28" i="1" s="1"/>
  <c r="AE28" i="1" s="1"/>
  <c r="AI28" i="1" s="1"/>
  <c r="E23" i="1"/>
  <c r="I23" i="1" s="1"/>
  <c r="M23" i="1" s="1"/>
  <c r="Q23" i="1" s="1"/>
  <c r="U23" i="1" s="1"/>
  <c r="Y23" i="1" s="1"/>
  <c r="AC23" i="1" s="1"/>
  <c r="D23" i="1"/>
  <c r="G23" i="1" s="1"/>
  <c r="K23" i="1" s="1"/>
  <c r="O23" i="1" s="1"/>
  <c r="S23" i="1" s="1"/>
  <c r="W23" i="1" s="1"/>
  <c r="AA23" i="1" s="1"/>
  <c r="AE23" i="1" s="1"/>
  <c r="AI23" i="1" s="1"/>
  <c r="AC219" i="1" l="1"/>
  <c r="AG23" i="1"/>
  <c r="AK23" i="1" s="1"/>
  <c r="D222" i="1"/>
  <c r="G222" i="1" s="1"/>
  <c r="K222" i="1" s="1"/>
  <c r="O222" i="1" s="1"/>
  <c r="S222" i="1" s="1"/>
  <c r="W222" i="1" s="1"/>
  <c r="AA222" i="1" s="1"/>
  <c r="AE222" i="1" s="1"/>
  <c r="AI222" i="1" s="1"/>
  <c r="E222" i="1"/>
  <c r="I222" i="1" s="1"/>
  <c r="M222" i="1" s="1"/>
  <c r="Q222" i="1" s="1"/>
  <c r="U222" i="1" s="1"/>
  <c r="Y222" i="1" s="1"/>
  <c r="AC222" i="1" s="1"/>
  <c r="AG222" i="1" s="1"/>
  <c r="AK222" i="1" s="1"/>
  <c r="E79" i="1"/>
  <c r="I79" i="1" s="1"/>
  <c r="M79" i="1" s="1"/>
  <c r="Q79" i="1" s="1"/>
  <c r="U79" i="1" s="1"/>
  <c r="Y79" i="1" s="1"/>
  <c r="AC79" i="1" s="1"/>
  <c r="AG79" i="1" s="1"/>
  <c r="AK79" i="1" s="1"/>
  <c r="E80" i="1"/>
  <c r="I80" i="1" s="1"/>
  <c r="M80" i="1" s="1"/>
  <c r="Q80" i="1" s="1"/>
  <c r="U80" i="1" s="1"/>
  <c r="Y80" i="1" s="1"/>
  <c r="AC80" i="1" s="1"/>
  <c r="AG80" i="1" s="1"/>
  <c r="AK80" i="1" s="1"/>
  <c r="D80" i="1"/>
  <c r="G80" i="1" s="1"/>
  <c r="K80" i="1" s="1"/>
  <c r="O80" i="1" s="1"/>
  <c r="S80" i="1" s="1"/>
  <c r="W80" i="1" s="1"/>
  <c r="AA80" i="1" s="1"/>
  <c r="AE80" i="1" s="1"/>
  <c r="AI80" i="1" s="1"/>
  <c r="D79" i="1"/>
  <c r="G79" i="1" s="1"/>
  <c r="K79" i="1" s="1"/>
  <c r="O79" i="1" s="1"/>
  <c r="S79" i="1" s="1"/>
  <c r="W79" i="1" s="1"/>
  <c r="AA79" i="1" s="1"/>
  <c r="AE79" i="1" s="1"/>
  <c r="AI79" i="1" s="1"/>
  <c r="E105" i="1"/>
  <c r="I105" i="1" s="1"/>
  <c r="M105" i="1" s="1"/>
  <c r="Q105" i="1" s="1"/>
  <c r="U105" i="1" s="1"/>
  <c r="Y105" i="1" s="1"/>
  <c r="AC105" i="1" s="1"/>
  <c r="AG105" i="1" s="1"/>
  <c r="AK105" i="1" s="1"/>
  <c r="D105" i="1"/>
  <c r="G105" i="1" s="1"/>
  <c r="K105" i="1" s="1"/>
  <c r="O105" i="1" s="1"/>
  <c r="S105" i="1" s="1"/>
  <c r="W105" i="1" s="1"/>
  <c r="AA105" i="1" s="1"/>
  <c r="AE105" i="1" s="1"/>
  <c r="AI105" i="1" s="1"/>
  <c r="E102" i="1"/>
  <c r="I102" i="1" s="1"/>
  <c r="M102" i="1" s="1"/>
  <c r="Q102" i="1" s="1"/>
  <c r="U102" i="1" s="1"/>
  <c r="Y102" i="1" s="1"/>
  <c r="AC102" i="1" s="1"/>
  <c r="AG102" i="1" s="1"/>
  <c r="AK102" i="1" s="1"/>
  <c r="D102" i="1"/>
  <c r="G102" i="1" s="1"/>
  <c r="K102" i="1" s="1"/>
  <c r="O102" i="1" s="1"/>
  <c r="S102" i="1" s="1"/>
  <c r="W102" i="1" s="1"/>
  <c r="AA102" i="1" s="1"/>
  <c r="AE102" i="1" s="1"/>
  <c r="AI102" i="1" s="1"/>
  <c r="E96" i="1"/>
  <c r="I96" i="1" s="1"/>
  <c r="M96" i="1" s="1"/>
  <c r="Q96" i="1" s="1"/>
  <c r="U96" i="1" s="1"/>
  <c r="Y96" i="1" s="1"/>
  <c r="AC96" i="1" s="1"/>
  <c r="AG96" i="1" s="1"/>
  <c r="AK96" i="1" s="1"/>
  <c r="D96" i="1"/>
  <c r="G96" i="1" s="1"/>
  <c r="K96" i="1" s="1"/>
  <c r="O96" i="1" s="1"/>
  <c r="S96" i="1" s="1"/>
  <c r="W96" i="1" s="1"/>
  <c r="AA96" i="1" s="1"/>
  <c r="AE96" i="1" s="1"/>
  <c r="AI96" i="1" s="1"/>
  <c r="AG219" i="1" l="1"/>
  <c r="AK219" i="1" s="1"/>
  <c r="E223" i="1"/>
  <c r="I223" i="1" s="1"/>
  <c r="M223" i="1" s="1"/>
  <c r="Q223" i="1" s="1"/>
  <c r="U223" i="1" s="1"/>
  <c r="Y223" i="1" s="1"/>
  <c r="AC223" i="1" s="1"/>
  <c r="AG223" i="1" s="1"/>
  <c r="AK223" i="1" s="1"/>
  <c r="D223" i="1"/>
  <c r="G223" i="1" s="1"/>
  <c r="K223" i="1" s="1"/>
  <c r="O223" i="1" s="1"/>
  <c r="S223" i="1" s="1"/>
  <c r="W223" i="1" s="1"/>
  <c r="AA223" i="1" s="1"/>
  <c r="AE223" i="1" s="1"/>
  <c r="AI223" i="1" s="1"/>
  <c r="E77" i="1"/>
  <c r="I77" i="1" s="1"/>
  <c r="M77" i="1" s="1"/>
  <c r="Q77" i="1" s="1"/>
  <c r="U77" i="1" s="1"/>
  <c r="Y77" i="1" s="1"/>
  <c r="AC77" i="1" s="1"/>
  <c r="AG77" i="1" s="1"/>
  <c r="AK77" i="1" s="1"/>
  <c r="D77" i="1"/>
  <c r="G77" i="1" s="1"/>
  <c r="K77" i="1" s="1"/>
  <c r="O77" i="1" s="1"/>
  <c r="S77" i="1" s="1"/>
  <c r="W77" i="1" s="1"/>
  <c r="AA77" i="1" s="1"/>
  <c r="AE77" i="1" s="1"/>
  <c r="AI77" i="1" s="1"/>
  <c r="E207" i="1" l="1"/>
  <c r="I207" i="1" s="1"/>
  <c r="M207" i="1" s="1"/>
  <c r="Q207" i="1" s="1"/>
  <c r="U207" i="1" s="1"/>
  <c r="Y207" i="1" s="1"/>
  <c r="AC207" i="1" s="1"/>
  <c r="AG207" i="1" s="1"/>
  <c r="AK207" i="1" s="1"/>
  <c r="D207" i="1"/>
  <c r="G207" i="1" s="1"/>
  <c r="K207" i="1" s="1"/>
  <c r="O207" i="1" s="1"/>
  <c r="S207" i="1" s="1"/>
  <c r="W207" i="1" s="1"/>
  <c r="AA207" i="1" s="1"/>
  <c r="AE207" i="1" s="1"/>
  <c r="AI207" i="1" s="1"/>
  <c r="E197" i="1"/>
  <c r="I197" i="1" s="1"/>
  <c r="M197" i="1" s="1"/>
  <c r="Q197" i="1" s="1"/>
  <c r="U197" i="1" s="1"/>
  <c r="Y197" i="1" s="1"/>
  <c r="AC197" i="1" s="1"/>
  <c r="AG197" i="1" s="1"/>
  <c r="AK197" i="1" s="1"/>
  <c r="D216" i="1" l="1"/>
  <c r="G216" i="1" s="1"/>
  <c r="K216" i="1" s="1"/>
  <c r="O216" i="1" s="1"/>
  <c r="S216" i="1" s="1"/>
  <c r="W216" i="1" s="1"/>
  <c r="AA216" i="1" s="1"/>
  <c r="AE216" i="1" s="1"/>
  <c r="AI216" i="1" s="1"/>
  <c r="E164" i="1" l="1"/>
  <c r="I164" i="1" s="1"/>
  <c r="M164" i="1" s="1"/>
  <c r="Q164" i="1" s="1"/>
  <c r="U164" i="1" s="1"/>
  <c r="Y164" i="1" s="1"/>
  <c r="AC164" i="1" s="1"/>
  <c r="AG164" i="1" s="1"/>
  <c r="AK164" i="1" s="1"/>
  <c r="E172" i="1" l="1"/>
  <c r="I172" i="1" s="1"/>
  <c r="M172" i="1" s="1"/>
  <c r="Q172" i="1" s="1"/>
  <c r="U172" i="1" s="1"/>
  <c r="Y172" i="1" s="1"/>
  <c r="AC172" i="1" s="1"/>
  <c r="AG172" i="1" s="1"/>
  <c r="AK172" i="1" s="1"/>
  <c r="D172" i="1"/>
  <c r="G172" i="1" s="1"/>
  <c r="K172" i="1" s="1"/>
  <c r="O172" i="1" s="1"/>
  <c r="S172" i="1" s="1"/>
  <c r="W172" i="1" s="1"/>
  <c r="AA172" i="1" s="1"/>
  <c r="AE172" i="1" s="1"/>
  <c r="AI172" i="1" s="1"/>
  <c r="E168" i="1"/>
  <c r="I168" i="1" s="1"/>
  <c r="M168" i="1" s="1"/>
  <c r="Q168" i="1" s="1"/>
  <c r="U168" i="1" s="1"/>
  <c r="Y168" i="1" s="1"/>
  <c r="AC168" i="1" s="1"/>
  <c r="AG168" i="1" s="1"/>
  <c r="AK168" i="1" s="1"/>
  <c r="D168" i="1"/>
  <c r="G168" i="1" s="1"/>
  <c r="K168" i="1" s="1"/>
  <c r="O168" i="1" s="1"/>
  <c r="S168" i="1" s="1"/>
  <c r="W168" i="1" s="1"/>
  <c r="AA168" i="1" s="1"/>
  <c r="AE168" i="1" s="1"/>
  <c r="AI168" i="1" s="1"/>
  <c r="D164" i="1"/>
  <c r="G164" i="1" s="1"/>
  <c r="K164" i="1" s="1"/>
  <c r="O164" i="1" s="1"/>
  <c r="S164" i="1" s="1"/>
  <c r="W164" i="1" s="1"/>
  <c r="AA164" i="1" s="1"/>
  <c r="AE164" i="1" s="1"/>
  <c r="AI164" i="1" s="1"/>
  <c r="E160" i="1"/>
  <c r="I160" i="1" s="1"/>
  <c r="M160" i="1" s="1"/>
  <c r="Q160" i="1" s="1"/>
  <c r="U160" i="1" s="1"/>
  <c r="Y160" i="1" s="1"/>
  <c r="AC160" i="1" s="1"/>
  <c r="AG160" i="1" s="1"/>
  <c r="AK160" i="1" s="1"/>
  <c r="D160" i="1"/>
  <c r="G160" i="1" s="1"/>
  <c r="K160" i="1" s="1"/>
  <c r="O160" i="1" s="1"/>
  <c r="S160" i="1" s="1"/>
  <c r="W160" i="1" s="1"/>
  <c r="AA160" i="1" s="1"/>
  <c r="AE160" i="1" s="1"/>
  <c r="AI160" i="1" s="1"/>
  <c r="E156" i="1"/>
  <c r="I156" i="1" s="1"/>
  <c r="M156" i="1" s="1"/>
  <c r="Q156" i="1" s="1"/>
  <c r="U156" i="1" s="1"/>
  <c r="Y156" i="1" s="1"/>
  <c r="AC156" i="1" s="1"/>
  <c r="AG156" i="1" s="1"/>
  <c r="AK156" i="1" s="1"/>
  <c r="D156" i="1"/>
  <c r="G156" i="1" s="1"/>
  <c r="K156" i="1" s="1"/>
  <c r="O156" i="1" s="1"/>
  <c r="S156" i="1" s="1"/>
  <c r="W156" i="1" s="1"/>
  <c r="AA156" i="1" s="1"/>
  <c r="AE156" i="1" s="1"/>
  <c r="AI156" i="1" s="1"/>
  <c r="D152" i="1"/>
  <c r="G152" i="1" s="1"/>
  <c r="K152" i="1" s="1"/>
  <c r="O152" i="1" s="1"/>
  <c r="S152" i="1" s="1"/>
  <c r="W152" i="1" s="1"/>
  <c r="AA152" i="1" s="1"/>
  <c r="AE152" i="1" s="1"/>
  <c r="AI152" i="1" s="1"/>
  <c r="E152" i="1"/>
  <c r="I152" i="1" s="1"/>
  <c r="M152" i="1" s="1"/>
  <c r="Q152" i="1" s="1"/>
  <c r="U152" i="1" s="1"/>
  <c r="Y152" i="1" s="1"/>
  <c r="AC152" i="1" s="1"/>
  <c r="AG152" i="1" s="1"/>
  <c r="AK152" i="1" s="1"/>
  <c r="E148" i="1"/>
  <c r="I148" i="1" s="1"/>
  <c r="M148" i="1" s="1"/>
  <c r="Q148" i="1" s="1"/>
  <c r="U148" i="1" s="1"/>
  <c r="Y148" i="1" s="1"/>
  <c r="AC148" i="1" s="1"/>
  <c r="AG148" i="1" s="1"/>
  <c r="AK148" i="1" s="1"/>
  <c r="D148" i="1"/>
  <c r="G148" i="1" s="1"/>
  <c r="K148" i="1" s="1"/>
  <c r="O148" i="1" s="1"/>
  <c r="S148" i="1" s="1"/>
  <c r="W148" i="1" s="1"/>
  <c r="AA148" i="1" s="1"/>
  <c r="AE148" i="1" s="1"/>
  <c r="AI148" i="1" s="1"/>
  <c r="E144" i="1"/>
  <c r="I144" i="1" s="1"/>
  <c r="M144" i="1" s="1"/>
  <c r="Q144" i="1" s="1"/>
  <c r="U144" i="1" s="1"/>
  <c r="Y144" i="1" s="1"/>
  <c r="AC144" i="1" s="1"/>
  <c r="AG144" i="1" s="1"/>
  <c r="AK144" i="1" s="1"/>
  <c r="D144" i="1"/>
  <c r="G144" i="1" s="1"/>
  <c r="K144" i="1" s="1"/>
  <c r="O144" i="1" s="1"/>
  <c r="S144" i="1" s="1"/>
  <c r="W144" i="1" s="1"/>
  <c r="AA144" i="1" s="1"/>
  <c r="AE144" i="1" s="1"/>
  <c r="AI144" i="1" s="1"/>
  <c r="E140" i="1"/>
  <c r="I140" i="1" s="1"/>
  <c r="M140" i="1" s="1"/>
  <c r="Q140" i="1" s="1"/>
  <c r="U140" i="1" s="1"/>
  <c r="Y140" i="1" s="1"/>
  <c r="AC140" i="1" s="1"/>
  <c r="AG140" i="1" s="1"/>
  <c r="AK140" i="1" s="1"/>
  <c r="D140" i="1"/>
  <c r="G140" i="1" s="1"/>
  <c r="K140" i="1" s="1"/>
  <c r="O140" i="1" s="1"/>
  <c r="S140" i="1" s="1"/>
  <c r="W140" i="1" s="1"/>
  <c r="AA140" i="1" s="1"/>
  <c r="AE140" i="1" s="1"/>
  <c r="AI140" i="1" s="1"/>
  <c r="E136" i="1"/>
  <c r="I136" i="1" s="1"/>
  <c r="M136" i="1" s="1"/>
  <c r="Q136" i="1" s="1"/>
  <c r="U136" i="1" s="1"/>
  <c r="Y136" i="1" s="1"/>
  <c r="AC136" i="1" s="1"/>
  <c r="AG136" i="1" s="1"/>
  <c r="AK136" i="1" s="1"/>
  <c r="D136" i="1"/>
  <c r="G136" i="1" s="1"/>
  <c r="K136" i="1" s="1"/>
  <c r="O136" i="1" s="1"/>
  <c r="S136" i="1" s="1"/>
  <c r="W136" i="1" s="1"/>
  <c r="AA136" i="1" s="1"/>
  <c r="AE136" i="1" s="1"/>
  <c r="AI136" i="1" s="1"/>
  <c r="E132" i="1"/>
  <c r="I132" i="1" s="1"/>
  <c r="M132" i="1" s="1"/>
  <c r="Q132" i="1" s="1"/>
  <c r="U132" i="1" s="1"/>
  <c r="Y132" i="1" s="1"/>
  <c r="AC132" i="1" s="1"/>
  <c r="AG132" i="1" s="1"/>
  <c r="AK132" i="1" s="1"/>
  <c r="D132" i="1"/>
  <c r="G132" i="1" s="1"/>
  <c r="K132" i="1" s="1"/>
  <c r="O132" i="1" s="1"/>
  <c r="S132" i="1" s="1"/>
  <c r="W132" i="1" s="1"/>
  <c r="AA132" i="1" s="1"/>
  <c r="AE132" i="1" s="1"/>
  <c r="AI132" i="1" s="1"/>
  <c r="E121" i="1" l="1"/>
  <c r="I121" i="1" s="1"/>
  <c r="M121" i="1" s="1"/>
  <c r="Q121" i="1" s="1"/>
  <c r="U121" i="1" s="1"/>
  <c r="Y121" i="1" s="1"/>
  <c r="AC121" i="1" s="1"/>
  <c r="AG121" i="1" s="1"/>
  <c r="AK121" i="1" s="1"/>
  <c r="D121" i="1"/>
  <c r="G121" i="1" s="1"/>
  <c r="K121" i="1" s="1"/>
  <c r="O121" i="1" s="1"/>
  <c r="S121" i="1" s="1"/>
  <c r="W121" i="1" s="1"/>
  <c r="AA121" i="1" s="1"/>
  <c r="AE121" i="1" s="1"/>
  <c r="AI121" i="1" s="1"/>
  <c r="D115" i="1" l="1"/>
  <c r="G115" i="1" s="1"/>
  <c r="K115" i="1" s="1"/>
  <c r="O115" i="1" s="1"/>
  <c r="S115" i="1" s="1"/>
  <c r="W115" i="1" s="1"/>
  <c r="AA115" i="1" s="1"/>
  <c r="AE115" i="1" s="1"/>
  <c r="AI115" i="1" s="1"/>
  <c r="D224" i="1"/>
  <c r="G224" i="1" s="1"/>
  <c r="K224" i="1" s="1"/>
  <c r="O224" i="1" s="1"/>
  <c r="S224" i="1" s="1"/>
  <c r="W224" i="1" s="1"/>
  <c r="AA224" i="1" s="1"/>
  <c r="AE224" i="1" s="1"/>
  <c r="AI224" i="1" s="1"/>
  <c r="E115" i="1"/>
  <c r="I115" i="1" s="1"/>
  <c r="M115" i="1" s="1"/>
  <c r="Q115" i="1" s="1"/>
  <c r="U115" i="1" s="1"/>
  <c r="Y115" i="1" s="1"/>
  <c r="AC115" i="1" s="1"/>
  <c r="AG115" i="1" s="1"/>
  <c r="AK115" i="1" s="1"/>
  <c r="E224" i="1"/>
  <c r="I224" i="1" s="1"/>
  <c r="M224" i="1" s="1"/>
  <c r="Q224" i="1" s="1"/>
  <c r="U224" i="1" s="1"/>
  <c r="Y224" i="1" s="1"/>
  <c r="AC224" i="1" s="1"/>
  <c r="AG224" i="1" s="1"/>
  <c r="AK224" i="1" s="1"/>
  <c r="D197" i="1"/>
  <c r="G197" i="1" s="1"/>
  <c r="K197" i="1" s="1"/>
  <c r="O197" i="1" s="1"/>
  <c r="S197" i="1" s="1"/>
  <c r="W197" i="1" s="1"/>
  <c r="AA197" i="1" s="1"/>
  <c r="AE197" i="1" s="1"/>
  <c r="AI197" i="1" s="1"/>
  <c r="D217" i="1" l="1"/>
  <c r="G217" i="1" s="1"/>
  <c r="K217" i="1" s="1"/>
  <c r="O217" i="1" s="1"/>
  <c r="S217" i="1" s="1"/>
  <c r="W217" i="1" s="1"/>
  <c r="AA217" i="1" s="1"/>
  <c r="AE217" i="1" s="1"/>
  <c r="AI217" i="1" s="1"/>
  <c r="E216" i="1"/>
  <c r="I216" i="1" s="1"/>
  <c r="M216" i="1" s="1"/>
  <c r="Q216" i="1" s="1"/>
  <c r="U216" i="1" s="1"/>
  <c r="Y216" i="1" s="1"/>
  <c r="AC216" i="1" s="1"/>
  <c r="AG216" i="1" s="1"/>
  <c r="AK216" i="1" s="1"/>
  <c r="E18" i="1" l="1"/>
  <c r="I18" i="1" s="1"/>
  <c r="M18" i="1" s="1"/>
  <c r="Q18" i="1" s="1"/>
  <c r="U18" i="1" s="1"/>
  <c r="Y18" i="1" s="1"/>
  <c r="AC18" i="1" s="1"/>
  <c r="AG18" i="1" s="1"/>
  <c r="AK18" i="1" s="1"/>
  <c r="E128" i="1"/>
  <c r="I128" i="1" s="1"/>
  <c r="M128" i="1" s="1"/>
  <c r="Q128" i="1" s="1"/>
  <c r="U128" i="1" s="1"/>
  <c r="Y128" i="1" s="1"/>
  <c r="AC128" i="1" s="1"/>
  <c r="AG128" i="1" s="1"/>
  <c r="AK128" i="1" s="1"/>
  <c r="D128" i="1"/>
  <c r="G128" i="1" s="1"/>
  <c r="K128" i="1" s="1"/>
  <c r="O128" i="1" s="1"/>
  <c r="S128" i="1" s="1"/>
  <c r="W128" i="1" s="1"/>
  <c r="AA128" i="1" s="1"/>
  <c r="AE128" i="1" s="1"/>
  <c r="AI128" i="1" s="1"/>
  <c r="E217" i="1" l="1"/>
  <c r="I217" i="1" s="1"/>
  <c r="M217" i="1" s="1"/>
  <c r="Q217" i="1" s="1"/>
  <c r="U217" i="1" s="1"/>
  <c r="Y217" i="1" s="1"/>
  <c r="AC217" i="1" s="1"/>
  <c r="AG217" i="1" s="1"/>
  <c r="AK217" i="1" s="1"/>
  <c r="D18" i="1" l="1"/>
  <c r="G18" i="1" s="1"/>
  <c r="K18" i="1" s="1"/>
  <c r="O18" i="1" s="1"/>
  <c r="S18" i="1" s="1"/>
  <c r="W18" i="1" s="1"/>
  <c r="AA18" i="1" s="1"/>
  <c r="AE18" i="1" s="1"/>
  <c r="AI18" i="1" s="1"/>
  <c r="E210" i="1" l="1"/>
  <c r="D210" i="1"/>
  <c r="D214" i="1" l="1"/>
  <c r="G210" i="1"/>
  <c r="K210" i="1" s="1"/>
  <c r="O210" i="1" s="1"/>
  <c r="S210" i="1" s="1"/>
  <c r="W210" i="1" s="1"/>
  <c r="AA210" i="1" s="1"/>
  <c r="AE210" i="1" s="1"/>
  <c r="AI210" i="1" s="1"/>
  <c r="E214" i="1"/>
  <c r="I210" i="1"/>
  <c r="M210" i="1" s="1"/>
  <c r="Q210" i="1" s="1"/>
  <c r="U210" i="1" s="1"/>
  <c r="Y210" i="1" s="1"/>
  <c r="AC210" i="1" s="1"/>
  <c r="AG210" i="1" s="1"/>
  <c r="AK210" i="1" s="1"/>
  <c r="I214" i="1" l="1"/>
  <c r="M214" i="1" s="1"/>
  <c r="Q214" i="1" s="1"/>
  <c r="U214" i="1" s="1"/>
  <c r="Y214" i="1" s="1"/>
  <c r="AC214" i="1" s="1"/>
  <c r="AG214" i="1" s="1"/>
  <c r="AK214" i="1" s="1"/>
  <c r="G214" i="1"/>
  <c r="K214" i="1" s="1"/>
  <c r="O214" i="1" s="1"/>
  <c r="S214" i="1" s="1"/>
  <c r="W214" i="1" s="1"/>
  <c r="AA214" i="1" s="1"/>
  <c r="AE214" i="1" s="1"/>
  <c r="AI214" i="1" s="1"/>
</calcChain>
</file>

<file path=xl/sharedStrings.xml><?xml version="1.0" encoding="utf-8"?>
<sst xmlns="http://schemas.openxmlformats.org/spreadsheetml/2006/main" count="526" uniqueCount="282">
  <si>
    <t>№ п/п</t>
  </si>
  <si>
    <t>Исполнитель</t>
  </si>
  <si>
    <t>Образование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</si>
  <si>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</si>
  <si>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</si>
  <si>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</si>
  <si>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</si>
  <si>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</si>
  <si>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местный бюджет</t>
  </si>
  <si>
    <t>Физическая культура и спорт</t>
  </si>
  <si>
    <t>Всего:</t>
  </si>
  <si>
    <t>в том числе</t>
  </si>
  <si>
    <t>в разрезе исполнителей</t>
  </si>
  <si>
    <t>Департамент образования</t>
  </si>
  <si>
    <t>краевой бюджет</t>
  </si>
  <si>
    <t>Объект</t>
  </si>
  <si>
    <t xml:space="preserve">Управление капитального строительства </t>
  </si>
  <si>
    <t>Общественная безопасность</t>
  </si>
  <si>
    <t>тыс. руб.</t>
  </si>
  <si>
    <t>к решению</t>
  </si>
  <si>
    <t>Пермской городской Думы</t>
  </si>
  <si>
    <t>2020 год</t>
  </si>
  <si>
    <t>федеральный бюджет</t>
  </si>
  <si>
    <t>краевой дорожный фонд</t>
  </si>
  <si>
    <t>Санитарно-эпидемиологическое благополучие</t>
  </si>
  <si>
    <t>Культура и молодежная политика</t>
  </si>
  <si>
    <t>Жилищно-коммунальное хозяйство</t>
  </si>
  <si>
    <t>ПЕРЕЧЕНЬ</t>
  </si>
  <si>
    <t xml:space="preserve">Реконструкция ул. Героев Хасана от ул. Хлебозаводская до ул. Василия Васильева </t>
  </si>
  <si>
    <t>Реконструкция ул. Карпинского от ул. Архитектора Свиязева до ул. Советской Армии</t>
  </si>
  <si>
    <t>Строительство автомобильной дороги по ул. Журналиста Дементьева от ул. Лядовская до дома № 147 по ул. Журналиста Дементьева</t>
  </si>
  <si>
    <t xml:space="preserve">Реконструкция ул. Карпинского от ул. Мира до шоссе Космонавтов </t>
  </si>
  <si>
    <t xml:space="preserve">Строительство сквера по ул. Яблочкова </t>
  </si>
  <si>
    <t>Строительство (реконструкция) сетей наружного освещения</t>
  </si>
  <si>
    <t>1020143600,10201ST04A</t>
  </si>
  <si>
    <t>1020141500,10201ST04D</t>
  </si>
  <si>
    <t>10201ST04G</t>
  </si>
  <si>
    <t>1020141270,10201ST04J</t>
  </si>
  <si>
    <t>1020143610,10201ST04L</t>
  </si>
  <si>
    <t>1020143620,10201ST04N</t>
  </si>
  <si>
    <t>10201ST04Q</t>
  </si>
  <si>
    <t>1020143640,10201ST04V</t>
  </si>
  <si>
    <t>1020143650,10201ST04W</t>
  </si>
  <si>
    <t>10201ST04V</t>
  </si>
  <si>
    <t>Расширение и реконструкция (3 очередь) канализации города Перми</t>
  </si>
  <si>
    <t>Управление капитального строительства</t>
  </si>
  <si>
    <t>Строительство водопроводных сетей в микрорайоне «Висим» Мотовилихинского района города Перми</t>
  </si>
  <si>
    <t>Санация и строительство 2-й нитки водовода Гайва-Заозерье</t>
  </si>
  <si>
    <t>Строительство блокировочной сети водопровода по ул. Макаренко Мотовилихинского района города Перми</t>
  </si>
  <si>
    <t>Реконструкция системы водоснабжения в микрорайоне «Южный»</t>
  </si>
  <si>
    <t>Строительство блокировочной сети водопровода на пересечении ул. Красина - ул. Маяковского Дзержинского района города Перми</t>
  </si>
  <si>
    <t>Реконструкция сети водопровода по ул. Трамвайной Дзержинского района города Перми</t>
  </si>
  <si>
    <t>Реконструкция канализационной насосной станции «Речник» Дзержинского района города Перми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</si>
  <si>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</si>
  <si>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Строительство газопроводов в микрорайонах индивидуальной застройки города Перми</t>
  </si>
  <si>
    <t>Реконструкция системы очистки сточных вод в микрорайоне «Крым» Кировского района города Перми</t>
  </si>
  <si>
    <t>Реконструкция здания МАУ «Дворец молодежи» г. Перми</t>
  </si>
  <si>
    <t>0410241910</t>
  </si>
  <si>
    <t>Реконструкция здания МАУК «Театр юного зрителя»</t>
  </si>
  <si>
    <t>0330242500</t>
  </si>
  <si>
    <t xml:space="preserve">Строительство источников противопожарного водоснабжения </t>
  </si>
  <si>
    <t>0230241020</t>
  </si>
  <si>
    <t>Строительство объектов недвижимого имущества и инженерной инфраструктуры на территории Экстрим-парка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</si>
  <si>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</si>
  <si>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</si>
  <si>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</si>
  <si>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</si>
  <si>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</si>
  <si>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153022С080</t>
  </si>
  <si>
    <t>15302R0820</t>
  </si>
  <si>
    <t>Реконструкция ул. Революции от ЦКР до ул. Сибирской с обустройством трамвайной линии. 1 этап</t>
  </si>
  <si>
    <t>2021 год</t>
  </si>
  <si>
    <t xml:space="preserve">краевой бюджет </t>
  </si>
  <si>
    <t>Строительство здания для размещения дошкольного образовательного учреждения по ул. Желябова, 16б</t>
  </si>
  <si>
    <t>0820141160</t>
  </si>
  <si>
    <t>Строительство здания общеобразовательного учреждения по ул. Юнг Прикамья, 3</t>
  </si>
  <si>
    <t>0820141720</t>
  </si>
  <si>
    <t>0820141300</t>
  </si>
  <si>
    <t>0820241760</t>
  </si>
  <si>
    <t>0820241960</t>
  </si>
  <si>
    <t>0820241970</t>
  </si>
  <si>
    <t>Реконструкция физкультурно-оздоровительного комплекса по адресу: ул. Рабочая, 9</t>
  </si>
  <si>
    <t xml:space="preserve">Строительство нового корпуса МАОУ «Гимназия № 3» г. Перми
</t>
  </si>
  <si>
    <t>Строительство спортивного зала МАОУ «СОШ № 81» г. Перми</t>
  </si>
  <si>
    <t>Строительство спортивного зала МАОУ «СОШ № 96» г. Перми</t>
  </si>
  <si>
    <t>0820243510</t>
  </si>
  <si>
    <t>0820243520</t>
  </si>
  <si>
    <t>1.</t>
  </si>
  <si>
    <t>5.</t>
  </si>
  <si>
    <t>7.</t>
  </si>
  <si>
    <t>4.</t>
  </si>
  <si>
    <t>2.</t>
  </si>
  <si>
    <t>6.</t>
  </si>
  <si>
    <t>8.</t>
  </si>
  <si>
    <t>3.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</si>
  <si>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</si>
  <si>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</si>
  <si>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</si>
  <si>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</si>
  <si>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</si>
  <si>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</si>
  <si>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</si>
  <si>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</si>
  <si>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</si>
  <si>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</si>
  <si>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</si>
  <si>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</si>
  <si>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</si>
  <si>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</si>
  <si>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</si>
  <si>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</si>
  <si>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</si>
  <si>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</si>
  <si>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</si>
  <si>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</si>
  <si>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</si>
  <si>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</si>
  <si>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</si>
  <si>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</si>
  <si>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</si>
  <si>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</si>
  <si>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</si>
  <si>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</si>
  <si>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</si>
  <si>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</si>
  <si>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</si>
  <si>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</si>
  <si>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</si>
  <si>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</si>
  <si>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</si>
  <si>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</si>
  <si>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</si>
  <si>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</si>
  <si>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</si>
  <si>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</si>
  <si>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</si>
  <si>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</si>
  <si>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</si>
  <si>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</si>
  <si>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</si>
  <si>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</si>
  <si>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</si>
  <si>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</si>
  <si>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2020 и 2021 годов</t>
  </si>
  <si>
    <t>10201SТ040</t>
  </si>
  <si>
    <t>08101SP040</t>
  </si>
  <si>
    <t>0510142130</t>
  </si>
  <si>
    <t xml:space="preserve">Строительство Архиерейского подворья </t>
  </si>
  <si>
    <t xml:space="preserve">Реконструкция сквера в 68 квартале, эспланада </t>
  </si>
  <si>
    <t>0510142140</t>
  </si>
  <si>
    <t>0510141490</t>
  </si>
  <si>
    <t>0510141470</t>
  </si>
  <si>
    <t>0510141430</t>
  </si>
  <si>
    <t>0510143660</t>
  </si>
  <si>
    <t>Строительство сетей водоснабжения в микрорайонах города Перми</t>
  </si>
  <si>
    <t>Строительство автомобильной дороги по ул. Маршала Жукова</t>
  </si>
  <si>
    <t>Строительство автомобильной дороги по ул. Углеуральской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</si>
  <si>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</si>
  <si>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 xml:space="preserve">Реконструкция площади Восстания. 2 этап </t>
  </si>
  <si>
    <t xml:space="preserve">Строительство автомобильной дороги от площади Карла Маркса до ул. Чкалова </t>
  </si>
  <si>
    <t>Реконструкция ледовой арены МАУ ДО «ДЮЦ «Здоровье»</t>
  </si>
  <si>
    <t>Реконструкция здания МБОУ «Гимназия № 17» г. Перми (пристройка нового корпуса)</t>
  </si>
  <si>
    <t>Строительство спортивной площадки МАОУ «СОШ № 25» г. Перми</t>
  </si>
  <si>
    <t>Строительство спортивной площадки МАОУ «СОШ № 131» г. Перми</t>
  </si>
  <si>
    <t>Строительство спортивной площадки МАОУ «СОШ № 122» г. Перми</t>
  </si>
  <si>
    <t>Строительство приюта для содержания безнадзорных животных по ул. Верхне-Муллинской, 106а г. Перми</t>
  </si>
  <si>
    <t>Строительства спортивного комплекса с плавательным бассейном в микрорайоне Парковый</t>
  </si>
  <si>
    <t>Реконструкция объекта озеленения по ул. Петропавловской</t>
  </si>
  <si>
    <t>Строительство автомобильной дороги по ул. Крисанова от шоссе Космонавтов до ул. Пушкина</t>
  </si>
  <si>
    <t>48.</t>
  </si>
  <si>
    <t xml:space="preserve">Реконструкция кладбища  «Северное» </t>
  </si>
  <si>
    <t>Поправки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</si>
  <si>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</si>
  <si>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</si>
  <si>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1710141320</t>
  </si>
  <si>
    <t>1710142330</t>
  </si>
  <si>
    <t>1710142260</t>
  </si>
  <si>
    <t>1710142370</t>
  </si>
  <si>
    <t>Строительство кольцевой линии электроснабжения для обеспечения вторым независимым источником электроснабжения газовой котельной по ул. Железнодорожной, 22а города Перми</t>
  </si>
  <si>
    <t>1760142410</t>
  </si>
  <si>
    <t xml:space="preserve">Реконструкция стадиона «Юность» </t>
  </si>
  <si>
    <t>0820142110, 08201SP04D</t>
  </si>
  <si>
    <t>1710141220</t>
  </si>
  <si>
    <t>58.</t>
  </si>
  <si>
    <t>59.</t>
  </si>
  <si>
    <t>60.</t>
  </si>
  <si>
    <t xml:space="preserve">Реконструкция сквера у клуба С.М. Кирова </t>
  </si>
  <si>
    <t>08201SH070, 08201SР040</t>
  </si>
  <si>
    <t>08201SР040</t>
  </si>
  <si>
    <t>15101SЖ160, 1510142010, 1530100000, 1510121480</t>
  </si>
  <si>
    <t>1710442380</t>
  </si>
  <si>
    <t>9190041010</t>
  </si>
  <si>
    <t>Уточнение февраль</t>
  </si>
  <si>
    <t>Строительство здания для размещения дошкольного образовательного учреждения по ул. Евгения Пермяка, 8а</t>
  </si>
  <si>
    <t>Реконструкция здания под размещение общеобразовательной организации по ул. Целинной, 15</t>
  </si>
  <si>
    <t>Реконструкция сквера на нижней части набережной реки Кама</t>
  </si>
  <si>
    <t>1320243710</t>
  </si>
  <si>
    <t>61.</t>
  </si>
  <si>
    <t>от 18.12.2018 № 270</t>
  </si>
  <si>
    <t>ПРИЛОЖЕНИЕ 10</t>
  </si>
  <si>
    <t>Комитет</t>
  </si>
  <si>
    <t>Уточнение апрель</t>
  </si>
  <si>
    <t>Строительство здания для размещения дошкольного образовательного учреждения по ул. Байкальской, 26а</t>
  </si>
  <si>
    <t>Изъятие земельных участков и объектов недвижимости, имущества для реконструкции дорожных объектов города Перми</t>
  </si>
  <si>
    <t>10201ST200</t>
  </si>
  <si>
    <t>Реконструкция автомобильной дороги от ул. Героев Хасана до дома N 151а по ул. Героев Хасана с обустройством площадки для разворота общественного транспорта</t>
  </si>
  <si>
    <t>10201ST04I</t>
  </si>
  <si>
    <t>Реконструкция здания МАОУ "СОШ N 93" г. Перми (пристройка нового корпуса)</t>
  </si>
  <si>
    <t>08201SH071</t>
  </si>
  <si>
    <t>62.</t>
  </si>
  <si>
    <t>63.</t>
  </si>
  <si>
    <t>0810141600, 08101SР044, 081P252320</t>
  </si>
  <si>
    <t>081P252320</t>
  </si>
  <si>
    <t>08101SР040, 081P252320</t>
  </si>
  <si>
    <t>0810141610, 08101SР046, 081P252320</t>
  </si>
  <si>
    <t>08101SP040, 081P252320</t>
  </si>
  <si>
    <t>Строительство здания для размещения дошкольного образовательного учреждения по ул. Плеханова, 63</t>
  </si>
  <si>
    <t>0810141640, 081P252320</t>
  </si>
  <si>
    <t>0810141680, 08101SP041</t>
  </si>
  <si>
    <t>0820141720, 08201SH073, 08201SP045</t>
  </si>
  <si>
    <t>0820142120, 08201SН072, 08201SP042</t>
  </si>
  <si>
    <t>08201SP040</t>
  </si>
  <si>
    <t>0820142510</t>
  </si>
  <si>
    <t xml:space="preserve">Строительство нового корпуса МАОУ «Техно-школа имени лётчика космонавта СССР, дважды героя советского союза В.П. Савиных» г. Перми </t>
  </si>
  <si>
    <t>Комитет апрель</t>
  </si>
  <si>
    <t>Уточнение июнь</t>
  </si>
  <si>
    <t xml:space="preserve">Реконструкция здания по ул. Ижевская, 25 </t>
  </si>
  <si>
    <t>0220443720</t>
  </si>
  <si>
    <t>средства Фонда содействия реформированию жилищно-коммунального хозяйства</t>
  </si>
  <si>
    <t>151F309502</t>
  </si>
  <si>
    <t>Строительство надземного пешеходного перехода по ул. Соликамской в районе остановки общественного транспорта «Промкомбинат»</t>
  </si>
  <si>
    <t>1020341290</t>
  </si>
  <si>
    <t>Строительство места отвала снега «Голый мыс»</t>
  </si>
  <si>
    <t>1020442390</t>
  </si>
  <si>
    <t>0820142540</t>
  </si>
  <si>
    <t>0820142550</t>
  </si>
  <si>
    <t>1020143630,10201ST04U</t>
  </si>
  <si>
    <t>Реконструкция ул. Плеханова от шоссе Космонавтов до ул. Грузинская</t>
  </si>
  <si>
    <t>10201ST04X</t>
  </si>
  <si>
    <t>Реконструкция ул. Революции: 2 очередь моста через реку Егошиху</t>
  </si>
  <si>
    <t>10201ST04T</t>
  </si>
  <si>
    <t>64.</t>
  </si>
  <si>
    <t>65.</t>
  </si>
  <si>
    <t>66.</t>
  </si>
  <si>
    <t>67.</t>
  </si>
  <si>
    <t>68.</t>
  </si>
  <si>
    <t>69.</t>
  </si>
  <si>
    <t>Строительство здания общеобразовательного учреждения по ул. Карпинского, 77а</t>
  </si>
  <si>
    <t xml:space="preserve">Строительство здания общеобразовательного учреждения по ул. Холмогорской, 2з </t>
  </si>
  <si>
    <t>15101SЖ160, 151F309602</t>
  </si>
  <si>
    <t>Комитет июнь</t>
  </si>
  <si>
    <t>Строительство спортивной площадки МАОУ «Школа бизнеса и предпринимательства» г. Перми</t>
  </si>
  <si>
    <t>Реконструкция корпуса  МАОУ «СОШ № 22» г. Перми</t>
  </si>
  <si>
    <t>Реконструкция ул. Социалистической от ПК7 до ПК10+50 с разворотным кольцом</t>
  </si>
  <si>
    <t>1020141930</t>
  </si>
  <si>
    <t>Строительство дороги ул. Уинская - Ивинский проспект и Ивинский проспект</t>
  </si>
  <si>
    <t>Реконструкция ул. Грибоедова от ул. Уинской до ул. Лесной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</si>
  <si>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</si>
  <si>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1020142580</t>
  </si>
  <si>
    <t>1020142590</t>
  </si>
  <si>
    <t>1020142600</t>
  </si>
  <si>
    <t>Реконструкция берегоукрепительных сооружений набережной Воткинского водохранилища в Кировском районе г. Перми</t>
  </si>
  <si>
    <t>Прочие объекты</t>
  </si>
  <si>
    <t>70.</t>
  </si>
  <si>
    <t>1111042610</t>
  </si>
  <si>
    <t>1710441240</t>
  </si>
  <si>
    <t>0820242620</t>
  </si>
  <si>
    <t>0820242640</t>
  </si>
  <si>
    <t>0820142630</t>
  </si>
  <si>
    <t>71.</t>
  </si>
  <si>
    <t>72.</t>
  </si>
  <si>
    <t>73.</t>
  </si>
  <si>
    <t>74.</t>
  </si>
  <si>
    <t>75.</t>
  </si>
  <si>
    <t>76.</t>
  </si>
  <si>
    <t>77.</t>
  </si>
  <si>
    <t>Уточнение август</t>
  </si>
  <si>
    <t>Строительство блочной модульной котельной в микрорайоне «Южный»</t>
  </si>
  <si>
    <t>ПРИЛОЖЕНИЕ 6</t>
  </si>
  <si>
    <t>Строительство спортивного зала МАОУ «СОШ N 79» г. Перми</t>
  </si>
  <si>
    <t>Реконструкция здания МАОУ «СОШ N 93» г. Перми (пристройка нового корпуса)</t>
  </si>
  <si>
    <t>от 27.08.2019 №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</si>
</sst>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 Cyr"/>
      <charset val="204"/>
    </font>
    <font>
      <sz val="12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164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center" wrapText="1"/>
    </xf>
    <xf numFmtId="165" fontId="1" fillId="2" borderId="0" xfId="0" applyNumberFormat="1" applyFont="1" applyFill="1"/>
    <xf numFmtId="164" fontId="1" fillId="2" borderId="4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 wrapText="1"/>
    </xf>
    <xf numFmtId="165" fontId="1" fillId="2" borderId="0" xfId="0" applyNumberFormat="1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165" fontId="1" fillId="3" borderId="0" xfId="0" applyNumberFormat="1" applyFont="1" applyFill="1" applyAlignment="1">
      <alignment horizontal="right" vertical="center"/>
    </xf>
    <xf numFmtId="49" fontId="1" fillId="2" borderId="0" xfId="0" applyNumberFormat="1" applyFont="1" applyFill="1"/>
    <xf numFmtId="164" fontId="1" fillId="4" borderId="5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 wrapText="1"/>
    </xf>
    <xf numFmtId="49" fontId="1" fillId="4" borderId="0" xfId="0" applyNumberFormat="1" applyFont="1" applyFill="1" applyAlignment="1">
      <alignment horizontal="left" vertical="center"/>
    </xf>
    <xf numFmtId="0" fontId="1" fillId="4" borderId="0" xfId="0" applyFont="1" applyFill="1"/>
    <xf numFmtId="164" fontId="3" fillId="4" borderId="1" xfId="0" applyNumberFormat="1" applyFont="1" applyFill="1" applyBorder="1" applyAlignment="1">
      <alignment horizontal="right" vertical="center"/>
    </xf>
    <xf numFmtId="49" fontId="5" fillId="4" borderId="0" xfId="0" applyNumberFormat="1" applyFont="1" applyFill="1" applyAlignment="1">
      <alignment horizontal="left" vertical="center"/>
    </xf>
    <xf numFmtId="0" fontId="3" fillId="4" borderId="0" xfId="0" applyFont="1" applyFill="1"/>
    <xf numFmtId="0" fontId="1" fillId="3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left" vertical="top" wrapText="1"/>
    </xf>
    <xf numFmtId="0" fontId="1" fillId="3" borderId="0" xfId="0" applyFont="1" applyFill="1"/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1" fillId="5" borderId="1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164" fontId="1" fillId="0" borderId="1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164" fontId="1" fillId="0" borderId="4" xfId="0" applyNumberFormat="1" applyFont="1" applyFill="1" applyBorder="1" applyAlignment="1">
      <alignment horizontal="left" vertical="top" wrapText="1"/>
    </xf>
    <xf numFmtId="164" fontId="3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left" vertical="top" wrapText="1"/>
    </xf>
    <xf numFmtId="164" fontId="1" fillId="0" borderId="8" xfId="0" applyNumberFormat="1" applyFont="1" applyFill="1" applyBorder="1" applyAlignment="1">
      <alignment horizontal="left" vertical="top" wrapText="1"/>
    </xf>
    <xf numFmtId="164" fontId="1" fillId="0" borderId="8" xfId="0" applyNumberFormat="1" applyFont="1" applyFill="1" applyBorder="1" applyAlignment="1">
      <alignment horizontal="left" vertical="top"/>
    </xf>
    <xf numFmtId="164" fontId="1" fillId="0" borderId="4" xfId="0" applyNumberFormat="1" applyFont="1" applyFill="1" applyBorder="1" applyAlignment="1">
      <alignment horizontal="left" vertical="top"/>
    </xf>
    <xf numFmtId="49" fontId="1" fillId="0" borderId="0" xfId="0" applyNumberFormat="1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Y336"/>
  <sheetViews>
    <sheetView tabSelected="1" zoomScale="70" zoomScaleNormal="70" workbookViewId="0">
      <selection activeCell="B23" sqref="B23"/>
    </sheetView>
  </sheetViews>
  <sheetFormatPr defaultColWidth="9.109375" defaultRowHeight="18" x14ac:dyDescent="0.35"/>
  <cols>
    <col min="1" max="1" width="5.5546875" style="47" customWidth="1"/>
    <col min="2" max="2" width="82.6640625" style="52" customWidth="1"/>
    <col min="3" max="3" width="21.33203125" style="52" customWidth="1"/>
    <col min="4" max="30" width="17.5546875" style="11" hidden="1" customWidth="1"/>
    <col min="31" max="32" width="18.77734375" style="11" hidden="1" customWidth="1"/>
    <col min="33" max="33" width="17.77734375" style="11" hidden="1" customWidth="1"/>
    <col min="34" max="34" width="17.6640625" style="16" hidden="1" customWidth="1"/>
    <col min="35" max="35" width="17.88671875" style="58" customWidth="1"/>
    <col min="36" max="36" width="17.88671875" style="16" hidden="1" customWidth="1"/>
    <col min="37" max="37" width="17.88671875" style="58" customWidth="1"/>
    <col min="38" max="38" width="28.33203125" style="10" hidden="1" customWidth="1"/>
    <col min="39" max="39" width="14.109375" style="3" hidden="1" customWidth="1"/>
    <col min="40" max="41" width="9.109375" style="47" customWidth="1"/>
    <col min="42" max="16384" width="9.109375" style="47"/>
  </cols>
  <sheetData>
    <row r="1" spans="1:37" x14ac:dyDescent="0.35">
      <c r="AK1" s="58" t="s">
        <v>278</v>
      </c>
    </row>
    <row r="2" spans="1:37" x14ac:dyDescent="0.35">
      <c r="AK2" s="58" t="s">
        <v>19</v>
      </c>
    </row>
    <row r="3" spans="1:37" x14ac:dyDescent="0.35">
      <c r="AK3" s="58" t="s">
        <v>20</v>
      </c>
    </row>
    <row r="4" spans="1:37" x14ac:dyDescent="0.35">
      <c r="AI4" s="80" t="s">
        <v>281</v>
      </c>
      <c r="AJ4" s="81"/>
      <c r="AK4" s="80"/>
    </row>
    <row r="6" spans="1:37" x14ac:dyDescent="0.35">
      <c r="AK6" s="58" t="s">
        <v>199</v>
      </c>
    </row>
    <row r="7" spans="1:37" x14ac:dyDescent="0.35">
      <c r="AK7" s="58" t="s">
        <v>19</v>
      </c>
    </row>
    <row r="8" spans="1:37" x14ac:dyDescent="0.35">
      <c r="AK8" s="58" t="s">
        <v>20</v>
      </c>
    </row>
    <row r="9" spans="1:37" x14ac:dyDescent="0.35">
      <c r="AK9" s="58" t="s">
        <v>198</v>
      </c>
    </row>
    <row r="11" spans="1:37" ht="15.75" customHeight="1" x14ac:dyDescent="0.35">
      <c r="A11" s="105" t="s">
        <v>27</v>
      </c>
      <c r="B11" s="106"/>
      <c r="C11" s="106"/>
      <c r="D11" s="107"/>
      <c r="E11" s="107"/>
      <c r="F11" s="108"/>
      <c r="G11" s="109"/>
      <c r="H11" s="108"/>
      <c r="I11" s="109"/>
      <c r="J11" s="108"/>
      <c r="K11" s="109"/>
      <c r="L11" s="108"/>
      <c r="M11" s="109"/>
      <c r="N11" s="108"/>
      <c r="O11" s="108"/>
      <c r="P11" s="108"/>
      <c r="Q11" s="108"/>
      <c r="R11" s="108"/>
      <c r="S11" s="109"/>
      <c r="T11" s="108"/>
      <c r="U11" s="109"/>
      <c r="V11" s="108"/>
      <c r="W11" s="108"/>
      <c r="X11" s="108"/>
      <c r="Y11" s="108"/>
      <c r="Z11" s="108"/>
      <c r="AA11" s="109"/>
      <c r="AB11" s="108"/>
      <c r="AC11" s="109"/>
      <c r="AD11" s="108"/>
      <c r="AE11" s="108"/>
      <c r="AF11" s="108"/>
      <c r="AG11" s="108"/>
      <c r="AH11" s="108"/>
      <c r="AI11" s="110"/>
      <c r="AJ11" s="108"/>
      <c r="AK11" s="110"/>
    </row>
    <row r="12" spans="1:37" ht="19.5" customHeight="1" x14ac:dyDescent="0.35">
      <c r="A12" s="105" t="s">
        <v>143</v>
      </c>
      <c r="B12" s="106"/>
      <c r="C12" s="106"/>
      <c r="D12" s="107"/>
      <c r="E12" s="107"/>
      <c r="F12" s="108"/>
      <c r="G12" s="109"/>
      <c r="H12" s="108"/>
      <c r="I12" s="109"/>
      <c r="J12" s="108"/>
      <c r="K12" s="109"/>
      <c r="L12" s="108"/>
      <c r="M12" s="109"/>
      <c r="N12" s="108"/>
      <c r="O12" s="108"/>
      <c r="P12" s="108"/>
      <c r="Q12" s="108"/>
      <c r="R12" s="108"/>
      <c r="S12" s="109"/>
      <c r="T12" s="108"/>
      <c r="U12" s="109"/>
      <c r="V12" s="108"/>
      <c r="W12" s="108"/>
      <c r="X12" s="108"/>
      <c r="Y12" s="108"/>
      <c r="Z12" s="108"/>
      <c r="AA12" s="109"/>
      <c r="AB12" s="108"/>
      <c r="AC12" s="109"/>
      <c r="AD12" s="108"/>
      <c r="AE12" s="108"/>
      <c r="AF12" s="108"/>
      <c r="AG12" s="108"/>
      <c r="AH12" s="108"/>
      <c r="AI12" s="110"/>
      <c r="AJ12" s="108"/>
      <c r="AK12" s="110"/>
    </row>
    <row r="13" spans="1:37" x14ac:dyDescent="0.35">
      <c r="A13" s="111"/>
      <c r="B13" s="106"/>
      <c r="C13" s="106"/>
      <c r="D13" s="107"/>
      <c r="E13" s="107"/>
      <c r="F13" s="108"/>
      <c r="G13" s="109"/>
      <c r="H13" s="108"/>
      <c r="I13" s="109"/>
      <c r="J13" s="108"/>
      <c r="K13" s="109"/>
      <c r="L13" s="108"/>
      <c r="M13" s="109"/>
      <c r="N13" s="108"/>
      <c r="O13" s="108"/>
      <c r="P13" s="108"/>
      <c r="Q13" s="108"/>
      <c r="R13" s="108"/>
      <c r="S13" s="109"/>
      <c r="T13" s="108"/>
      <c r="U13" s="109"/>
      <c r="V13" s="108"/>
      <c r="W13" s="108"/>
      <c r="X13" s="108"/>
      <c r="Y13" s="108"/>
      <c r="Z13" s="108"/>
      <c r="AA13" s="109"/>
      <c r="AB13" s="108"/>
      <c r="AC13" s="109"/>
      <c r="AD13" s="108"/>
      <c r="AE13" s="108"/>
      <c r="AF13" s="108"/>
      <c r="AG13" s="108"/>
      <c r="AH13" s="108"/>
      <c r="AI13" s="110"/>
      <c r="AJ13" s="108"/>
      <c r="AK13" s="110"/>
    </row>
    <row r="14" spans="1:37" x14ac:dyDescent="0.35">
      <c r="A14" s="53"/>
      <c r="B14" s="54"/>
      <c r="C14" s="54"/>
      <c r="D14" s="49"/>
      <c r="E14" s="49"/>
      <c r="F14" s="50"/>
      <c r="G14" s="51"/>
      <c r="H14" s="50"/>
      <c r="I14" s="51"/>
      <c r="J14" s="50"/>
      <c r="K14" s="51"/>
      <c r="L14" s="50"/>
      <c r="M14" s="51"/>
      <c r="N14" s="50"/>
      <c r="O14" s="50"/>
      <c r="P14" s="50"/>
      <c r="Q14" s="50"/>
      <c r="R14" s="50"/>
      <c r="S14" s="51"/>
      <c r="T14" s="50"/>
      <c r="U14" s="51"/>
      <c r="V14" s="50"/>
      <c r="W14" s="50"/>
      <c r="X14" s="50"/>
      <c r="Y14" s="50"/>
      <c r="Z14" s="50"/>
      <c r="AA14" s="51"/>
      <c r="AB14" s="50"/>
      <c r="AC14" s="51"/>
      <c r="AD14" s="50"/>
      <c r="AE14" s="50"/>
      <c r="AF14" s="50"/>
      <c r="AG14" s="50"/>
      <c r="AH14" s="50"/>
      <c r="AI14" s="59"/>
      <c r="AJ14" s="50"/>
      <c r="AK14" s="59"/>
    </row>
    <row r="15" spans="1:37" x14ac:dyDescent="0.35">
      <c r="A15" s="55"/>
      <c r="B15" s="56"/>
      <c r="C15" s="56"/>
      <c r="AK15" s="58" t="s">
        <v>18</v>
      </c>
    </row>
    <row r="16" spans="1:37" ht="40.200000000000003" customHeight="1" x14ac:dyDescent="0.35">
      <c r="A16" s="82" t="s">
        <v>0</v>
      </c>
      <c r="B16" s="82" t="s">
        <v>15</v>
      </c>
      <c r="C16" s="82" t="s">
        <v>1</v>
      </c>
      <c r="D16" s="96" t="s">
        <v>21</v>
      </c>
      <c r="E16" s="90" t="s">
        <v>71</v>
      </c>
      <c r="F16" s="90" t="s">
        <v>171</v>
      </c>
      <c r="G16" s="96" t="s">
        <v>21</v>
      </c>
      <c r="H16" s="90" t="s">
        <v>171</v>
      </c>
      <c r="I16" s="90" t="s">
        <v>71</v>
      </c>
      <c r="J16" s="90" t="s">
        <v>192</v>
      </c>
      <c r="K16" s="96" t="s">
        <v>21</v>
      </c>
      <c r="L16" s="90" t="s">
        <v>192</v>
      </c>
      <c r="M16" s="90" t="s">
        <v>71</v>
      </c>
      <c r="N16" s="90" t="s">
        <v>200</v>
      </c>
      <c r="O16" s="96" t="s">
        <v>21</v>
      </c>
      <c r="P16" s="90" t="s">
        <v>200</v>
      </c>
      <c r="Q16" s="90" t="s">
        <v>71</v>
      </c>
      <c r="R16" s="90" t="s">
        <v>201</v>
      </c>
      <c r="S16" s="96" t="s">
        <v>21</v>
      </c>
      <c r="T16" s="90" t="s">
        <v>201</v>
      </c>
      <c r="U16" s="90" t="s">
        <v>71</v>
      </c>
      <c r="V16" s="90" t="s">
        <v>224</v>
      </c>
      <c r="W16" s="96" t="s">
        <v>21</v>
      </c>
      <c r="X16" s="90" t="s">
        <v>224</v>
      </c>
      <c r="Y16" s="90" t="s">
        <v>71</v>
      </c>
      <c r="Z16" s="90" t="s">
        <v>225</v>
      </c>
      <c r="AA16" s="96" t="s">
        <v>21</v>
      </c>
      <c r="AB16" s="90" t="s">
        <v>225</v>
      </c>
      <c r="AC16" s="90" t="s">
        <v>71</v>
      </c>
      <c r="AD16" s="90" t="s">
        <v>250</v>
      </c>
      <c r="AE16" s="96" t="s">
        <v>21</v>
      </c>
      <c r="AF16" s="90" t="s">
        <v>250</v>
      </c>
      <c r="AG16" s="90" t="s">
        <v>71</v>
      </c>
      <c r="AH16" s="99" t="s">
        <v>276</v>
      </c>
      <c r="AI16" s="101" t="s">
        <v>21</v>
      </c>
      <c r="AJ16" s="99" t="s">
        <v>276</v>
      </c>
      <c r="AK16" s="103" t="s">
        <v>71</v>
      </c>
    </row>
    <row r="17" spans="1:39" hidden="1" x14ac:dyDescent="0.35">
      <c r="A17" s="83"/>
      <c r="B17" s="92"/>
      <c r="C17" s="83"/>
      <c r="D17" s="97"/>
      <c r="E17" s="91"/>
      <c r="F17" s="91"/>
      <c r="G17" s="97"/>
      <c r="H17" s="91"/>
      <c r="I17" s="91"/>
      <c r="J17" s="91"/>
      <c r="K17" s="97"/>
      <c r="L17" s="91"/>
      <c r="M17" s="91"/>
      <c r="N17" s="91"/>
      <c r="O17" s="97"/>
      <c r="P17" s="91"/>
      <c r="Q17" s="91"/>
      <c r="R17" s="91"/>
      <c r="S17" s="97"/>
      <c r="T17" s="91"/>
      <c r="U17" s="91"/>
      <c r="V17" s="91"/>
      <c r="W17" s="97"/>
      <c r="X17" s="91"/>
      <c r="Y17" s="91"/>
      <c r="Z17" s="91"/>
      <c r="AA17" s="97"/>
      <c r="AB17" s="91"/>
      <c r="AC17" s="91"/>
      <c r="AD17" s="91"/>
      <c r="AE17" s="97"/>
      <c r="AF17" s="91"/>
      <c r="AG17" s="91"/>
      <c r="AH17" s="100"/>
      <c r="AI17" s="102"/>
      <c r="AJ17" s="100"/>
      <c r="AK17" s="104"/>
    </row>
    <row r="18" spans="1:39" x14ac:dyDescent="0.35">
      <c r="A18" s="43"/>
      <c r="B18" s="57" t="s">
        <v>2</v>
      </c>
      <c r="C18" s="57"/>
      <c r="D18" s="19">
        <f>D20+D21</f>
        <v>1114157.0999999999</v>
      </c>
      <c r="E18" s="19">
        <f>E20+E21</f>
        <v>1113060.5999999999</v>
      </c>
      <c r="F18" s="20">
        <f>F20+F21</f>
        <v>38619.200000000012</v>
      </c>
      <c r="G18" s="20">
        <f>D18+F18</f>
        <v>1152776.2999999998</v>
      </c>
      <c r="H18" s="20">
        <f>H20+H21</f>
        <v>20906.099999999977</v>
      </c>
      <c r="I18" s="20">
        <f>E18+H18</f>
        <v>1133966.6999999997</v>
      </c>
      <c r="J18" s="20">
        <f>J20+J21</f>
        <v>60684.112000000001</v>
      </c>
      <c r="K18" s="20">
        <f>G18+J18</f>
        <v>1213460.4119999998</v>
      </c>
      <c r="L18" s="20">
        <f>L20+L21</f>
        <v>11499.042000000001</v>
      </c>
      <c r="M18" s="20">
        <f>I18+L18</f>
        <v>1145465.7419999996</v>
      </c>
      <c r="N18" s="20">
        <f>N20+N21</f>
        <v>0</v>
      </c>
      <c r="O18" s="20">
        <f>K18+N18</f>
        <v>1213460.4119999998</v>
      </c>
      <c r="P18" s="20">
        <f>P20+P21</f>
        <v>0</v>
      </c>
      <c r="Q18" s="20">
        <f>M18+P18</f>
        <v>1145465.7419999996</v>
      </c>
      <c r="R18" s="20">
        <f>R20+R21+R22</f>
        <v>341865.1</v>
      </c>
      <c r="S18" s="20">
        <f>O18+R18</f>
        <v>1555325.5119999996</v>
      </c>
      <c r="T18" s="20">
        <f>T20+T21+T22</f>
        <v>103580.4</v>
      </c>
      <c r="U18" s="20">
        <f>Q18+T18</f>
        <v>1249046.1419999995</v>
      </c>
      <c r="V18" s="20">
        <f>V20+V21+V22</f>
        <v>0</v>
      </c>
      <c r="W18" s="20">
        <f>S18+V18</f>
        <v>1555325.5119999996</v>
      </c>
      <c r="X18" s="20">
        <f>X20+X21+X22</f>
        <v>0</v>
      </c>
      <c r="Y18" s="20">
        <f>U18+X18</f>
        <v>1249046.1419999995</v>
      </c>
      <c r="Z18" s="20">
        <f>Z20+Z21+Z22</f>
        <v>-6999.1489999999985</v>
      </c>
      <c r="AA18" s="20">
        <f>W18+Z18</f>
        <v>1548326.3629999997</v>
      </c>
      <c r="AB18" s="20">
        <f>AB20+AB21+AB22</f>
        <v>67826.8</v>
      </c>
      <c r="AC18" s="20">
        <f>Y18+AB18</f>
        <v>1316872.9419999996</v>
      </c>
      <c r="AD18" s="20">
        <f>AD20+AD21+AD22</f>
        <v>0</v>
      </c>
      <c r="AE18" s="20">
        <f>AA18+AD18</f>
        <v>1548326.3629999997</v>
      </c>
      <c r="AF18" s="20">
        <f>AF20+AF21+AF22</f>
        <v>-52826.8</v>
      </c>
      <c r="AG18" s="20">
        <f>AC18+AF18</f>
        <v>1264046.1419999995</v>
      </c>
      <c r="AH18" s="20">
        <f>AH20+AH21+AH22</f>
        <v>62728.896999999997</v>
      </c>
      <c r="AI18" s="46">
        <f>AE18+AH18</f>
        <v>1611055.2599999998</v>
      </c>
      <c r="AJ18" s="20">
        <f>AJ20+AJ21+AJ22</f>
        <v>156257.84100000001</v>
      </c>
      <c r="AK18" s="46">
        <f>AG18+AJ18</f>
        <v>1420303.9829999995</v>
      </c>
      <c r="AL18" s="35"/>
      <c r="AM18" s="36"/>
    </row>
    <row r="19" spans="1:39" x14ac:dyDescent="0.35">
      <c r="A19" s="43"/>
      <c r="B19" s="57" t="s">
        <v>7</v>
      </c>
      <c r="C19" s="57"/>
      <c r="D19" s="21"/>
      <c r="E19" s="21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2"/>
      <c r="AI19" s="46"/>
      <c r="AJ19" s="22"/>
      <c r="AK19" s="46"/>
    </row>
    <row r="20" spans="1:39" s="3" customFormat="1" hidden="1" x14ac:dyDescent="0.35">
      <c r="A20" s="1"/>
      <c r="B20" s="5" t="s">
        <v>8</v>
      </c>
      <c r="C20" s="4"/>
      <c r="D20" s="24">
        <f>D25+D30+D33+D38+D45+D47+D52+D53+D54+D41+D48+D55+D57</f>
        <v>651873.79999999981</v>
      </c>
      <c r="E20" s="24">
        <f>E25+E30+E33+E38+E45+E47+E52+E53+E54+E41+E48+E55+E57</f>
        <v>831129.29999999993</v>
      </c>
      <c r="F20" s="26">
        <f>F25+F30+F33+F38+F45+F47+F52+F53+F54+F41+F55+F57+F50</f>
        <v>0</v>
      </c>
      <c r="G20" s="23">
        <f t="shared" ref="G20:G123" si="0">D20+F20</f>
        <v>651873.79999999981</v>
      </c>
      <c r="H20" s="26">
        <f>H25+H30+H33+H38+H45+H47+H52+H53+H54+H41+H55+H57+H50</f>
        <v>-311602.7</v>
      </c>
      <c r="I20" s="23">
        <f t="shared" ref="I20:I123" si="1">E20+H20</f>
        <v>519526.59999999992</v>
      </c>
      <c r="J20" s="26">
        <f>J25+J30+J33+J38+J45+J47+J52+J53+J54+J41+J55+J57+J50</f>
        <v>60684.112000000001</v>
      </c>
      <c r="K20" s="23">
        <f t="shared" ref="K20:K111" si="2">G20+J20</f>
        <v>712557.91199999978</v>
      </c>
      <c r="L20" s="26">
        <f>L25+L30+L33+L38+L45+L47+L52+L53+L54+L41+L55+L57+L50</f>
        <v>11499.042000000001</v>
      </c>
      <c r="M20" s="23">
        <f t="shared" ref="M20:M23" si="3">I20+L20</f>
        <v>531025.64199999988</v>
      </c>
      <c r="N20" s="26">
        <f>N25+N30+N33+N38+N45+N47+N52+N53+N54+N41+N55+N57+N50</f>
        <v>0</v>
      </c>
      <c r="O20" s="23">
        <f t="shared" ref="O20:O23" si="4">K20+N20</f>
        <v>712557.91199999978</v>
      </c>
      <c r="P20" s="26">
        <f>P25+P30+P33+P38+P45+P47+P52+P53+P54+P41+P55+P57+P50</f>
        <v>0</v>
      </c>
      <c r="Q20" s="23">
        <f t="shared" ref="Q20:Q23" si="5">M20+P20</f>
        <v>531025.64199999988</v>
      </c>
      <c r="R20" s="26">
        <f>R25+R30+R38+R45+R47+R52+R53+R54+R41+R55+R57+R50+R35+R62+R65+R68+R71+R59</f>
        <v>-70933.39999999998</v>
      </c>
      <c r="S20" s="23">
        <f t="shared" ref="S20:S23" si="6">O20+R20</f>
        <v>641624.51199999976</v>
      </c>
      <c r="T20" s="26">
        <f>T25+T30+T38+T45+T47+T52+T53+T54+T41+T55+T57+T50+T35+T62+T65+T68+T71+T59</f>
        <v>-1.0913936421275139E-11</v>
      </c>
      <c r="U20" s="23">
        <f t="shared" ref="U20:U23" si="7">Q20+T20</f>
        <v>531025.64199999988</v>
      </c>
      <c r="V20" s="26">
        <f>V25+V30+V38+V45+V47+V52+V53+V54+V41+V55+V57+V50+V35+V62+V65+V68+V71+V59</f>
        <v>0</v>
      </c>
      <c r="W20" s="23">
        <f t="shared" ref="W20:W23" si="8">S20+V20</f>
        <v>641624.51199999976</v>
      </c>
      <c r="X20" s="26">
        <f>X25+X30+X38+X45+X47+X52+X53+X54+X41+X55+X57+X50+X35+X62+X65+X68+X71+X59</f>
        <v>0</v>
      </c>
      <c r="Y20" s="23">
        <f t="shared" ref="Y20:Y23" si="9">U20+X20</f>
        <v>531025.64199999988</v>
      </c>
      <c r="Z20" s="26">
        <f>Z25+Z30+Z38+Z45+Z47+Z52+Z53+Z54+Z41+Z55+Z57+Z50+Z35+Z62+Z65+Z68+Z71+Z59+Z56+Z58+Z72+Z73</f>
        <v>-6999.1489999999985</v>
      </c>
      <c r="AA20" s="23">
        <f t="shared" ref="AA20:AA23" si="10">W20+Z20</f>
        <v>634625.36299999978</v>
      </c>
      <c r="AB20" s="26">
        <f>AB25+AB30+AB38+AB45+AB47+AB52+AB53+AB54+AB41+AB55+AB57+AB50+AB35+AB62+AB65+AB68+AB71+AB59+AB56+AB58+AB72+AB73</f>
        <v>67826.8</v>
      </c>
      <c r="AC20" s="23">
        <f t="shared" ref="AC20:AC23" si="11">Y20+AB20</f>
        <v>598852.44199999992</v>
      </c>
      <c r="AD20" s="26">
        <f>AD25+AD30+AD38+AD45+AD47+AD52+AD53+AD54+AD41+AD55+AD57+AD50+AD35+AD62+AD65+AD68+AD71+AD59+AD56+AD58+AD72+AD73</f>
        <v>0</v>
      </c>
      <c r="AE20" s="23">
        <f t="shared" ref="AE20:AE23" si="12">AA20+AD20</f>
        <v>634625.36299999978</v>
      </c>
      <c r="AF20" s="26">
        <f>AF25+AF30+AF38+AF45+AF47+AF52+AF53+AF54+AF41+AF55+AF57+AF50+AF35+AF62+AF65+AF68+AF71+AF59+AF56+AF58+AF72+AF73</f>
        <v>-52826.8</v>
      </c>
      <c r="AG20" s="23">
        <f t="shared" ref="AG20:AG23" si="13">AC20+AF20</f>
        <v>546025.64199999988</v>
      </c>
      <c r="AH20" s="25">
        <f>AH25+AH30+AH38+AH45+AH47+AH52+AH53+AH54+AH41+AH55+AH57+AH50+AH35+AH62+AH65+AH68+AH71+AH59+AH56+AH58+AH72+AH73+AH74+AH75+AH76</f>
        <v>62728.896999999997</v>
      </c>
      <c r="AI20" s="23">
        <f t="shared" ref="AI20:AI23" si="14">AE20+AH20</f>
        <v>697354.25999999978</v>
      </c>
      <c r="AJ20" s="25">
        <f>AJ25+AJ30+AJ38+AJ45+AJ47+AJ52+AJ53+AJ54+AJ41+AJ55+AJ57+AJ50+AJ35+AJ62+AJ65+AJ68+AJ71+AJ59+AJ56+AJ58+AJ72+AJ73+AJ74+AJ75+AJ76</f>
        <v>156257.84100000001</v>
      </c>
      <c r="AK20" s="23">
        <f t="shared" ref="AK20:AK23" si="15">AG20+AJ20</f>
        <v>702283.48299999989</v>
      </c>
      <c r="AL20" s="10"/>
      <c r="AM20" s="3">
        <v>0</v>
      </c>
    </row>
    <row r="21" spans="1:39" x14ac:dyDescent="0.35">
      <c r="A21" s="43"/>
      <c r="B21" s="44" t="s">
        <v>14</v>
      </c>
      <c r="C21" s="57"/>
      <c r="D21" s="21">
        <f>D26+D31+D46+D42</f>
        <v>462283.30000000005</v>
      </c>
      <c r="E21" s="21">
        <f>E26+E31+E46+E42</f>
        <v>281931.3</v>
      </c>
      <c r="F21" s="23">
        <f>F26+F31+F46+F42+F51</f>
        <v>38619.200000000012</v>
      </c>
      <c r="G21" s="23">
        <f t="shared" si="0"/>
        <v>500902.50000000006</v>
      </c>
      <c r="H21" s="23">
        <f>H26+H31+H46+H42+H51</f>
        <v>332508.79999999999</v>
      </c>
      <c r="I21" s="23">
        <f t="shared" si="1"/>
        <v>614440.1</v>
      </c>
      <c r="J21" s="23">
        <f>J26+J31+J46+J42+J51</f>
        <v>0</v>
      </c>
      <c r="K21" s="23">
        <f t="shared" si="2"/>
        <v>500902.50000000006</v>
      </c>
      <c r="L21" s="23">
        <f>L26+L31+L46+L42+L51</f>
        <v>0</v>
      </c>
      <c r="M21" s="23">
        <f t="shared" si="3"/>
        <v>614440.1</v>
      </c>
      <c r="N21" s="23">
        <f>N26+N31+N46+N42+N51</f>
        <v>0</v>
      </c>
      <c r="O21" s="23">
        <f t="shared" si="4"/>
        <v>500902.50000000006</v>
      </c>
      <c r="P21" s="23">
        <f>P26+P31+P46+P42+P51</f>
        <v>0</v>
      </c>
      <c r="Q21" s="23">
        <f t="shared" si="5"/>
        <v>614440.1</v>
      </c>
      <c r="R21" s="23">
        <f>R26+R31+R46+R42+R51+R36+R63+R69</f>
        <v>105494.49999999999</v>
      </c>
      <c r="S21" s="23">
        <f t="shared" si="6"/>
        <v>606397</v>
      </c>
      <c r="T21" s="23">
        <f>T26+T31+T46+T42+T51+T36+T63+T69</f>
        <v>103580.40000000001</v>
      </c>
      <c r="U21" s="23">
        <f t="shared" si="7"/>
        <v>718020.5</v>
      </c>
      <c r="V21" s="23">
        <f>V26+V31+V46+V42+V51+V36+V63+V69</f>
        <v>0</v>
      </c>
      <c r="W21" s="23">
        <f t="shared" si="8"/>
        <v>606397</v>
      </c>
      <c r="X21" s="23">
        <f>X26+X31+X46+X42+X51+X36+X63+X69</f>
        <v>0</v>
      </c>
      <c r="Y21" s="23">
        <f t="shared" si="9"/>
        <v>718020.5</v>
      </c>
      <c r="Z21" s="23">
        <f>Z26+Z31+Z46+Z42+Z51+Z36+Z63+Z69</f>
        <v>0</v>
      </c>
      <c r="AA21" s="23">
        <f t="shared" si="10"/>
        <v>606397</v>
      </c>
      <c r="AB21" s="23">
        <f>AB26+AB31+AB46+AB42+AB51+AB36+AB63+AB69</f>
        <v>0</v>
      </c>
      <c r="AC21" s="23">
        <f t="shared" si="11"/>
        <v>718020.5</v>
      </c>
      <c r="AD21" s="23">
        <f>AD26+AD31+AD46+AD42+AD51+AD36+AD63+AD69</f>
        <v>0</v>
      </c>
      <c r="AE21" s="23">
        <f t="shared" si="12"/>
        <v>606397</v>
      </c>
      <c r="AF21" s="23">
        <f>AF26+AF31+AF46+AF42+AF51+AF36+AF63+AF69</f>
        <v>0</v>
      </c>
      <c r="AG21" s="23">
        <f t="shared" si="13"/>
        <v>718020.5</v>
      </c>
      <c r="AH21" s="22">
        <f>AH26+AH31+AH46+AH42+AH51+AH36+AH63+AH69</f>
        <v>0</v>
      </c>
      <c r="AI21" s="46">
        <f t="shared" si="14"/>
        <v>606397</v>
      </c>
      <c r="AJ21" s="22">
        <f>AJ26+AJ31+AJ46+AJ42+AJ51+AJ36+AJ63+AJ69</f>
        <v>0</v>
      </c>
      <c r="AK21" s="46">
        <f t="shared" si="15"/>
        <v>718020.5</v>
      </c>
    </row>
    <row r="22" spans="1:39" x14ac:dyDescent="0.35">
      <c r="A22" s="43"/>
      <c r="B22" s="60" t="s">
        <v>22</v>
      </c>
      <c r="C22" s="57"/>
      <c r="D22" s="21"/>
      <c r="E22" s="21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>
        <f>R27+R32+R37+R70</f>
        <v>307304</v>
      </c>
      <c r="S22" s="23">
        <f t="shared" si="6"/>
        <v>307304</v>
      </c>
      <c r="T22" s="23">
        <f>T27+T32+T37+T70</f>
        <v>0</v>
      </c>
      <c r="U22" s="23">
        <f t="shared" si="7"/>
        <v>0</v>
      </c>
      <c r="V22" s="23">
        <f>V27+V32+V37+V70</f>
        <v>0</v>
      </c>
      <c r="W22" s="23">
        <f t="shared" si="8"/>
        <v>307304</v>
      </c>
      <c r="X22" s="23">
        <f>X27+X32+X37+X70</f>
        <v>0</v>
      </c>
      <c r="Y22" s="23">
        <f t="shared" si="9"/>
        <v>0</v>
      </c>
      <c r="Z22" s="23">
        <f>Z27+Z32+Z37+Z70</f>
        <v>0</v>
      </c>
      <c r="AA22" s="23">
        <f t="shared" si="10"/>
        <v>307304</v>
      </c>
      <c r="AB22" s="23">
        <f>AB27+AB32+AB37+AB70</f>
        <v>0</v>
      </c>
      <c r="AC22" s="23">
        <f t="shared" si="11"/>
        <v>0</v>
      </c>
      <c r="AD22" s="23">
        <f>AD27+AD32+AD37+AD70</f>
        <v>0</v>
      </c>
      <c r="AE22" s="23">
        <f t="shared" si="12"/>
        <v>307304</v>
      </c>
      <c r="AF22" s="23">
        <f>AF27+AF32+AF37+AF70</f>
        <v>0</v>
      </c>
      <c r="AG22" s="23">
        <f t="shared" si="13"/>
        <v>0</v>
      </c>
      <c r="AH22" s="22">
        <f>AH27+AH32+AH37+AH70</f>
        <v>0</v>
      </c>
      <c r="AI22" s="46">
        <f t="shared" si="14"/>
        <v>307304</v>
      </c>
      <c r="AJ22" s="22">
        <f>AJ27+AJ32+AJ37+AJ70</f>
        <v>0</v>
      </c>
      <c r="AK22" s="46">
        <f t="shared" si="15"/>
        <v>0</v>
      </c>
    </row>
    <row r="23" spans="1:39" ht="57.75" customHeight="1" x14ac:dyDescent="0.35">
      <c r="A23" s="43" t="s">
        <v>87</v>
      </c>
      <c r="B23" s="61" t="s">
        <v>193</v>
      </c>
      <c r="C23" s="45" t="s">
        <v>45</v>
      </c>
      <c r="D23" s="21">
        <f>D25+D26</f>
        <v>210122.80000000002</v>
      </c>
      <c r="E23" s="21">
        <f>E25+E26</f>
        <v>62382</v>
      </c>
      <c r="F23" s="23">
        <f>F25+F26</f>
        <v>0</v>
      </c>
      <c r="G23" s="23">
        <f t="shared" si="0"/>
        <v>210122.80000000002</v>
      </c>
      <c r="H23" s="23">
        <f>H25+H26</f>
        <v>-7359.3</v>
      </c>
      <c r="I23" s="23">
        <f t="shared" si="1"/>
        <v>55022.7</v>
      </c>
      <c r="J23" s="23">
        <f>J25+J26</f>
        <v>0</v>
      </c>
      <c r="K23" s="23">
        <f t="shared" si="2"/>
        <v>210122.80000000002</v>
      </c>
      <c r="L23" s="23">
        <f>L25+L26</f>
        <v>0</v>
      </c>
      <c r="M23" s="23">
        <f t="shared" si="3"/>
        <v>55022.7</v>
      </c>
      <c r="N23" s="23">
        <f>N25+N26</f>
        <v>0</v>
      </c>
      <c r="O23" s="23">
        <f t="shared" si="4"/>
        <v>210122.80000000002</v>
      </c>
      <c r="P23" s="23">
        <f>P25+P26</f>
        <v>0</v>
      </c>
      <c r="Q23" s="23">
        <f t="shared" si="5"/>
        <v>55022.7</v>
      </c>
      <c r="R23" s="23">
        <f>R25+R26+R27</f>
        <v>-27159.379999999976</v>
      </c>
      <c r="S23" s="23">
        <f t="shared" si="6"/>
        <v>182963.42000000004</v>
      </c>
      <c r="T23" s="23">
        <f>T25+T26+T27</f>
        <v>-55022.7</v>
      </c>
      <c r="U23" s="23">
        <f t="shared" si="7"/>
        <v>0</v>
      </c>
      <c r="V23" s="23">
        <f>V25+V26+V27</f>
        <v>0</v>
      </c>
      <c r="W23" s="23">
        <f t="shared" si="8"/>
        <v>182963.42000000004</v>
      </c>
      <c r="X23" s="23">
        <f>X25+X26+X27</f>
        <v>0</v>
      </c>
      <c r="Y23" s="23">
        <f t="shared" si="9"/>
        <v>0</v>
      </c>
      <c r="Z23" s="23">
        <f>Z25+Z26+Z27</f>
        <v>0</v>
      </c>
      <c r="AA23" s="23">
        <f t="shared" si="10"/>
        <v>182963.42000000004</v>
      </c>
      <c r="AB23" s="23">
        <f>AB25+AB26+AB27</f>
        <v>0</v>
      </c>
      <c r="AC23" s="23">
        <f t="shared" si="11"/>
        <v>0</v>
      </c>
      <c r="AD23" s="23">
        <f>AD25+AD26+AD27</f>
        <v>0</v>
      </c>
      <c r="AE23" s="23">
        <f t="shared" si="12"/>
        <v>182963.42000000004</v>
      </c>
      <c r="AF23" s="23">
        <f>AF25+AF26+AF27</f>
        <v>0</v>
      </c>
      <c r="AG23" s="23">
        <f t="shared" si="13"/>
        <v>0</v>
      </c>
      <c r="AH23" s="22">
        <f>AH25+AH26+AH27</f>
        <v>0</v>
      </c>
      <c r="AI23" s="46">
        <f t="shared" si="14"/>
        <v>182963.42000000004</v>
      </c>
      <c r="AJ23" s="22">
        <f>AJ25+AJ26+AJ27</f>
        <v>0</v>
      </c>
      <c r="AK23" s="46">
        <f t="shared" si="15"/>
        <v>0</v>
      </c>
    </row>
    <row r="24" spans="1:39" x14ac:dyDescent="0.35">
      <c r="A24" s="43"/>
      <c r="B24" s="44" t="s">
        <v>7</v>
      </c>
      <c r="C24" s="44"/>
      <c r="D24" s="21"/>
      <c r="E24" s="21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2"/>
      <c r="AI24" s="46"/>
      <c r="AJ24" s="22"/>
      <c r="AK24" s="46"/>
    </row>
    <row r="25" spans="1:39" s="3" customFormat="1" hidden="1" x14ac:dyDescent="0.35">
      <c r="A25" s="1"/>
      <c r="B25" s="8" t="s">
        <v>8</v>
      </c>
      <c r="C25" s="12"/>
      <c r="D25" s="24">
        <v>55494.6</v>
      </c>
      <c r="E25" s="24">
        <v>62382</v>
      </c>
      <c r="F25" s="26"/>
      <c r="G25" s="23">
        <f t="shared" si="0"/>
        <v>55494.6</v>
      </c>
      <c r="H25" s="26">
        <v>-7359.3</v>
      </c>
      <c r="I25" s="23">
        <f t="shared" si="1"/>
        <v>55022.7</v>
      </c>
      <c r="J25" s="26"/>
      <c r="K25" s="23">
        <f t="shared" si="2"/>
        <v>55494.6</v>
      </c>
      <c r="L25" s="26"/>
      <c r="M25" s="23">
        <f t="shared" ref="M25:M28" si="16">I25+L25</f>
        <v>55022.7</v>
      </c>
      <c r="N25" s="26"/>
      <c r="O25" s="23">
        <f t="shared" ref="O25:O28" si="17">K25+N25</f>
        <v>55494.6</v>
      </c>
      <c r="P25" s="26"/>
      <c r="Q25" s="23">
        <f t="shared" ref="Q25:Q28" si="18">M25+P25</f>
        <v>55022.7</v>
      </c>
      <c r="R25" s="26">
        <f>12870.697-55494.6+169.923</f>
        <v>-42453.979999999996</v>
      </c>
      <c r="S25" s="23">
        <f t="shared" ref="S25:S28" si="19">O25+R25</f>
        <v>13040.620000000003</v>
      </c>
      <c r="T25" s="26">
        <v>-55022.7</v>
      </c>
      <c r="U25" s="23">
        <f t="shared" ref="U25:U28" si="20">Q25+T25</f>
        <v>0</v>
      </c>
      <c r="V25" s="26"/>
      <c r="W25" s="23">
        <f t="shared" ref="W25:W28" si="21">S25+V25</f>
        <v>13040.620000000003</v>
      </c>
      <c r="X25" s="26"/>
      <c r="Y25" s="23">
        <f t="shared" ref="Y25:Y28" si="22">U25+X25</f>
        <v>0</v>
      </c>
      <c r="Z25" s="26"/>
      <c r="AA25" s="23">
        <f t="shared" ref="AA25:AA28" si="23">W25+Z25</f>
        <v>13040.620000000003</v>
      </c>
      <c r="AB25" s="26"/>
      <c r="AC25" s="23">
        <f t="shared" ref="AC25:AC28" si="24">Y25+AB25</f>
        <v>0</v>
      </c>
      <c r="AD25" s="26"/>
      <c r="AE25" s="23">
        <f t="shared" ref="AE25:AE28" si="25">AA25+AD25</f>
        <v>13040.620000000003</v>
      </c>
      <c r="AF25" s="26"/>
      <c r="AG25" s="23">
        <f t="shared" ref="AG25:AG28" si="26">AC25+AF25</f>
        <v>0</v>
      </c>
      <c r="AH25" s="25"/>
      <c r="AI25" s="23">
        <f t="shared" ref="AI25:AI28" si="27">AE25+AH25</f>
        <v>13040.620000000003</v>
      </c>
      <c r="AJ25" s="25"/>
      <c r="AK25" s="23">
        <f t="shared" ref="AK25:AK28" si="28">AG25+AJ25</f>
        <v>0</v>
      </c>
      <c r="AL25" s="10" t="s">
        <v>211</v>
      </c>
      <c r="AM25" s="3">
        <v>0</v>
      </c>
    </row>
    <row r="26" spans="1:39" x14ac:dyDescent="0.35">
      <c r="A26" s="43"/>
      <c r="B26" s="60" t="s">
        <v>72</v>
      </c>
      <c r="C26" s="44"/>
      <c r="D26" s="21">
        <v>154628.20000000001</v>
      </c>
      <c r="E26" s="21">
        <v>0</v>
      </c>
      <c r="F26" s="23"/>
      <c r="G26" s="23">
        <f t="shared" si="0"/>
        <v>154628.20000000001</v>
      </c>
      <c r="H26" s="23">
        <v>0</v>
      </c>
      <c r="I26" s="23">
        <f t="shared" si="1"/>
        <v>0</v>
      </c>
      <c r="J26" s="23"/>
      <c r="K26" s="23">
        <f t="shared" si="2"/>
        <v>154628.20000000001</v>
      </c>
      <c r="L26" s="23">
        <v>0</v>
      </c>
      <c r="M26" s="23">
        <f t="shared" si="16"/>
        <v>0</v>
      </c>
      <c r="N26" s="23"/>
      <c r="O26" s="23">
        <f t="shared" si="17"/>
        <v>154628.20000000001</v>
      </c>
      <c r="P26" s="23">
        <v>0</v>
      </c>
      <c r="Q26" s="23">
        <f t="shared" si="18"/>
        <v>0</v>
      </c>
      <c r="R26" s="23">
        <f>-154628.2+8496.2</f>
        <v>-146132</v>
      </c>
      <c r="S26" s="23">
        <f t="shared" si="19"/>
        <v>8496.2000000000116</v>
      </c>
      <c r="T26" s="23"/>
      <c r="U26" s="23">
        <f t="shared" si="20"/>
        <v>0</v>
      </c>
      <c r="V26" s="23"/>
      <c r="W26" s="23">
        <f t="shared" si="21"/>
        <v>8496.2000000000116</v>
      </c>
      <c r="X26" s="23"/>
      <c r="Y26" s="23">
        <f t="shared" si="22"/>
        <v>0</v>
      </c>
      <c r="Z26" s="23"/>
      <c r="AA26" s="23">
        <f t="shared" si="23"/>
        <v>8496.2000000000116</v>
      </c>
      <c r="AB26" s="23"/>
      <c r="AC26" s="23">
        <f t="shared" si="24"/>
        <v>0</v>
      </c>
      <c r="AD26" s="23"/>
      <c r="AE26" s="23">
        <f t="shared" si="25"/>
        <v>8496.2000000000116</v>
      </c>
      <c r="AF26" s="23"/>
      <c r="AG26" s="23">
        <f t="shared" si="26"/>
        <v>0</v>
      </c>
      <c r="AH26" s="22"/>
      <c r="AI26" s="46">
        <f t="shared" si="27"/>
        <v>8496.2000000000116</v>
      </c>
      <c r="AJ26" s="22"/>
      <c r="AK26" s="46">
        <f t="shared" si="28"/>
        <v>0</v>
      </c>
      <c r="AL26" s="10" t="s">
        <v>213</v>
      </c>
    </row>
    <row r="27" spans="1:39" x14ac:dyDescent="0.35">
      <c r="A27" s="43"/>
      <c r="B27" s="60" t="s">
        <v>22</v>
      </c>
      <c r="C27" s="44"/>
      <c r="D27" s="21"/>
      <c r="E27" s="21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>
        <v>161426.6</v>
      </c>
      <c r="S27" s="23">
        <f t="shared" si="19"/>
        <v>161426.6</v>
      </c>
      <c r="T27" s="23"/>
      <c r="U27" s="23">
        <f t="shared" si="20"/>
        <v>0</v>
      </c>
      <c r="V27" s="23"/>
      <c r="W27" s="23">
        <f t="shared" si="21"/>
        <v>161426.6</v>
      </c>
      <c r="X27" s="23"/>
      <c r="Y27" s="23">
        <f t="shared" si="22"/>
        <v>0</v>
      </c>
      <c r="Z27" s="23"/>
      <c r="AA27" s="23">
        <f t="shared" si="23"/>
        <v>161426.6</v>
      </c>
      <c r="AB27" s="23"/>
      <c r="AC27" s="23">
        <f t="shared" si="24"/>
        <v>0</v>
      </c>
      <c r="AD27" s="23"/>
      <c r="AE27" s="23">
        <f t="shared" si="25"/>
        <v>161426.6</v>
      </c>
      <c r="AF27" s="23"/>
      <c r="AG27" s="23">
        <f t="shared" si="26"/>
        <v>0</v>
      </c>
      <c r="AH27" s="22"/>
      <c r="AI27" s="46">
        <f t="shared" si="27"/>
        <v>161426.6</v>
      </c>
      <c r="AJ27" s="22"/>
      <c r="AK27" s="46">
        <f t="shared" si="28"/>
        <v>0</v>
      </c>
      <c r="AL27" s="10" t="s">
        <v>212</v>
      </c>
    </row>
    <row r="28" spans="1:39" ht="54" x14ac:dyDescent="0.35">
      <c r="A28" s="43" t="s">
        <v>91</v>
      </c>
      <c r="B28" s="60" t="s">
        <v>73</v>
      </c>
      <c r="C28" s="45" t="s">
        <v>45</v>
      </c>
      <c r="D28" s="21">
        <f>D30+D31</f>
        <v>172009.5</v>
      </c>
      <c r="E28" s="21">
        <f>E30+E31</f>
        <v>112957.90000000001</v>
      </c>
      <c r="F28" s="23">
        <f>F30+F31</f>
        <v>0</v>
      </c>
      <c r="G28" s="23">
        <f t="shared" si="0"/>
        <v>172009.5</v>
      </c>
      <c r="H28" s="23">
        <f>H30+H31</f>
        <v>-6154.3</v>
      </c>
      <c r="I28" s="23">
        <f t="shared" si="1"/>
        <v>106803.6</v>
      </c>
      <c r="J28" s="23">
        <f>J30+J31</f>
        <v>0</v>
      </c>
      <c r="K28" s="23">
        <f t="shared" si="2"/>
        <v>172009.5</v>
      </c>
      <c r="L28" s="23">
        <f>L30+L31</f>
        <v>0</v>
      </c>
      <c r="M28" s="23">
        <f t="shared" si="16"/>
        <v>106803.6</v>
      </c>
      <c r="N28" s="23">
        <f>N30+N31</f>
        <v>0</v>
      </c>
      <c r="O28" s="23">
        <f t="shared" si="17"/>
        <v>172009.5</v>
      </c>
      <c r="P28" s="23">
        <f>P30+P31</f>
        <v>0</v>
      </c>
      <c r="Q28" s="23">
        <f t="shared" si="18"/>
        <v>106803.6</v>
      </c>
      <c r="R28" s="23">
        <f>R30+R31+R32</f>
        <v>67883.06</v>
      </c>
      <c r="S28" s="23">
        <f t="shared" si="19"/>
        <v>239892.56</v>
      </c>
      <c r="T28" s="23">
        <f>T30+T31+T32</f>
        <v>-106803.6</v>
      </c>
      <c r="U28" s="23">
        <f t="shared" si="20"/>
        <v>0</v>
      </c>
      <c r="V28" s="23">
        <f>V30+V31+V32</f>
        <v>0</v>
      </c>
      <c r="W28" s="23">
        <f t="shared" si="21"/>
        <v>239892.56</v>
      </c>
      <c r="X28" s="23">
        <f>X30+X31+X32</f>
        <v>0</v>
      </c>
      <c r="Y28" s="23">
        <f t="shared" si="22"/>
        <v>0</v>
      </c>
      <c r="Z28" s="23">
        <f>Z30+Z31+Z32</f>
        <v>0</v>
      </c>
      <c r="AA28" s="23">
        <f t="shared" si="23"/>
        <v>239892.56</v>
      </c>
      <c r="AB28" s="23">
        <f>AB30+AB31+AB32</f>
        <v>0</v>
      </c>
      <c r="AC28" s="23">
        <f t="shared" si="24"/>
        <v>0</v>
      </c>
      <c r="AD28" s="23">
        <f>AD30+AD31+AD32</f>
        <v>0</v>
      </c>
      <c r="AE28" s="23">
        <f t="shared" si="25"/>
        <v>239892.56</v>
      </c>
      <c r="AF28" s="23">
        <f>AF30+AF31+AF32</f>
        <v>0</v>
      </c>
      <c r="AG28" s="23">
        <f t="shared" si="26"/>
        <v>0</v>
      </c>
      <c r="AH28" s="22">
        <f>AH30+AH31+AH32</f>
        <v>0</v>
      </c>
      <c r="AI28" s="46">
        <f t="shared" si="27"/>
        <v>239892.56</v>
      </c>
      <c r="AJ28" s="22">
        <f>AJ30+AJ31+AJ32</f>
        <v>0</v>
      </c>
      <c r="AK28" s="46">
        <f t="shared" si="28"/>
        <v>0</v>
      </c>
    </row>
    <row r="29" spans="1:39" x14ac:dyDescent="0.35">
      <c r="A29" s="43"/>
      <c r="B29" s="44" t="s">
        <v>7</v>
      </c>
      <c r="C29" s="44"/>
      <c r="D29" s="21"/>
      <c r="E29" s="21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2"/>
      <c r="AI29" s="46"/>
      <c r="AJ29" s="22"/>
      <c r="AK29" s="46"/>
    </row>
    <row r="30" spans="1:39" s="3" customFormat="1" hidden="1" x14ac:dyDescent="0.35">
      <c r="A30" s="1"/>
      <c r="B30" s="8" t="s">
        <v>8</v>
      </c>
      <c r="C30" s="12"/>
      <c r="D30" s="26">
        <v>44706.399999999994</v>
      </c>
      <c r="E30" s="26">
        <v>85570.1</v>
      </c>
      <c r="F30" s="26"/>
      <c r="G30" s="23">
        <f t="shared" si="0"/>
        <v>44706.399999999994</v>
      </c>
      <c r="H30" s="26">
        <v>-6154.3</v>
      </c>
      <c r="I30" s="23">
        <f t="shared" si="1"/>
        <v>79415.8</v>
      </c>
      <c r="J30" s="26"/>
      <c r="K30" s="23">
        <f t="shared" si="2"/>
        <v>44706.399999999994</v>
      </c>
      <c r="L30" s="26"/>
      <c r="M30" s="23">
        <f t="shared" ref="M30:M39" si="29">I30+L30</f>
        <v>79415.8</v>
      </c>
      <c r="N30" s="26"/>
      <c r="O30" s="23">
        <f t="shared" ref="O30:O39" si="30">K30+N30</f>
        <v>44706.399999999994</v>
      </c>
      <c r="P30" s="26"/>
      <c r="Q30" s="23">
        <f t="shared" ref="Q30:Q39" si="31">M30+P30</f>
        <v>79415.8</v>
      </c>
      <c r="R30" s="26">
        <f>24925.117-14087.867+99.21</f>
        <v>10936.459999999997</v>
      </c>
      <c r="S30" s="23">
        <f t="shared" ref="S30:S39" si="32">O30+R30</f>
        <v>55642.859999999993</v>
      </c>
      <c r="T30" s="26">
        <f>-70286.5-9129.3</f>
        <v>-79415.8</v>
      </c>
      <c r="U30" s="23">
        <f t="shared" ref="U30:U39" si="33">Q30+T30</f>
        <v>0</v>
      </c>
      <c r="V30" s="26"/>
      <c r="W30" s="23">
        <f t="shared" ref="W30:W33" si="34">S30+V30</f>
        <v>55642.859999999993</v>
      </c>
      <c r="X30" s="26"/>
      <c r="Y30" s="23">
        <f t="shared" ref="Y30:Y33" si="35">U30+X30</f>
        <v>0</v>
      </c>
      <c r="Z30" s="26"/>
      <c r="AA30" s="23">
        <f t="shared" ref="AA30:AA33" si="36">W30+Z30</f>
        <v>55642.859999999993</v>
      </c>
      <c r="AB30" s="26"/>
      <c r="AC30" s="23">
        <f t="shared" ref="AC30:AC33" si="37">Y30+AB30</f>
        <v>0</v>
      </c>
      <c r="AD30" s="26"/>
      <c r="AE30" s="23">
        <f t="shared" ref="AE30:AE33" si="38">AA30+AD30</f>
        <v>55642.859999999993</v>
      </c>
      <c r="AF30" s="26"/>
      <c r="AG30" s="23">
        <f t="shared" ref="AG30:AG33" si="39">AC30+AF30</f>
        <v>0</v>
      </c>
      <c r="AH30" s="25"/>
      <c r="AI30" s="23">
        <f t="shared" ref="AI30:AI33" si="40">AE30+AH30</f>
        <v>55642.859999999993</v>
      </c>
      <c r="AJ30" s="25"/>
      <c r="AK30" s="23">
        <f t="shared" ref="AK30:AK33" si="41">AG30+AJ30</f>
        <v>0</v>
      </c>
      <c r="AL30" s="10" t="s">
        <v>214</v>
      </c>
      <c r="AM30" s="3">
        <v>0</v>
      </c>
    </row>
    <row r="31" spans="1:39" x14ac:dyDescent="0.35">
      <c r="A31" s="43"/>
      <c r="B31" s="60" t="s">
        <v>14</v>
      </c>
      <c r="C31" s="44"/>
      <c r="D31" s="21">
        <v>127303.1</v>
      </c>
      <c r="E31" s="21">
        <v>27387.8</v>
      </c>
      <c r="F31" s="23"/>
      <c r="G31" s="23">
        <f t="shared" si="0"/>
        <v>127303.1</v>
      </c>
      <c r="H31" s="23"/>
      <c r="I31" s="23">
        <f t="shared" si="1"/>
        <v>27387.8</v>
      </c>
      <c r="J31" s="23"/>
      <c r="K31" s="23">
        <f t="shared" si="2"/>
        <v>127303.1</v>
      </c>
      <c r="L31" s="23"/>
      <c r="M31" s="23">
        <f t="shared" si="29"/>
        <v>27387.8</v>
      </c>
      <c r="N31" s="23"/>
      <c r="O31" s="23">
        <f t="shared" si="30"/>
        <v>127303.1</v>
      </c>
      <c r="P31" s="23"/>
      <c r="Q31" s="23">
        <f t="shared" si="31"/>
        <v>27387.8</v>
      </c>
      <c r="R31" s="23">
        <f>-42263.6+4960.5</f>
        <v>-37303.1</v>
      </c>
      <c r="S31" s="23">
        <f t="shared" si="32"/>
        <v>90000</v>
      </c>
      <c r="T31" s="23">
        <v>-27387.8</v>
      </c>
      <c r="U31" s="23">
        <f t="shared" si="33"/>
        <v>0</v>
      </c>
      <c r="V31" s="23"/>
      <c r="W31" s="23">
        <f t="shared" si="34"/>
        <v>90000</v>
      </c>
      <c r="X31" s="23"/>
      <c r="Y31" s="23">
        <f t="shared" si="35"/>
        <v>0</v>
      </c>
      <c r="Z31" s="23"/>
      <c r="AA31" s="23">
        <f t="shared" si="36"/>
        <v>90000</v>
      </c>
      <c r="AB31" s="23"/>
      <c r="AC31" s="23">
        <f t="shared" si="37"/>
        <v>0</v>
      </c>
      <c r="AD31" s="23"/>
      <c r="AE31" s="23">
        <f t="shared" si="38"/>
        <v>90000</v>
      </c>
      <c r="AF31" s="23"/>
      <c r="AG31" s="23">
        <f t="shared" si="39"/>
        <v>0</v>
      </c>
      <c r="AH31" s="22"/>
      <c r="AI31" s="46">
        <f t="shared" si="40"/>
        <v>90000</v>
      </c>
      <c r="AJ31" s="22"/>
      <c r="AK31" s="46">
        <f t="shared" si="41"/>
        <v>0</v>
      </c>
      <c r="AL31" s="10" t="s">
        <v>215</v>
      </c>
    </row>
    <row r="32" spans="1:39" x14ac:dyDescent="0.35">
      <c r="A32" s="43"/>
      <c r="B32" s="60" t="s">
        <v>22</v>
      </c>
      <c r="C32" s="44"/>
      <c r="D32" s="21"/>
      <c r="E32" s="21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>
        <v>94249.7</v>
      </c>
      <c r="S32" s="23">
        <f t="shared" si="32"/>
        <v>94249.7</v>
      </c>
      <c r="T32" s="23"/>
      <c r="U32" s="23">
        <f t="shared" si="33"/>
        <v>0</v>
      </c>
      <c r="V32" s="23"/>
      <c r="W32" s="23">
        <f t="shared" si="34"/>
        <v>94249.7</v>
      </c>
      <c r="X32" s="23"/>
      <c r="Y32" s="23">
        <f t="shared" si="35"/>
        <v>0</v>
      </c>
      <c r="Z32" s="23"/>
      <c r="AA32" s="23">
        <f t="shared" si="36"/>
        <v>94249.7</v>
      </c>
      <c r="AB32" s="23"/>
      <c r="AC32" s="23">
        <f t="shared" si="37"/>
        <v>0</v>
      </c>
      <c r="AD32" s="23"/>
      <c r="AE32" s="23">
        <f t="shared" si="38"/>
        <v>94249.7</v>
      </c>
      <c r="AF32" s="23"/>
      <c r="AG32" s="23">
        <f t="shared" si="39"/>
        <v>0</v>
      </c>
      <c r="AH32" s="22"/>
      <c r="AI32" s="46">
        <f t="shared" si="40"/>
        <v>94249.7</v>
      </c>
      <c r="AJ32" s="22"/>
      <c r="AK32" s="46">
        <f t="shared" si="41"/>
        <v>0</v>
      </c>
      <c r="AL32" s="10" t="s">
        <v>212</v>
      </c>
    </row>
    <row r="33" spans="1:39" ht="54" x14ac:dyDescent="0.35">
      <c r="A33" s="43" t="s">
        <v>94</v>
      </c>
      <c r="B33" s="60" t="s">
        <v>202</v>
      </c>
      <c r="C33" s="45" t="s">
        <v>45</v>
      </c>
      <c r="D33" s="21">
        <v>0</v>
      </c>
      <c r="E33" s="21">
        <v>6595.8</v>
      </c>
      <c r="F33" s="23">
        <v>0</v>
      </c>
      <c r="G33" s="23">
        <f t="shared" si="0"/>
        <v>0</v>
      </c>
      <c r="H33" s="23"/>
      <c r="I33" s="23">
        <f t="shared" si="1"/>
        <v>6595.8</v>
      </c>
      <c r="J33" s="23">
        <v>0</v>
      </c>
      <c r="K33" s="23">
        <f t="shared" si="2"/>
        <v>0</v>
      </c>
      <c r="L33" s="23"/>
      <c r="M33" s="23">
        <f t="shared" si="29"/>
        <v>6595.8</v>
      </c>
      <c r="N33" s="23">
        <v>0</v>
      </c>
      <c r="O33" s="23">
        <f t="shared" si="30"/>
        <v>0</v>
      </c>
      <c r="P33" s="23"/>
      <c r="Q33" s="23">
        <f t="shared" si="31"/>
        <v>6595.8</v>
      </c>
      <c r="R33" s="23">
        <f>R35+R36+R37</f>
        <v>146727.57</v>
      </c>
      <c r="S33" s="23">
        <f t="shared" si="32"/>
        <v>146727.57</v>
      </c>
      <c r="T33" s="23">
        <f>T35+T36+T37</f>
        <v>-6595.8</v>
      </c>
      <c r="U33" s="23">
        <f t="shared" si="33"/>
        <v>0</v>
      </c>
      <c r="V33" s="23">
        <f>V35+V36+V37</f>
        <v>0</v>
      </c>
      <c r="W33" s="23">
        <f t="shared" si="34"/>
        <v>146727.57</v>
      </c>
      <c r="X33" s="23">
        <f>X35+X36+X37</f>
        <v>0</v>
      </c>
      <c r="Y33" s="23">
        <f t="shared" si="35"/>
        <v>0</v>
      </c>
      <c r="Z33" s="23">
        <f>Z35+Z36+Z37</f>
        <v>0</v>
      </c>
      <c r="AA33" s="23">
        <f t="shared" si="36"/>
        <v>146727.57</v>
      </c>
      <c r="AB33" s="23">
        <f>AB35+AB36+AB37</f>
        <v>0</v>
      </c>
      <c r="AC33" s="23">
        <f t="shared" si="37"/>
        <v>0</v>
      </c>
      <c r="AD33" s="23">
        <f>AD35+AD36+AD37</f>
        <v>0</v>
      </c>
      <c r="AE33" s="23">
        <f t="shared" si="38"/>
        <v>146727.57</v>
      </c>
      <c r="AF33" s="23">
        <f>AF35+AF36+AF37</f>
        <v>0</v>
      </c>
      <c r="AG33" s="23">
        <f t="shared" si="39"/>
        <v>0</v>
      </c>
      <c r="AH33" s="22">
        <f>AH35+AH36+AH37</f>
        <v>0</v>
      </c>
      <c r="AI33" s="46">
        <f t="shared" si="40"/>
        <v>146727.57</v>
      </c>
      <c r="AJ33" s="22">
        <f>AJ35+AJ36+AJ37</f>
        <v>0</v>
      </c>
      <c r="AK33" s="46">
        <f t="shared" si="41"/>
        <v>0</v>
      </c>
    </row>
    <row r="34" spans="1:39" x14ac:dyDescent="0.35">
      <c r="A34" s="43"/>
      <c r="B34" s="44" t="s">
        <v>7</v>
      </c>
      <c r="C34" s="45"/>
      <c r="D34" s="21"/>
      <c r="E34" s="21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2"/>
      <c r="AI34" s="46"/>
      <c r="AJ34" s="22"/>
      <c r="AK34" s="46"/>
    </row>
    <row r="35" spans="1:39" s="3" customFormat="1" hidden="1" x14ac:dyDescent="0.35">
      <c r="A35" s="1"/>
      <c r="B35" s="8" t="s">
        <v>8</v>
      </c>
      <c r="C35" s="6"/>
      <c r="D35" s="21"/>
      <c r="E35" s="21">
        <v>6595.8</v>
      </c>
      <c r="F35" s="23">
        <v>0</v>
      </c>
      <c r="G35" s="23">
        <f>D35+F35</f>
        <v>0</v>
      </c>
      <c r="H35" s="23"/>
      <c r="I35" s="23">
        <f t="shared" si="1"/>
        <v>6595.8</v>
      </c>
      <c r="J35" s="23"/>
      <c r="K35" s="23">
        <f t="shared" si="2"/>
        <v>0</v>
      </c>
      <c r="L35" s="23"/>
      <c r="M35" s="23">
        <f t="shared" si="29"/>
        <v>6595.8</v>
      </c>
      <c r="N35" s="23"/>
      <c r="O35" s="23">
        <f t="shared" si="30"/>
        <v>0</v>
      </c>
      <c r="P35" s="23"/>
      <c r="Q35" s="23">
        <f t="shared" si="31"/>
        <v>6595.8</v>
      </c>
      <c r="R35" s="23">
        <f>26727.57+30000</f>
        <v>56727.57</v>
      </c>
      <c r="S35" s="23">
        <f t="shared" si="32"/>
        <v>56727.57</v>
      </c>
      <c r="T35" s="23">
        <v>-6595.8</v>
      </c>
      <c r="U35" s="23">
        <f t="shared" si="33"/>
        <v>0</v>
      </c>
      <c r="V35" s="23"/>
      <c r="W35" s="23">
        <f t="shared" ref="W35:W39" si="42">S35+V35</f>
        <v>56727.57</v>
      </c>
      <c r="X35" s="23"/>
      <c r="Y35" s="23">
        <f t="shared" ref="Y35:Y39" si="43">U35+X35</f>
        <v>0</v>
      </c>
      <c r="Z35" s="23"/>
      <c r="AA35" s="23">
        <f t="shared" ref="AA35:AA39" si="44">W35+Z35</f>
        <v>56727.57</v>
      </c>
      <c r="AB35" s="23"/>
      <c r="AC35" s="23">
        <f t="shared" ref="AC35:AC39" si="45">Y35+AB35</f>
        <v>0</v>
      </c>
      <c r="AD35" s="23"/>
      <c r="AE35" s="23">
        <f t="shared" ref="AE35:AE39" si="46">AA35+AD35</f>
        <v>56727.57</v>
      </c>
      <c r="AF35" s="23"/>
      <c r="AG35" s="23">
        <f t="shared" ref="AG35:AG39" si="47">AC35+AF35</f>
        <v>0</v>
      </c>
      <c r="AH35" s="22"/>
      <c r="AI35" s="23">
        <f t="shared" ref="AI35:AI39" si="48">AE35+AH35</f>
        <v>56727.57</v>
      </c>
      <c r="AJ35" s="22"/>
      <c r="AK35" s="23">
        <f t="shared" ref="AK35:AK39" si="49">AG35+AJ35</f>
        <v>0</v>
      </c>
      <c r="AL35" s="10" t="s">
        <v>218</v>
      </c>
      <c r="AM35" s="3">
        <v>0</v>
      </c>
    </row>
    <row r="36" spans="1:39" x14ac:dyDescent="0.35">
      <c r="A36" s="43"/>
      <c r="B36" s="60" t="s">
        <v>14</v>
      </c>
      <c r="C36" s="45"/>
      <c r="D36" s="21"/>
      <c r="E36" s="21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>
        <v>90000</v>
      </c>
      <c r="S36" s="23">
        <f t="shared" si="32"/>
        <v>90000</v>
      </c>
      <c r="T36" s="23"/>
      <c r="U36" s="23">
        <f t="shared" si="33"/>
        <v>0</v>
      </c>
      <c r="V36" s="23"/>
      <c r="W36" s="23">
        <f t="shared" si="42"/>
        <v>90000</v>
      </c>
      <c r="X36" s="23"/>
      <c r="Y36" s="23">
        <f t="shared" si="43"/>
        <v>0</v>
      </c>
      <c r="Z36" s="23"/>
      <c r="AA36" s="23">
        <f t="shared" si="44"/>
        <v>90000</v>
      </c>
      <c r="AB36" s="23"/>
      <c r="AC36" s="23">
        <f t="shared" si="45"/>
        <v>0</v>
      </c>
      <c r="AD36" s="23"/>
      <c r="AE36" s="23">
        <f t="shared" si="46"/>
        <v>90000</v>
      </c>
      <c r="AF36" s="23"/>
      <c r="AG36" s="23">
        <f t="shared" si="47"/>
        <v>0</v>
      </c>
      <c r="AH36" s="22"/>
      <c r="AI36" s="46">
        <f t="shared" si="48"/>
        <v>90000</v>
      </c>
      <c r="AJ36" s="22"/>
      <c r="AK36" s="46">
        <f t="shared" si="49"/>
        <v>0</v>
      </c>
      <c r="AL36" s="10" t="s">
        <v>145</v>
      </c>
    </row>
    <row r="37" spans="1:39" s="3" customFormat="1" hidden="1" x14ac:dyDescent="0.35">
      <c r="A37" s="1"/>
      <c r="B37" s="8" t="s">
        <v>22</v>
      </c>
      <c r="C37" s="6"/>
      <c r="D37" s="21"/>
      <c r="E37" s="21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>
        <f t="shared" si="32"/>
        <v>0</v>
      </c>
      <c r="T37" s="23"/>
      <c r="U37" s="23">
        <f t="shared" si="33"/>
        <v>0</v>
      </c>
      <c r="V37" s="23"/>
      <c r="W37" s="23">
        <f t="shared" si="42"/>
        <v>0</v>
      </c>
      <c r="X37" s="23"/>
      <c r="Y37" s="23">
        <f t="shared" si="43"/>
        <v>0</v>
      </c>
      <c r="Z37" s="23"/>
      <c r="AA37" s="23">
        <f t="shared" si="44"/>
        <v>0</v>
      </c>
      <c r="AB37" s="23"/>
      <c r="AC37" s="23">
        <f t="shared" si="45"/>
        <v>0</v>
      </c>
      <c r="AD37" s="23"/>
      <c r="AE37" s="23">
        <f t="shared" si="46"/>
        <v>0</v>
      </c>
      <c r="AF37" s="23"/>
      <c r="AG37" s="23">
        <f t="shared" si="47"/>
        <v>0</v>
      </c>
      <c r="AH37" s="22"/>
      <c r="AI37" s="23">
        <f t="shared" si="48"/>
        <v>0</v>
      </c>
      <c r="AJ37" s="22"/>
      <c r="AK37" s="23">
        <f t="shared" si="49"/>
        <v>0</v>
      </c>
      <c r="AL37" s="10"/>
      <c r="AM37" s="3">
        <v>0</v>
      </c>
    </row>
    <row r="38" spans="1:39" ht="54" x14ac:dyDescent="0.35">
      <c r="A38" s="43" t="s">
        <v>90</v>
      </c>
      <c r="B38" s="60" t="s">
        <v>194</v>
      </c>
      <c r="C38" s="45" t="s">
        <v>45</v>
      </c>
      <c r="D38" s="21">
        <v>115746.8</v>
      </c>
      <c r="E38" s="21">
        <v>0</v>
      </c>
      <c r="F38" s="23"/>
      <c r="G38" s="23">
        <f t="shared" si="0"/>
        <v>115746.8</v>
      </c>
      <c r="H38" s="23">
        <v>0</v>
      </c>
      <c r="I38" s="23">
        <f t="shared" si="1"/>
        <v>0</v>
      </c>
      <c r="J38" s="23">
        <v>60684.112000000001</v>
      </c>
      <c r="K38" s="23">
        <f t="shared" si="2"/>
        <v>176430.91200000001</v>
      </c>
      <c r="L38" s="23">
        <v>0</v>
      </c>
      <c r="M38" s="23">
        <f t="shared" si="29"/>
        <v>0</v>
      </c>
      <c r="N38" s="23"/>
      <c r="O38" s="23">
        <f t="shared" si="30"/>
        <v>176430.91200000001</v>
      </c>
      <c r="P38" s="23">
        <v>0</v>
      </c>
      <c r="Q38" s="23">
        <f t="shared" si="31"/>
        <v>0</v>
      </c>
      <c r="R38" s="23"/>
      <c r="S38" s="23">
        <f t="shared" si="32"/>
        <v>176430.91200000001</v>
      </c>
      <c r="T38" s="23">
        <v>0</v>
      </c>
      <c r="U38" s="23">
        <f t="shared" si="33"/>
        <v>0</v>
      </c>
      <c r="V38" s="23"/>
      <c r="W38" s="23">
        <f t="shared" si="42"/>
        <v>176430.91200000001</v>
      </c>
      <c r="X38" s="23">
        <v>0</v>
      </c>
      <c r="Y38" s="23">
        <f t="shared" si="43"/>
        <v>0</v>
      </c>
      <c r="Z38" s="23"/>
      <c r="AA38" s="23">
        <f t="shared" si="44"/>
        <v>176430.91200000001</v>
      </c>
      <c r="AB38" s="23">
        <v>0</v>
      </c>
      <c r="AC38" s="23">
        <f t="shared" si="45"/>
        <v>0</v>
      </c>
      <c r="AD38" s="23"/>
      <c r="AE38" s="22">
        <f t="shared" si="46"/>
        <v>176430.91200000001</v>
      </c>
      <c r="AF38" s="22">
        <v>0</v>
      </c>
      <c r="AG38" s="22">
        <f t="shared" si="47"/>
        <v>0</v>
      </c>
      <c r="AH38" s="22">
        <f>34200-50000</f>
        <v>-15800</v>
      </c>
      <c r="AI38" s="46">
        <f t="shared" si="48"/>
        <v>160630.91200000001</v>
      </c>
      <c r="AJ38" s="22">
        <v>50000</v>
      </c>
      <c r="AK38" s="46">
        <f t="shared" si="49"/>
        <v>50000</v>
      </c>
      <c r="AL38" s="10" t="s">
        <v>74</v>
      </c>
    </row>
    <row r="39" spans="1:39" ht="54" x14ac:dyDescent="0.35">
      <c r="A39" s="43" t="s">
        <v>88</v>
      </c>
      <c r="B39" s="60" t="s">
        <v>82</v>
      </c>
      <c r="C39" s="45" t="s">
        <v>45</v>
      </c>
      <c r="D39" s="21">
        <f>D41+D42</f>
        <v>75899.600000000006</v>
      </c>
      <c r="E39" s="21">
        <f>E41+E42</f>
        <v>222501.9</v>
      </c>
      <c r="F39" s="23">
        <f>F41+F42</f>
        <v>218971.2</v>
      </c>
      <c r="G39" s="23">
        <f t="shared" si="0"/>
        <v>294870.80000000005</v>
      </c>
      <c r="H39" s="23">
        <f>H41+H42</f>
        <v>0</v>
      </c>
      <c r="I39" s="23">
        <f t="shared" si="1"/>
        <v>222501.9</v>
      </c>
      <c r="J39" s="23">
        <f>J41+J42</f>
        <v>0</v>
      </c>
      <c r="K39" s="23">
        <f t="shared" si="2"/>
        <v>294870.80000000005</v>
      </c>
      <c r="L39" s="23">
        <f>L41+L42</f>
        <v>0</v>
      </c>
      <c r="M39" s="23">
        <f t="shared" si="29"/>
        <v>222501.9</v>
      </c>
      <c r="N39" s="23">
        <f>N41+N42</f>
        <v>0</v>
      </c>
      <c r="O39" s="23">
        <f t="shared" si="30"/>
        <v>294870.80000000005</v>
      </c>
      <c r="P39" s="23">
        <f>P41+P42</f>
        <v>0</v>
      </c>
      <c r="Q39" s="23">
        <f t="shared" si="31"/>
        <v>222501.9</v>
      </c>
      <c r="R39" s="23">
        <f>R41+R42</f>
        <v>-51244.936000000009</v>
      </c>
      <c r="S39" s="23">
        <f t="shared" si="32"/>
        <v>243625.86400000003</v>
      </c>
      <c r="T39" s="23">
        <f>T41+T42</f>
        <v>201553.37000000002</v>
      </c>
      <c r="U39" s="23">
        <f t="shared" si="33"/>
        <v>424055.27</v>
      </c>
      <c r="V39" s="23">
        <f>V41+V42</f>
        <v>0</v>
      </c>
      <c r="W39" s="23">
        <f t="shared" si="42"/>
        <v>243625.86400000003</v>
      </c>
      <c r="X39" s="23">
        <f>X41+X42</f>
        <v>0</v>
      </c>
      <c r="Y39" s="23">
        <f t="shared" si="43"/>
        <v>424055.27</v>
      </c>
      <c r="Z39" s="23">
        <f>Z41+Z42</f>
        <v>0</v>
      </c>
      <c r="AA39" s="23">
        <f t="shared" si="44"/>
        <v>243625.86400000003</v>
      </c>
      <c r="AB39" s="23">
        <f>AB41+AB42</f>
        <v>0</v>
      </c>
      <c r="AC39" s="23">
        <f t="shared" si="45"/>
        <v>424055.27</v>
      </c>
      <c r="AD39" s="23">
        <f>AD41+AD42</f>
        <v>0</v>
      </c>
      <c r="AE39" s="23">
        <f t="shared" si="46"/>
        <v>243625.86400000003</v>
      </c>
      <c r="AF39" s="23">
        <f>AF41+AF42</f>
        <v>0</v>
      </c>
      <c r="AG39" s="23">
        <f t="shared" si="47"/>
        <v>424055.27</v>
      </c>
      <c r="AH39" s="22">
        <f>AH41+AH42</f>
        <v>0</v>
      </c>
      <c r="AI39" s="46">
        <f t="shared" si="48"/>
        <v>243625.86400000003</v>
      </c>
      <c r="AJ39" s="22">
        <f>AJ41+AJ42</f>
        <v>0</v>
      </c>
      <c r="AK39" s="46">
        <f t="shared" si="49"/>
        <v>424055.27</v>
      </c>
      <c r="AL39" s="10" t="s">
        <v>76</v>
      </c>
    </row>
    <row r="40" spans="1:39" x14ac:dyDescent="0.35">
      <c r="A40" s="43"/>
      <c r="B40" s="57" t="s">
        <v>7</v>
      </c>
      <c r="C40" s="45"/>
      <c r="D40" s="21"/>
      <c r="E40" s="21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2"/>
      <c r="AI40" s="46"/>
      <c r="AJ40" s="22"/>
      <c r="AK40" s="46"/>
    </row>
    <row r="41" spans="1:39" s="3" customFormat="1" hidden="1" x14ac:dyDescent="0.35">
      <c r="A41" s="1"/>
      <c r="B41" s="12" t="s">
        <v>8</v>
      </c>
      <c r="C41" s="6"/>
      <c r="D41" s="21">
        <v>75899.600000000006</v>
      </c>
      <c r="E41" s="21">
        <v>222501.9</v>
      </c>
      <c r="F41" s="23">
        <f>-75899.6+75899.6</f>
        <v>0</v>
      </c>
      <c r="G41" s="23">
        <f t="shared" si="0"/>
        <v>75899.600000000006</v>
      </c>
      <c r="H41" s="23">
        <v>-100000</v>
      </c>
      <c r="I41" s="23">
        <f t="shared" si="1"/>
        <v>122501.9</v>
      </c>
      <c r="J41" s="23"/>
      <c r="K41" s="23">
        <f t="shared" si="2"/>
        <v>75899.600000000006</v>
      </c>
      <c r="L41" s="23"/>
      <c r="M41" s="23">
        <f t="shared" ref="M41:M43" si="50">I41+L41</f>
        <v>122501.9</v>
      </c>
      <c r="N41" s="23"/>
      <c r="O41" s="23">
        <f t="shared" ref="O41:O43" si="51">K41+N41</f>
        <v>75899.600000000006</v>
      </c>
      <c r="P41" s="23"/>
      <c r="Q41" s="23">
        <f t="shared" ref="Q41:Q43" si="52">M41+P41</f>
        <v>122501.9</v>
      </c>
      <c r="R41" s="23">
        <f>-75899.6+16450.764</f>
        <v>-59448.83600000001</v>
      </c>
      <c r="S41" s="23">
        <f t="shared" ref="S41:S43" si="53">O41+R41</f>
        <v>16450.763999999996</v>
      </c>
      <c r="T41" s="23">
        <f>-122501.9+142029.503+6835.067</f>
        <v>26362.670000000002</v>
      </c>
      <c r="U41" s="23">
        <f t="shared" ref="U41:U43" si="54">Q41+T41</f>
        <v>148864.57</v>
      </c>
      <c r="V41" s="23"/>
      <c r="W41" s="23">
        <f t="shared" ref="W41:W43" si="55">S41+V41</f>
        <v>16450.763999999996</v>
      </c>
      <c r="X41" s="23"/>
      <c r="Y41" s="23">
        <f t="shared" ref="Y41:Y43" si="56">U41+X41</f>
        <v>148864.57</v>
      </c>
      <c r="Z41" s="23"/>
      <c r="AA41" s="23">
        <f t="shared" ref="AA41:AA43" si="57">W41+Z41</f>
        <v>16450.763999999996</v>
      </c>
      <c r="AB41" s="23"/>
      <c r="AC41" s="23">
        <f t="shared" ref="AC41:AC43" si="58">Y41+AB41</f>
        <v>148864.57</v>
      </c>
      <c r="AD41" s="23"/>
      <c r="AE41" s="23">
        <f t="shared" ref="AE41:AE43" si="59">AA41+AD41</f>
        <v>16450.763999999996</v>
      </c>
      <c r="AF41" s="23"/>
      <c r="AG41" s="23">
        <f t="shared" ref="AG41:AG43" si="60">AC41+AF41</f>
        <v>148864.57</v>
      </c>
      <c r="AH41" s="22"/>
      <c r="AI41" s="23">
        <f t="shared" ref="AI41:AI43" si="61">AE41+AH41</f>
        <v>16450.763999999996</v>
      </c>
      <c r="AJ41" s="22"/>
      <c r="AK41" s="23">
        <f t="shared" ref="AK41:AK43" si="62">AG41+AJ41</f>
        <v>148864.57</v>
      </c>
      <c r="AL41" s="10" t="s">
        <v>219</v>
      </c>
      <c r="AM41" s="3">
        <v>0</v>
      </c>
    </row>
    <row r="42" spans="1:39" x14ac:dyDescent="0.35">
      <c r="A42" s="43"/>
      <c r="B42" s="44" t="s">
        <v>14</v>
      </c>
      <c r="C42" s="45"/>
      <c r="D42" s="21">
        <v>0</v>
      </c>
      <c r="E42" s="21">
        <v>0</v>
      </c>
      <c r="F42" s="23">
        <v>218971.2</v>
      </c>
      <c r="G42" s="23">
        <f t="shared" si="0"/>
        <v>218971.2</v>
      </c>
      <c r="H42" s="23">
        <v>100000</v>
      </c>
      <c r="I42" s="23">
        <f t="shared" si="1"/>
        <v>100000</v>
      </c>
      <c r="J42" s="23"/>
      <c r="K42" s="23">
        <f t="shared" si="2"/>
        <v>218971.2</v>
      </c>
      <c r="L42" s="23"/>
      <c r="M42" s="23">
        <f t="shared" si="50"/>
        <v>100000</v>
      </c>
      <c r="N42" s="23"/>
      <c r="O42" s="23">
        <f t="shared" si="51"/>
        <v>218971.2</v>
      </c>
      <c r="P42" s="23"/>
      <c r="Q42" s="23">
        <f t="shared" si="52"/>
        <v>100000</v>
      </c>
      <c r="R42" s="23">
        <f>49351.8-41147.9</f>
        <v>8203.9000000000015</v>
      </c>
      <c r="S42" s="23">
        <f t="shared" si="53"/>
        <v>227175.1</v>
      </c>
      <c r="T42" s="23">
        <f>20505.2+154685.5</f>
        <v>175190.7</v>
      </c>
      <c r="U42" s="23">
        <f t="shared" si="54"/>
        <v>275190.7</v>
      </c>
      <c r="V42" s="23"/>
      <c r="W42" s="23">
        <f t="shared" si="55"/>
        <v>227175.1</v>
      </c>
      <c r="X42" s="23"/>
      <c r="Y42" s="23">
        <f t="shared" si="56"/>
        <v>275190.7</v>
      </c>
      <c r="Z42" s="23"/>
      <c r="AA42" s="23">
        <f t="shared" si="57"/>
        <v>227175.1</v>
      </c>
      <c r="AB42" s="23"/>
      <c r="AC42" s="23">
        <f t="shared" si="58"/>
        <v>275190.7</v>
      </c>
      <c r="AD42" s="23"/>
      <c r="AE42" s="23">
        <f t="shared" si="59"/>
        <v>227175.1</v>
      </c>
      <c r="AF42" s="23"/>
      <c r="AG42" s="23">
        <f t="shared" si="60"/>
        <v>275190.7</v>
      </c>
      <c r="AH42" s="22"/>
      <c r="AI42" s="46">
        <f t="shared" si="61"/>
        <v>227175.1</v>
      </c>
      <c r="AJ42" s="22"/>
      <c r="AK42" s="46">
        <f t="shared" si="62"/>
        <v>275190.7</v>
      </c>
      <c r="AL42" s="10" t="s">
        <v>187</v>
      </c>
    </row>
    <row r="43" spans="1:39" ht="54" x14ac:dyDescent="0.35">
      <c r="A43" s="43" t="s">
        <v>92</v>
      </c>
      <c r="B43" s="60" t="s">
        <v>75</v>
      </c>
      <c r="C43" s="45" t="s">
        <v>45</v>
      </c>
      <c r="D43" s="21">
        <f>D45+D46</f>
        <v>368065.3</v>
      </c>
      <c r="E43" s="21">
        <f>E45+E46</f>
        <v>339391.4</v>
      </c>
      <c r="F43" s="23">
        <f>F45+F46</f>
        <v>-180352</v>
      </c>
      <c r="G43" s="23">
        <f t="shared" si="0"/>
        <v>187713.3</v>
      </c>
      <c r="H43" s="23">
        <f>H45+H46</f>
        <v>34419.699999999997</v>
      </c>
      <c r="I43" s="23">
        <f t="shared" si="1"/>
        <v>373811.10000000003</v>
      </c>
      <c r="J43" s="23">
        <f>J45+J46</f>
        <v>0</v>
      </c>
      <c r="K43" s="23">
        <f t="shared" si="2"/>
        <v>187713.3</v>
      </c>
      <c r="L43" s="23">
        <f>L45+L46</f>
        <v>-14483.197</v>
      </c>
      <c r="M43" s="23">
        <f t="shared" si="50"/>
        <v>359327.90300000005</v>
      </c>
      <c r="N43" s="23">
        <f>N45+N46</f>
        <v>0</v>
      </c>
      <c r="O43" s="23">
        <f t="shared" si="51"/>
        <v>187713.3</v>
      </c>
      <c r="P43" s="23">
        <f>P45+P46</f>
        <v>0</v>
      </c>
      <c r="Q43" s="23">
        <f t="shared" si="52"/>
        <v>359327.90300000005</v>
      </c>
      <c r="R43" s="23">
        <f>R45+R46</f>
        <v>-32724.954999999994</v>
      </c>
      <c r="S43" s="23">
        <f t="shared" si="53"/>
        <v>154988.345</v>
      </c>
      <c r="T43" s="23">
        <f>T45+T46</f>
        <v>34813.463999999993</v>
      </c>
      <c r="U43" s="23">
        <f t="shared" si="54"/>
        <v>394141.36700000003</v>
      </c>
      <c r="V43" s="23">
        <f>V45+V46</f>
        <v>0</v>
      </c>
      <c r="W43" s="23">
        <f t="shared" si="55"/>
        <v>154988.345</v>
      </c>
      <c r="X43" s="23">
        <f>X45+X46</f>
        <v>0</v>
      </c>
      <c r="Y43" s="23">
        <f t="shared" si="56"/>
        <v>394141.36700000003</v>
      </c>
      <c r="Z43" s="23">
        <f>Z45+Z46</f>
        <v>0</v>
      </c>
      <c r="AA43" s="23">
        <f t="shared" si="57"/>
        <v>154988.345</v>
      </c>
      <c r="AB43" s="23">
        <f>AB45+AB46</f>
        <v>0</v>
      </c>
      <c r="AC43" s="23">
        <f t="shared" si="58"/>
        <v>394141.36700000003</v>
      </c>
      <c r="AD43" s="23">
        <f>AD45+AD46</f>
        <v>0</v>
      </c>
      <c r="AE43" s="22">
        <f t="shared" si="59"/>
        <v>154988.345</v>
      </c>
      <c r="AF43" s="22">
        <f>AF45+AF46</f>
        <v>0</v>
      </c>
      <c r="AG43" s="22">
        <f t="shared" si="60"/>
        <v>394141.36700000003</v>
      </c>
      <c r="AH43" s="22">
        <f>AH45+AH46-30000</f>
        <v>-15610.803</v>
      </c>
      <c r="AI43" s="46">
        <f t="shared" si="61"/>
        <v>139377.54200000002</v>
      </c>
      <c r="AJ43" s="22">
        <f>AJ45+AJ46+30000</f>
        <v>30000</v>
      </c>
      <c r="AK43" s="46">
        <f t="shared" si="62"/>
        <v>424141.36700000003</v>
      </c>
    </row>
    <row r="44" spans="1:39" x14ac:dyDescent="0.35">
      <c r="A44" s="43"/>
      <c r="B44" s="44" t="s">
        <v>7</v>
      </c>
      <c r="C44" s="45"/>
      <c r="D44" s="21"/>
      <c r="E44" s="21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2"/>
      <c r="AI44" s="46"/>
      <c r="AJ44" s="22"/>
      <c r="AK44" s="46"/>
    </row>
    <row r="45" spans="1:39" s="3" customFormat="1" hidden="1" x14ac:dyDescent="0.35">
      <c r="A45" s="1"/>
      <c r="B45" s="8" t="s">
        <v>8</v>
      </c>
      <c r="C45" s="6"/>
      <c r="D45" s="21">
        <v>187713.3</v>
      </c>
      <c r="E45" s="21">
        <v>84847.9</v>
      </c>
      <c r="F45" s="23"/>
      <c r="G45" s="23">
        <f t="shared" si="0"/>
        <v>187713.3</v>
      </c>
      <c r="H45" s="23">
        <f>-84847.9+34419.7</f>
        <v>-50428.2</v>
      </c>
      <c r="I45" s="23">
        <f t="shared" si="1"/>
        <v>34419.699999999997</v>
      </c>
      <c r="J45" s="23"/>
      <c r="K45" s="23">
        <f t="shared" si="2"/>
        <v>187713.3</v>
      </c>
      <c r="L45" s="23">
        <v>-14483.197</v>
      </c>
      <c r="M45" s="23">
        <f t="shared" ref="M45:M48" si="63">I45+L45</f>
        <v>19936.502999999997</v>
      </c>
      <c r="N45" s="23"/>
      <c r="O45" s="23">
        <f t="shared" ref="O45:O48" si="64">K45+N45</f>
        <v>187713.3</v>
      </c>
      <c r="P45" s="23"/>
      <c r="Q45" s="23">
        <f t="shared" ref="Q45:Q48" si="65">M45+P45</f>
        <v>19936.502999999997</v>
      </c>
      <c r="R45" s="23">
        <v>-83830.054999999993</v>
      </c>
      <c r="S45" s="23">
        <f t="shared" ref="S45:S48" si="66">O45+R45</f>
        <v>103883.245</v>
      </c>
      <c r="T45" s="23">
        <f>-19936.503+4588.4+78384.067+16000</f>
        <v>79035.963999999993</v>
      </c>
      <c r="U45" s="23">
        <f t="shared" ref="U45:U48" si="67">Q45+T45</f>
        <v>98972.46699999999</v>
      </c>
      <c r="V45" s="23"/>
      <c r="W45" s="23">
        <f t="shared" ref="W45:W48" si="68">S45+V45</f>
        <v>103883.245</v>
      </c>
      <c r="X45" s="23"/>
      <c r="Y45" s="23">
        <f t="shared" ref="Y45:Y48" si="69">U45+X45</f>
        <v>98972.46699999999</v>
      </c>
      <c r="Z45" s="23"/>
      <c r="AA45" s="23">
        <f t="shared" ref="AA45:AA48" si="70">W45+Z45</f>
        <v>103883.245</v>
      </c>
      <c r="AB45" s="23"/>
      <c r="AC45" s="23">
        <f t="shared" ref="AC45:AC48" si="71">Y45+AB45</f>
        <v>98972.46699999999</v>
      </c>
      <c r="AD45" s="23"/>
      <c r="AE45" s="23">
        <f t="shared" ref="AE45:AE48" si="72">AA45+AD45</f>
        <v>103883.245</v>
      </c>
      <c r="AF45" s="23"/>
      <c r="AG45" s="23">
        <f t="shared" ref="AG45:AG48" si="73">AC45+AF45</f>
        <v>98972.46699999999</v>
      </c>
      <c r="AH45" s="22">
        <v>14389.197</v>
      </c>
      <c r="AI45" s="23">
        <f t="shared" ref="AI45:AI48" si="74">AE45+AH45</f>
        <v>118272.442</v>
      </c>
      <c r="AJ45" s="22"/>
      <c r="AK45" s="23">
        <f t="shared" ref="AK45:AK48" si="75">AG45+AJ45</f>
        <v>98972.46699999999</v>
      </c>
      <c r="AL45" s="10" t="s">
        <v>220</v>
      </c>
      <c r="AM45" s="3">
        <v>0</v>
      </c>
    </row>
    <row r="46" spans="1:39" x14ac:dyDescent="0.35">
      <c r="A46" s="43"/>
      <c r="B46" s="60" t="s">
        <v>72</v>
      </c>
      <c r="C46" s="45"/>
      <c r="D46" s="21">
        <v>180352</v>
      </c>
      <c r="E46" s="21">
        <v>254543.5</v>
      </c>
      <c r="F46" s="23">
        <v>-180352</v>
      </c>
      <c r="G46" s="23">
        <f t="shared" si="0"/>
        <v>0</v>
      </c>
      <c r="H46" s="23">
        <f>-247660.9+332508.8</f>
        <v>84847.9</v>
      </c>
      <c r="I46" s="23">
        <f t="shared" si="1"/>
        <v>339391.4</v>
      </c>
      <c r="J46" s="23"/>
      <c r="K46" s="23">
        <f t="shared" si="2"/>
        <v>0</v>
      </c>
      <c r="L46" s="23"/>
      <c r="M46" s="23">
        <f t="shared" si="63"/>
        <v>339391.4</v>
      </c>
      <c r="N46" s="23"/>
      <c r="O46" s="23">
        <f t="shared" si="64"/>
        <v>0</v>
      </c>
      <c r="P46" s="23"/>
      <c r="Q46" s="23">
        <f t="shared" si="65"/>
        <v>339391.4</v>
      </c>
      <c r="R46" s="23">
        <v>51105.1</v>
      </c>
      <c r="S46" s="23">
        <f t="shared" si="66"/>
        <v>51105.1</v>
      </c>
      <c r="T46" s="23">
        <f>6882.6-51105.1</f>
        <v>-44222.5</v>
      </c>
      <c r="U46" s="23">
        <f t="shared" si="67"/>
        <v>295168.90000000002</v>
      </c>
      <c r="V46" s="23"/>
      <c r="W46" s="23">
        <f t="shared" si="68"/>
        <v>51105.1</v>
      </c>
      <c r="X46" s="23"/>
      <c r="Y46" s="23">
        <f t="shared" si="69"/>
        <v>295168.90000000002</v>
      </c>
      <c r="Z46" s="23"/>
      <c r="AA46" s="23">
        <f t="shared" si="70"/>
        <v>51105.1</v>
      </c>
      <c r="AB46" s="23"/>
      <c r="AC46" s="23">
        <f t="shared" si="71"/>
        <v>295168.90000000002</v>
      </c>
      <c r="AD46" s="23"/>
      <c r="AE46" s="23">
        <f t="shared" si="72"/>
        <v>51105.1</v>
      </c>
      <c r="AF46" s="23"/>
      <c r="AG46" s="23">
        <f t="shared" si="73"/>
        <v>295168.90000000002</v>
      </c>
      <c r="AH46" s="22"/>
      <c r="AI46" s="46">
        <f t="shared" si="74"/>
        <v>51105.1</v>
      </c>
      <c r="AJ46" s="22"/>
      <c r="AK46" s="46">
        <f t="shared" si="75"/>
        <v>295168.90000000002</v>
      </c>
      <c r="AL46" s="10" t="s">
        <v>187</v>
      </c>
    </row>
    <row r="47" spans="1:39" ht="54" x14ac:dyDescent="0.35">
      <c r="A47" s="43" t="s">
        <v>89</v>
      </c>
      <c r="B47" s="60" t="s">
        <v>160</v>
      </c>
      <c r="C47" s="45" t="s">
        <v>45</v>
      </c>
      <c r="D47" s="21">
        <v>0</v>
      </c>
      <c r="E47" s="21">
        <v>52840.6</v>
      </c>
      <c r="F47" s="23">
        <v>0</v>
      </c>
      <c r="G47" s="23">
        <f t="shared" si="0"/>
        <v>0</v>
      </c>
      <c r="H47" s="23"/>
      <c r="I47" s="23">
        <f t="shared" si="1"/>
        <v>52840.6</v>
      </c>
      <c r="J47" s="23">
        <v>0</v>
      </c>
      <c r="K47" s="23">
        <f t="shared" si="2"/>
        <v>0</v>
      </c>
      <c r="L47" s="23"/>
      <c r="M47" s="23">
        <f t="shared" si="63"/>
        <v>52840.6</v>
      </c>
      <c r="N47" s="23">
        <v>0</v>
      </c>
      <c r="O47" s="23">
        <f t="shared" si="64"/>
        <v>0</v>
      </c>
      <c r="P47" s="23"/>
      <c r="Q47" s="23">
        <f t="shared" si="65"/>
        <v>52840.6</v>
      </c>
      <c r="R47" s="23">
        <v>0</v>
      </c>
      <c r="S47" s="23">
        <f t="shared" si="66"/>
        <v>0</v>
      </c>
      <c r="T47" s="23"/>
      <c r="U47" s="23">
        <f t="shared" si="67"/>
        <v>52840.6</v>
      </c>
      <c r="V47" s="23">
        <v>0</v>
      </c>
      <c r="W47" s="23">
        <f t="shared" si="68"/>
        <v>0</v>
      </c>
      <c r="X47" s="23"/>
      <c r="Y47" s="23">
        <f t="shared" si="69"/>
        <v>52840.6</v>
      </c>
      <c r="Z47" s="23">
        <v>0</v>
      </c>
      <c r="AA47" s="23">
        <f t="shared" si="70"/>
        <v>0</v>
      </c>
      <c r="AB47" s="23"/>
      <c r="AC47" s="23">
        <f t="shared" si="71"/>
        <v>52840.6</v>
      </c>
      <c r="AD47" s="23">
        <v>0</v>
      </c>
      <c r="AE47" s="23">
        <f t="shared" si="72"/>
        <v>0</v>
      </c>
      <c r="AF47" s="23"/>
      <c r="AG47" s="23">
        <f t="shared" si="73"/>
        <v>52840.6</v>
      </c>
      <c r="AH47" s="22">
        <v>0</v>
      </c>
      <c r="AI47" s="46">
        <f t="shared" si="74"/>
        <v>0</v>
      </c>
      <c r="AJ47" s="22">
        <v>-13048.159</v>
      </c>
      <c r="AK47" s="46">
        <f t="shared" si="75"/>
        <v>39792.440999999999</v>
      </c>
      <c r="AL47" s="10" t="s">
        <v>77</v>
      </c>
    </row>
    <row r="48" spans="1:39" ht="54" x14ac:dyDescent="0.35">
      <c r="A48" s="43" t="s">
        <v>93</v>
      </c>
      <c r="B48" s="60" t="s">
        <v>161</v>
      </c>
      <c r="C48" s="45" t="s">
        <v>45</v>
      </c>
      <c r="D48" s="21">
        <f>D50</f>
        <v>150804.70000000001</v>
      </c>
      <c r="E48" s="21">
        <f>E50</f>
        <v>284391</v>
      </c>
      <c r="F48" s="23">
        <f>F50+F51</f>
        <v>0</v>
      </c>
      <c r="G48" s="23">
        <f t="shared" si="0"/>
        <v>150804.70000000001</v>
      </c>
      <c r="H48" s="23">
        <f>H50+H51</f>
        <v>0</v>
      </c>
      <c r="I48" s="23">
        <f t="shared" si="1"/>
        <v>284391</v>
      </c>
      <c r="J48" s="23">
        <f>J50+J51</f>
        <v>0</v>
      </c>
      <c r="K48" s="23">
        <f t="shared" si="2"/>
        <v>150804.70000000001</v>
      </c>
      <c r="L48" s="23">
        <f>L50+L51</f>
        <v>25982.239000000001</v>
      </c>
      <c r="M48" s="23">
        <f t="shared" si="63"/>
        <v>310373.239</v>
      </c>
      <c r="N48" s="23">
        <f>N50+N51</f>
        <v>0</v>
      </c>
      <c r="O48" s="23">
        <f t="shared" si="64"/>
        <v>150804.70000000001</v>
      </c>
      <c r="P48" s="23">
        <f>P50+P51</f>
        <v>0</v>
      </c>
      <c r="Q48" s="23">
        <f t="shared" si="65"/>
        <v>310373.239</v>
      </c>
      <c r="R48" s="23">
        <f>R50+R51</f>
        <v>-23836.166000000001</v>
      </c>
      <c r="S48" s="23">
        <f t="shared" si="66"/>
        <v>126968.53400000001</v>
      </c>
      <c r="T48" s="23">
        <f>T50+T51</f>
        <v>23836.065999999999</v>
      </c>
      <c r="U48" s="23">
        <f t="shared" si="67"/>
        <v>334209.30499999999</v>
      </c>
      <c r="V48" s="23">
        <f>V50+V51</f>
        <v>0</v>
      </c>
      <c r="W48" s="23">
        <f t="shared" si="68"/>
        <v>126968.53400000001</v>
      </c>
      <c r="X48" s="23">
        <f>X50+X51</f>
        <v>0</v>
      </c>
      <c r="Y48" s="23">
        <f t="shared" si="69"/>
        <v>334209.30499999999</v>
      </c>
      <c r="Z48" s="23">
        <f>Z50+Z51</f>
        <v>0</v>
      </c>
      <c r="AA48" s="23">
        <f t="shared" si="70"/>
        <v>126968.53400000001</v>
      </c>
      <c r="AB48" s="23">
        <f>AB50+AB51</f>
        <v>0</v>
      </c>
      <c r="AC48" s="23">
        <f t="shared" si="71"/>
        <v>334209.30499999999</v>
      </c>
      <c r="AD48" s="23">
        <f>AD50+AD51</f>
        <v>0</v>
      </c>
      <c r="AE48" s="23">
        <f t="shared" si="72"/>
        <v>126968.53400000001</v>
      </c>
      <c r="AF48" s="23">
        <f>AF50+AF51</f>
        <v>0</v>
      </c>
      <c r="AG48" s="23">
        <f t="shared" si="73"/>
        <v>334209.30499999999</v>
      </c>
      <c r="AH48" s="22">
        <f>AH50+AH51</f>
        <v>30546</v>
      </c>
      <c r="AI48" s="46">
        <f t="shared" si="74"/>
        <v>157514.53400000001</v>
      </c>
      <c r="AJ48" s="22">
        <f>AJ50+AJ51</f>
        <v>59454</v>
      </c>
      <c r="AK48" s="46">
        <f t="shared" si="75"/>
        <v>393663.30499999999</v>
      </c>
    </row>
    <row r="49" spans="1:39" x14ac:dyDescent="0.35">
      <c r="A49" s="43"/>
      <c r="B49" s="44" t="s">
        <v>7</v>
      </c>
      <c r="C49" s="45"/>
      <c r="D49" s="21"/>
      <c r="E49" s="21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2"/>
      <c r="AI49" s="46"/>
      <c r="AJ49" s="22"/>
      <c r="AK49" s="46"/>
    </row>
    <row r="50" spans="1:39" s="3" customFormat="1" hidden="1" x14ac:dyDescent="0.35">
      <c r="A50" s="1"/>
      <c r="B50" s="8" t="s">
        <v>8</v>
      </c>
      <c r="C50" s="6"/>
      <c r="D50" s="21">
        <v>150804.70000000001</v>
      </c>
      <c r="E50" s="21">
        <v>284391</v>
      </c>
      <c r="F50" s="23"/>
      <c r="G50" s="23">
        <f t="shared" si="0"/>
        <v>150804.70000000001</v>
      </c>
      <c r="H50" s="23">
        <f>-196881.2+49220.3</f>
        <v>-147660.90000000002</v>
      </c>
      <c r="I50" s="23">
        <f t="shared" si="1"/>
        <v>136730.09999999998</v>
      </c>
      <c r="J50" s="23"/>
      <c r="K50" s="23">
        <f t="shared" si="2"/>
        <v>150804.70000000001</v>
      </c>
      <c r="L50" s="23">
        <v>25982.239000000001</v>
      </c>
      <c r="M50" s="23">
        <f t="shared" ref="M50:M77" si="76">I50+L50</f>
        <v>162712.33899999998</v>
      </c>
      <c r="N50" s="23"/>
      <c r="O50" s="23">
        <f t="shared" ref="O50:O77" si="77">K50+N50</f>
        <v>150804.70000000001</v>
      </c>
      <c r="P50" s="23"/>
      <c r="Q50" s="23">
        <f t="shared" ref="Q50:Q77" si="78">M50+P50</f>
        <v>162712.33899999998</v>
      </c>
      <c r="R50" s="23">
        <v>-23836.166000000001</v>
      </c>
      <c r="S50" s="23">
        <f t="shared" ref="S50:S77" si="79">O50+R50</f>
        <v>126968.53400000001</v>
      </c>
      <c r="T50" s="23">
        <v>23836.065999999999</v>
      </c>
      <c r="U50" s="23">
        <f t="shared" ref="U50:U77" si="80">Q50+T50</f>
        <v>186548.40499999997</v>
      </c>
      <c r="V50" s="23"/>
      <c r="W50" s="23">
        <f t="shared" ref="W50:W60" si="81">S50+V50</f>
        <v>126968.53400000001</v>
      </c>
      <c r="X50" s="23"/>
      <c r="Y50" s="23">
        <f t="shared" ref="Y50:Y60" si="82">U50+X50</f>
        <v>186548.40499999997</v>
      </c>
      <c r="Z50" s="23"/>
      <c r="AA50" s="23">
        <f t="shared" ref="AA50:AA60" si="83">W50+Z50</f>
        <v>126968.53400000001</v>
      </c>
      <c r="AB50" s="23"/>
      <c r="AC50" s="23">
        <f t="shared" ref="AC50:AC60" si="84">Y50+AB50</f>
        <v>186548.40499999997</v>
      </c>
      <c r="AD50" s="23"/>
      <c r="AE50" s="23">
        <f t="shared" ref="AE50:AE60" si="85">AA50+AD50</f>
        <v>126968.53400000001</v>
      </c>
      <c r="AF50" s="23"/>
      <c r="AG50" s="23">
        <f t="shared" ref="AG50:AG60" si="86">AC50+AF50</f>
        <v>186548.40499999997</v>
      </c>
      <c r="AH50" s="22">
        <v>30546</v>
      </c>
      <c r="AI50" s="23">
        <f t="shared" ref="AI50:AI60" si="87">AE50+AH50</f>
        <v>157514.53400000001</v>
      </c>
      <c r="AJ50" s="22">
        <v>59454</v>
      </c>
      <c r="AK50" s="23">
        <f t="shared" ref="AK50:AK60" si="88">AG50+AJ50</f>
        <v>246002.40499999997</v>
      </c>
      <c r="AL50" s="10" t="s">
        <v>181</v>
      </c>
      <c r="AM50" s="3">
        <v>0</v>
      </c>
    </row>
    <row r="51" spans="1:39" x14ac:dyDescent="0.35">
      <c r="A51" s="43"/>
      <c r="B51" s="60" t="s">
        <v>72</v>
      </c>
      <c r="C51" s="45"/>
      <c r="D51" s="21"/>
      <c r="E51" s="21"/>
      <c r="F51" s="23"/>
      <c r="G51" s="23">
        <f t="shared" si="0"/>
        <v>0</v>
      </c>
      <c r="H51" s="23">
        <v>147660.9</v>
      </c>
      <c r="I51" s="23">
        <f t="shared" si="1"/>
        <v>147660.9</v>
      </c>
      <c r="J51" s="23"/>
      <c r="K51" s="23">
        <f t="shared" si="2"/>
        <v>0</v>
      </c>
      <c r="L51" s="23"/>
      <c r="M51" s="23">
        <f t="shared" si="76"/>
        <v>147660.9</v>
      </c>
      <c r="N51" s="23"/>
      <c r="O51" s="23">
        <f t="shared" si="77"/>
        <v>0</v>
      </c>
      <c r="P51" s="23"/>
      <c r="Q51" s="23">
        <f t="shared" si="78"/>
        <v>147660.9</v>
      </c>
      <c r="R51" s="23"/>
      <c r="S51" s="23">
        <f t="shared" si="79"/>
        <v>0</v>
      </c>
      <c r="T51" s="23"/>
      <c r="U51" s="23">
        <f t="shared" si="80"/>
        <v>147660.9</v>
      </c>
      <c r="V51" s="23"/>
      <c r="W51" s="23">
        <f t="shared" si="81"/>
        <v>0</v>
      </c>
      <c r="X51" s="23"/>
      <c r="Y51" s="23">
        <f t="shared" si="82"/>
        <v>147660.9</v>
      </c>
      <c r="Z51" s="23"/>
      <c r="AA51" s="23">
        <f t="shared" si="83"/>
        <v>0</v>
      </c>
      <c r="AB51" s="23"/>
      <c r="AC51" s="23">
        <f t="shared" si="84"/>
        <v>147660.9</v>
      </c>
      <c r="AD51" s="23"/>
      <c r="AE51" s="23">
        <f t="shared" si="85"/>
        <v>0</v>
      </c>
      <c r="AF51" s="23"/>
      <c r="AG51" s="23">
        <f t="shared" si="86"/>
        <v>147660.9</v>
      </c>
      <c r="AH51" s="22"/>
      <c r="AI51" s="46">
        <f t="shared" si="87"/>
        <v>0</v>
      </c>
      <c r="AJ51" s="22"/>
      <c r="AK51" s="46">
        <f t="shared" si="88"/>
        <v>147660.9</v>
      </c>
      <c r="AL51" s="10" t="s">
        <v>188</v>
      </c>
    </row>
    <row r="52" spans="1:39" ht="36" x14ac:dyDescent="0.35">
      <c r="A52" s="43" t="s">
        <v>95</v>
      </c>
      <c r="B52" s="60" t="s">
        <v>162</v>
      </c>
      <c r="C52" s="44" t="s">
        <v>13</v>
      </c>
      <c r="D52" s="21">
        <v>16000</v>
      </c>
      <c r="E52" s="21">
        <v>0</v>
      </c>
      <c r="F52" s="23"/>
      <c r="G52" s="23">
        <f t="shared" si="0"/>
        <v>16000</v>
      </c>
      <c r="H52" s="23">
        <v>0</v>
      </c>
      <c r="I52" s="23">
        <f t="shared" si="1"/>
        <v>0</v>
      </c>
      <c r="J52" s="23"/>
      <c r="K52" s="23">
        <f t="shared" si="2"/>
        <v>16000</v>
      </c>
      <c r="L52" s="23">
        <v>0</v>
      </c>
      <c r="M52" s="23">
        <f t="shared" si="76"/>
        <v>0</v>
      </c>
      <c r="N52" s="23"/>
      <c r="O52" s="23">
        <f t="shared" si="77"/>
        <v>16000</v>
      </c>
      <c r="P52" s="23">
        <v>0</v>
      </c>
      <c r="Q52" s="23">
        <f t="shared" si="78"/>
        <v>0</v>
      </c>
      <c r="R52" s="23"/>
      <c r="S52" s="23">
        <f t="shared" si="79"/>
        <v>16000</v>
      </c>
      <c r="T52" s="23">
        <v>0</v>
      </c>
      <c r="U52" s="23">
        <f t="shared" si="80"/>
        <v>0</v>
      </c>
      <c r="V52" s="23"/>
      <c r="W52" s="23">
        <f t="shared" si="81"/>
        <v>16000</v>
      </c>
      <c r="X52" s="23">
        <v>0</v>
      </c>
      <c r="Y52" s="23">
        <f t="shared" si="82"/>
        <v>0</v>
      </c>
      <c r="Z52" s="23"/>
      <c r="AA52" s="23">
        <f t="shared" si="83"/>
        <v>16000</v>
      </c>
      <c r="AB52" s="23">
        <v>0</v>
      </c>
      <c r="AC52" s="23">
        <f t="shared" si="84"/>
        <v>0</v>
      </c>
      <c r="AD52" s="23"/>
      <c r="AE52" s="23">
        <f t="shared" si="85"/>
        <v>16000</v>
      </c>
      <c r="AF52" s="23">
        <v>0</v>
      </c>
      <c r="AG52" s="23">
        <f t="shared" si="86"/>
        <v>0</v>
      </c>
      <c r="AH52" s="22"/>
      <c r="AI52" s="46">
        <f t="shared" si="87"/>
        <v>16000</v>
      </c>
      <c r="AJ52" s="22">
        <v>0</v>
      </c>
      <c r="AK52" s="46">
        <f t="shared" si="88"/>
        <v>0</v>
      </c>
      <c r="AL52" s="10" t="s">
        <v>78</v>
      </c>
    </row>
    <row r="53" spans="1:39" ht="36" x14ac:dyDescent="0.35">
      <c r="A53" s="43" t="s">
        <v>96</v>
      </c>
      <c r="B53" s="44" t="s">
        <v>163</v>
      </c>
      <c r="C53" s="44" t="s">
        <v>13</v>
      </c>
      <c r="D53" s="21">
        <v>0</v>
      </c>
      <c r="E53" s="21">
        <v>16000</v>
      </c>
      <c r="F53" s="23">
        <v>0</v>
      </c>
      <c r="G53" s="23">
        <f t="shared" si="0"/>
        <v>0</v>
      </c>
      <c r="H53" s="23"/>
      <c r="I53" s="23">
        <f t="shared" si="1"/>
        <v>16000</v>
      </c>
      <c r="J53" s="23">
        <v>0</v>
      </c>
      <c r="K53" s="23">
        <f t="shared" si="2"/>
        <v>0</v>
      </c>
      <c r="L53" s="23"/>
      <c r="M53" s="23">
        <f t="shared" si="76"/>
        <v>16000</v>
      </c>
      <c r="N53" s="23">
        <v>0</v>
      </c>
      <c r="O53" s="23">
        <f t="shared" si="77"/>
        <v>0</v>
      </c>
      <c r="P53" s="23"/>
      <c r="Q53" s="23">
        <f t="shared" si="78"/>
        <v>16000</v>
      </c>
      <c r="R53" s="23">
        <v>0</v>
      </c>
      <c r="S53" s="23">
        <f t="shared" si="79"/>
        <v>0</v>
      </c>
      <c r="T53" s="23"/>
      <c r="U53" s="23">
        <f t="shared" si="80"/>
        <v>16000</v>
      </c>
      <c r="V53" s="23">
        <v>0</v>
      </c>
      <c r="W53" s="23">
        <f t="shared" si="81"/>
        <v>0</v>
      </c>
      <c r="X53" s="23"/>
      <c r="Y53" s="23">
        <f t="shared" si="82"/>
        <v>16000</v>
      </c>
      <c r="Z53" s="23">
        <v>0</v>
      </c>
      <c r="AA53" s="23">
        <f t="shared" si="83"/>
        <v>0</v>
      </c>
      <c r="AB53" s="23"/>
      <c r="AC53" s="23">
        <f t="shared" si="84"/>
        <v>16000</v>
      </c>
      <c r="AD53" s="23">
        <v>0</v>
      </c>
      <c r="AE53" s="23">
        <f t="shared" si="85"/>
        <v>0</v>
      </c>
      <c r="AF53" s="23"/>
      <c r="AG53" s="23">
        <f t="shared" si="86"/>
        <v>16000</v>
      </c>
      <c r="AH53" s="22">
        <v>0</v>
      </c>
      <c r="AI53" s="46">
        <f t="shared" si="87"/>
        <v>0</v>
      </c>
      <c r="AJ53" s="22"/>
      <c r="AK53" s="46">
        <f t="shared" si="88"/>
        <v>16000</v>
      </c>
      <c r="AL53" s="10" t="s">
        <v>79</v>
      </c>
    </row>
    <row r="54" spans="1:39" s="3" customFormat="1" ht="36" hidden="1" x14ac:dyDescent="0.35">
      <c r="A54" s="1" t="s">
        <v>97</v>
      </c>
      <c r="B54" s="8" t="s">
        <v>164</v>
      </c>
      <c r="C54" s="28" t="s">
        <v>13</v>
      </c>
      <c r="D54" s="21">
        <v>0</v>
      </c>
      <c r="E54" s="21">
        <v>16000</v>
      </c>
      <c r="F54" s="23">
        <v>0</v>
      </c>
      <c r="G54" s="23">
        <f t="shared" si="0"/>
        <v>0</v>
      </c>
      <c r="H54" s="23"/>
      <c r="I54" s="23">
        <f t="shared" si="1"/>
        <v>16000</v>
      </c>
      <c r="J54" s="23">
        <v>0</v>
      </c>
      <c r="K54" s="23">
        <f t="shared" si="2"/>
        <v>0</v>
      </c>
      <c r="L54" s="23"/>
      <c r="M54" s="23">
        <f t="shared" si="76"/>
        <v>16000</v>
      </c>
      <c r="N54" s="23">
        <v>0</v>
      </c>
      <c r="O54" s="23">
        <f t="shared" si="77"/>
        <v>0</v>
      </c>
      <c r="P54" s="23"/>
      <c r="Q54" s="23">
        <f t="shared" si="78"/>
        <v>16000</v>
      </c>
      <c r="R54" s="23">
        <v>0</v>
      </c>
      <c r="S54" s="23">
        <f t="shared" si="79"/>
        <v>0</v>
      </c>
      <c r="T54" s="23">
        <v>-16000</v>
      </c>
      <c r="U54" s="23">
        <f t="shared" si="80"/>
        <v>0</v>
      </c>
      <c r="V54" s="23">
        <v>0</v>
      </c>
      <c r="W54" s="23">
        <f t="shared" si="81"/>
        <v>0</v>
      </c>
      <c r="X54" s="23"/>
      <c r="Y54" s="23">
        <f t="shared" si="82"/>
        <v>0</v>
      </c>
      <c r="Z54" s="23">
        <v>0</v>
      </c>
      <c r="AA54" s="23">
        <f t="shared" si="83"/>
        <v>0</v>
      </c>
      <c r="AB54" s="23"/>
      <c r="AC54" s="23">
        <f t="shared" si="84"/>
        <v>0</v>
      </c>
      <c r="AD54" s="23">
        <v>0</v>
      </c>
      <c r="AE54" s="23">
        <f t="shared" si="85"/>
        <v>0</v>
      </c>
      <c r="AF54" s="23"/>
      <c r="AG54" s="23">
        <f t="shared" si="86"/>
        <v>0</v>
      </c>
      <c r="AH54" s="22">
        <v>0</v>
      </c>
      <c r="AI54" s="23">
        <f t="shared" si="87"/>
        <v>0</v>
      </c>
      <c r="AJ54" s="22"/>
      <c r="AK54" s="23">
        <f t="shared" si="88"/>
        <v>0</v>
      </c>
      <c r="AL54" s="10" t="s">
        <v>80</v>
      </c>
      <c r="AM54" s="3">
        <v>0</v>
      </c>
    </row>
    <row r="55" spans="1:39" s="3" customFormat="1" ht="36" hidden="1" x14ac:dyDescent="0.35">
      <c r="A55" s="1" t="s">
        <v>97</v>
      </c>
      <c r="B55" s="8" t="s">
        <v>83</v>
      </c>
      <c r="C55" s="31" t="s">
        <v>13</v>
      </c>
      <c r="D55" s="21">
        <v>2754.2</v>
      </c>
      <c r="E55" s="21">
        <v>0</v>
      </c>
      <c r="F55" s="23"/>
      <c r="G55" s="23">
        <f t="shared" si="0"/>
        <v>2754.2</v>
      </c>
      <c r="H55" s="23">
        <v>0</v>
      </c>
      <c r="I55" s="23">
        <f t="shared" si="1"/>
        <v>0</v>
      </c>
      <c r="J55" s="23"/>
      <c r="K55" s="23">
        <f t="shared" si="2"/>
        <v>2754.2</v>
      </c>
      <c r="L55" s="23">
        <v>0</v>
      </c>
      <c r="M55" s="23">
        <f t="shared" si="76"/>
        <v>0</v>
      </c>
      <c r="N55" s="23"/>
      <c r="O55" s="23">
        <f t="shared" si="77"/>
        <v>2754.2</v>
      </c>
      <c r="P55" s="23">
        <v>0</v>
      </c>
      <c r="Q55" s="23">
        <f t="shared" si="78"/>
        <v>0</v>
      </c>
      <c r="R55" s="23"/>
      <c r="S55" s="23">
        <f t="shared" si="79"/>
        <v>2754.2</v>
      </c>
      <c r="T55" s="23">
        <v>0</v>
      </c>
      <c r="U55" s="23">
        <f t="shared" si="80"/>
        <v>0</v>
      </c>
      <c r="V55" s="23"/>
      <c r="W55" s="23">
        <f t="shared" si="81"/>
        <v>2754.2</v>
      </c>
      <c r="X55" s="23">
        <v>0</v>
      </c>
      <c r="Y55" s="23">
        <f t="shared" si="82"/>
        <v>0</v>
      </c>
      <c r="Z55" s="23">
        <v>-2754.2</v>
      </c>
      <c r="AA55" s="23">
        <f t="shared" si="83"/>
        <v>0</v>
      </c>
      <c r="AB55" s="23">
        <v>0</v>
      </c>
      <c r="AC55" s="23">
        <f t="shared" si="84"/>
        <v>0</v>
      </c>
      <c r="AD55" s="23"/>
      <c r="AE55" s="23">
        <f t="shared" si="85"/>
        <v>0</v>
      </c>
      <c r="AF55" s="23">
        <v>0</v>
      </c>
      <c r="AG55" s="23">
        <f t="shared" si="86"/>
        <v>0</v>
      </c>
      <c r="AH55" s="22"/>
      <c r="AI55" s="23">
        <f t="shared" si="87"/>
        <v>0</v>
      </c>
      <c r="AJ55" s="22">
        <v>0</v>
      </c>
      <c r="AK55" s="23">
        <f t="shared" si="88"/>
        <v>0</v>
      </c>
      <c r="AL55" s="10" t="s">
        <v>85</v>
      </c>
      <c r="AM55" s="3">
        <v>0</v>
      </c>
    </row>
    <row r="56" spans="1:39" ht="54" x14ac:dyDescent="0.35">
      <c r="A56" s="62" t="s">
        <v>97</v>
      </c>
      <c r="B56" s="60" t="s">
        <v>83</v>
      </c>
      <c r="C56" s="63" t="s">
        <v>45</v>
      </c>
      <c r="D56" s="21"/>
      <c r="E56" s="21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>
        <v>2754.2</v>
      </c>
      <c r="AA56" s="23">
        <f t="shared" si="83"/>
        <v>2754.2</v>
      </c>
      <c r="AB56" s="23"/>
      <c r="AC56" s="23">
        <f t="shared" si="84"/>
        <v>0</v>
      </c>
      <c r="AD56" s="23"/>
      <c r="AE56" s="23">
        <f t="shared" si="85"/>
        <v>2754.2</v>
      </c>
      <c r="AF56" s="23"/>
      <c r="AG56" s="23">
        <f t="shared" si="86"/>
        <v>0</v>
      </c>
      <c r="AH56" s="22"/>
      <c r="AI56" s="46">
        <f t="shared" si="87"/>
        <v>2754.2</v>
      </c>
      <c r="AJ56" s="22"/>
      <c r="AK56" s="46">
        <f t="shared" si="88"/>
        <v>0</v>
      </c>
      <c r="AL56" s="10" t="s">
        <v>85</v>
      </c>
    </row>
    <row r="57" spans="1:39" s="3" customFormat="1" ht="36" hidden="1" x14ac:dyDescent="0.35">
      <c r="A57" s="33" t="s">
        <v>98</v>
      </c>
      <c r="B57" s="8" t="s">
        <v>84</v>
      </c>
      <c r="C57" s="31" t="s">
        <v>13</v>
      </c>
      <c r="D57" s="21">
        <v>2754.2</v>
      </c>
      <c r="E57" s="21">
        <v>0</v>
      </c>
      <c r="F57" s="23"/>
      <c r="G57" s="23">
        <f t="shared" si="0"/>
        <v>2754.2</v>
      </c>
      <c r="H57" s="23">
        <v>0</v>
      </c>
      <c r="I57" s="23">
        <f t="shared" si="1"/>
        <v>0</v>
      </c>
      <c r="J57" s="23"/>
      <c r="K57" s="23">
        <f t="shared" si="2"/>
        <v>2754.2</v>
      </c>
      <c r="L57" s="23">
        <v>0</v>
      </c>
      <c r="M57" s="23">
        <f t="shared" si="76"/>
        <v>0</v>
      </c>
      <c r="N57" s="23"/>
      <c r="O57" s="23">
        <f t="shared" si="77"/>
        <v>2754.2</v>
      </c>
      <c r="P57" s="23">
        <v>0</v>
      </c>
      <c r="Q57" s="23">
        <f t="shared" si="78"/>
        <v>0</v>
      </c>
      <c r="R57" s="23"/>
      <c r="S57" s="23">
        <f t="shared" si="79"/>
        <v>2754.2</v>
      </c>
      <c r="T57" s="23">
        <v>0</v>
      </c>
      <c r="U57" s="23">
        <f t="shared" si="80"/>
        <v>0</v>
      </c>
      <c r="V57" s="23"/>
      <c r="W57" s="23">
        <f t="shared" si="81"/>
        <v>2754.2</v>
      </c>
      <c r="X57" s="23">
        <v>0</v>
      </c>
      <c r="Y57" s="23">
        <f t="shared" si="82"/>
        <v>0</v>
      </c>
      <c r="Z57" s="23">
        <v>-2754.2</v>
      </c>
      <c r="AA57" s="23">
        <f t="shared" si="83"/>
        <v>0</v>
      </c>
      <c r="AB57" s="23">
        <v>0</v>
      </c>
      <c r="AC57" s="23">
        <f t="shared" si="84"/>
        <v>0</v>
      </c>
      <c r="AD57" s="23"/>
      <c r="AE57" s="23">
        <f t="shared" si="85"/>
        <v>0</v>
      </c>
      <c r="AF57" s="23">
        <v>0</v>
      </c>
      <c r="AG57" s="23">
        <f t="shared" si="86"/>
        <v>0</v>
      </c>
      <c r="AH57" s="22"/>
      <c r="AI57" s="23">
        <f t="shared" si="87"/>
        <v>0</v>
      </c>
      <c r="AJ57" s="22">
        <v>0</v>
      </c>
      <c r="AK57" s="23">
        <f t="shared" si="88"/>
        <v>0</v>
      </c>
      <c r="AL57" s="10" t="s">
        <v>86</v>
      </c>
      <c r="AM57" s="3">
        <v>0</v>
      </c>
    </row>
    <row r="58" spans="1:39" ht="54" x14ac:dyDescent="0.35">
      <c r="A58" s="62" t="s">
        <v>98</v>
      </c>
      <c r="B58" s="60" t="s">
        <v>84</v>
      </c>
      <c r="C58" s="63" t="s">
        <v>45</v>
      </c>
      <c r="D58" s="21"/>
      <c r="E58" s="21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>
        <v>2754.2</v>
      </c>
      <c r="AA58" s="23">
        <f t="shared" si="83"/>
        <v>2754.2</v>
      </c>
      <c r="AB58" s="23"/>
      <c r="AC58" s="23">
        <f t="shared" si="84"/>
        <v>0</v>
      </c>
      <c r="AD58" s="23"/>
      <c r="AE58" s="23">
        <f t="shared" si="85"/>
        <v>2754.2</v>
      </c>
      <c r="AF58" s="23"/>
      <c r="AG58" s="23">
        <f t="shared" si="86"/>
        <v>0</v>
      </c>
      <c r="AH58" s="22"/>
      <c r="AI58" s="46">
        <f t="shared" si="87"/>
        <v>2754.2</v>
      </c>
      <c r="AJ58" s="22"/>
      <c r="AK58" s="46">
        <f t="shared" si="88"/>
        <v>0</v>
      </c>
      <c r="AL58" s="10" t="s">
        <v>86</v>
      </c>
    </row>
    <row r="59" spans="1:39" ht="36" x14ac:dyDescent="0.35">
      <c r="A59" s="88" t="s">
        <v>99</v>
      </c>
      <c r="B59" s="60" t="s">
        <v>280</v>
      </c>
      <c r="C59" s="64" t="s">
        <v>13</v>
      </c>
      <c r="D59" s="21"/>
      <c r="E59" s="21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>
        <v>20807.867999999999</v>
      </c>
      <c r="S59" s="23">
        <f t="shared" si="79"/>
        <v>20807.867999999999</v>
      </c>
      <c r="T59" s="23"/>
      <c r="U59" s="23">
        <f t="shared" si="80"/>
        <v>0</v>
      </c>
      <c r="V59" s="23"/>
      <c r="W59" s="23">
        <f t="shared" si="81"/>
        <v>20807.867999999999</v>
      </c>
      <c r="X59" s="23"/>
      <c r="Y59" s="23">
        <f t="shared" si="82"/>
        <v>0</v>
      </c>
      <c r="Z59" s="23"/>
      <c r="AA59" s="23">
        <f t="shared" si="83"/>
        <v>20807.867999999999</v>
      </c>
      <c r="AB59" s="23"/>
      <c r="AC59" s="23">
        <f t="shared" si="84"/>
        <v>0</v>
      </c>
      <c r="AD59" s="23"/>
      <c r="AE59" s="23">
        <f t="shared" si="85"/>
        <v>20807.867999999999</v>
      </c>
      <c r="AF59" s="23"/>
      <c r="AG59" s="23">
        <f t="shared" si="86"/>
        <v>0</v>
      </c>
      <c r="AH59" s="22"/>
      <c r="AI59" s="46">
        <f t="shared" si="87"/>
        <v>20807.867999999999</v>
      </c>
      <c r="AJ59" s="22"/>
      <c r="AK59" s="46">
        <f t="shared" si="88"/>
        <v>0</v>
      </c>
      <c r="AL59" s="10" t="s">
        <v>208</v>
      </c>
    </row>
    <row r="60" spans="1:39" ht="54" x14ac:dyDescent="0.35">
      <c r="A60" s="89"/>
      <c r="B60" s="65"/>
      <c r="C60" s="63" t="s">
        <v>45</v>
      </c>
      <c r="D60" s="21"/>
      <c r="E60" s="21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>
        <f>R62+R63+R64</f>
        <v>180013.64499999999</v>
      </c>
      <c r="S60" s="23">
        <f t="shared" si="79"/>
        <v>180013.64499999999</v>
      </c>
      <c r="T60" s="23">
        <f>T62+T63+T64</f>
        <v>0</v>
      </c>
      <c r="U60" s="23">
        <f t="shared" si="80"/>
        <v>0</v>
      </c>
      <c r="V60" s="23">
        <f>V62+V63+V64</f>
        <v>0</v>
      </c>
      <c r="W60" s="23">
        <f t="shared" si="81"/>
        <v>180013.64499999999</v>
      </c>
      <c r="X60" s="23">
        <f>X62+X63+X64</f>
        <v>0</v>
      </c>
      <c r="Y60" s="23">
        <f t="shared" si="82"/>
        <v>0</v>
      </c>
      <c r="Z60" s="23">
        <f>Z62+Z63+Z64</f>
        <v>0</v>
      </c>
      <c r="AA60" s="23">
        <f t="shared" si="83"/>
        <v>180013.64499999999</v>
      </c>
      <c r="AB60" s="23">
        <f>AB62+AB63+AB64</f>
        <v>0</v>
      </c>
      <c r="AC60" s="23">
        <f t="shared" si="84"/>
        <v>0</v>
      </c>
      <c r="AD60" s="23">
        <f>AD62+AD63+AD64</f>
        <v>0</v>
      </c>
      <c r="AE60" s="23">
        <f t="shared" si="85"/>
        <v>180013.64499999999</v>
      </c>
      <c r="AF60" s="23">
        <f>AF62+AF63+AF64</f>
        <v>0</v>
      </c>
      <c r="AG60" s="23">
        <f t="shared" si="86"/>
        <v>0</v>
      </c>
      <c r="AH60" s="22">
        <f>AH62+AH63+AH64</f>
        <v>0</v>
      </c>
      <c r="AI60" s="46">
        <f t="shared" si="87"/>
        <v>180013.64499999999</v>
      </c>
      <c r="AJ60" s="22">
        <f>AJ62+AJ63+AJ64</f>
        <v>0</v>
      </c>
      <c r="AK60" s="46">
        <f t="shared" si="88"/>
        <v>0</v>
      </c>
    </row>
    <row r="61" spans="1:39" x14ac:dyDescent="0.35">
      <c r="A61" s="43"/>
      <c r="B61" s="66" t="s">
        <v>7</v>
      </c>
      <c r="C61" s="44"/>
      <c r="D61" s="21"/>
      <c r="E61" s="21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2"/>
      <c r="AI61" s="46"/>
      <c r="AJ61" s="22"/>
      <c r="AK61" s="46"/>
    </row>
    <row r="62" spans="1:39" s="3" customFormat="1" hidden="1" x14ac:dyDescent="0.35">
      <c r="A62" s="1"/>
      <c r="B62" s="31" t="s">
        <v>8</v>
      </c>
      <c r="C62" s="31"/>
      <c r="D62" s="21"/>
      <c r="E62" s="21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>
        <f>13788.767+29321.478</f>
        <v>43110.244999999995</v>
      </c>
      <c r="S62" s="23">
        <f t="shared" si="79"/>
        <v>43110.244999999995</v>
      </c>
      <c r="T62" s="23"/>
      <c r="U62" s="23">
        <f t="shared" si="80"/>
        <v>0</v>
      </c>
      <c r="V62" s="23"/>
      <c r="W62" s="23">
        <f t="shared" ref="W62:W66" si="89">S62+V62</f>
        <v>43110.244999999995</v>
      </c>
      <c r="X62" s="23"/>
      <c r="Y62" s="23">
        <f t="shared" ref="Y62:Y66" si="90">U62+X62</f>
        <v>0</v>
      </c>
      <c r="Z62" s="23"/>
      <c r="AA62" s="23">
        <f t="shared" ref="AA62:AA66" si="91">W62+Z62</f>
        <v>43110.244999999995</v>
      </c>
      <c r="AB62" s="23"/>
      <c r="AC62" s="23">
        <f t="shared" ref="AC62:AC66" si="92">Y62+AB62</f>
        <v>0</v>
      </c>
      <c r="AD62" s="23"/>
      <c r="AE62" s="23">
        <f t="shared" ref="AE62:AE66" si="93">AA62+AD62</f>
        <v>43110.244999999995</v>
      </c>
      <c r="AF62" s="23"/>
      <c r="AG62" s="23">
        <f t="shared" ref="AG62:AG66" si="94">AC62+AF62</f>
        <v>0</v>
      </c>
      <c r="AH62" s="22"/>
      <c r="AI62" s="23">
        <f t="shared" ref="AI62:AI66" si="95">AE62+AH62</f>
        <v>43110.244999999995</v>
      </c>
      <c r="AJ62" s="22"/>
      <c r="AK62" s="23">
        <f t="shared" ref="AK62:AK66" si="96">AG62+AJ62</f>
        <v>0</v>
      </c>
      <c r="AL62" s="10" t="s">
        <v>208</v>
      </c>
      <c r="AM62" s="3">
        <v>0</v>
      </c>
    </row>
    <row r="63" spans="1:39" x14ac:dyDescent="0.35">
      <c r="A63" s="43"/>
      <c r="B63" s="44" t="s">
        <v>14</v>
      </c>
      <c r="C63" s="44"/>
      <c r="D63" s="21"/>
      <c r="E63" s="21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>
        <f>41366.1+95537.3</f>
        <v>136903.4</v>
      </c>
      <c r="S63" s="23">
        <f t="shared" si="79"/>
        <v>136903.4</v>
      </c>
      <c r="T63" s="23"/>
      <c r="U63" s="23">
        <f t="shared" si="80"/>
        <v>0</v>
      </c>
      <c r="V63" s="23"/>
      <c r="W63" s="23">
        <f t="shared" si="89"/>
        <v>136903.4</v>
      </c>
      <c r="X63" s="23"/>
      <c r="Y63" s="23">
        <f t="shared" si="90"/>
        <v>0</v>
      </c>
      <c r="Z63" s="23"/>
      <c r="AA63" s="23">
        <f t="shared" si="91"/>
        <v>136903.4</v>
      </c>
      <c r="AB63" s="23"/>
      <c r="AC63" s="23">
        <f t="shared" si="92"/>
        <v>0</v>
      </c>
      <c r="AD63" s="23"/>
      <c r="AE63" s="23">
        <f t="shared" si="93"/>
        <v>136903.4</v>
      </c>
      <c r="AF63" s="23"/>
      <c r="AG63" s="23">
        <f t="shared" si="94"/>
        <v>0</v>
      </c>
      <c r="AH63" s="22"/>
      <c r="AI63" s="46">
        <f t="shared" si="95"/>
        <v>136903.4</v>
      </c>
      <c r="AJ63" s="22"/>
      <c r="AK63" s="46">
        <f t="shared" si="96"/>
        <v>0</v>
      </c>
      <c r="AL63" s="10" t="s">
        <v>221</v>
      </c>
    </row>
    <row r="64" spans="1:39" s="3" customFormat="1" hidden="1" x14ac:dyDescent="0.35">
      <c r="A64" s="1"/>
      <c r="B64" s="32" t="s">
        <v>22</v>
      </c>
      <c r="C64" s="31"/>
      <c r="D64" s="21"/>
      <c r="E64" s="21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>
        <f t="shared" si="79"/>
        <v>0</v>
      </c>
      <c r="T64" s="23"/>
      <c r="U64" s="23">
        <f t="shared" si="80"/>
        <v>0</v>
      </c>
      <c r="V64" s="23"/>
      <c r="W64" s="23">
        <f t="shared" si="89"/>
        <v>0</v>
      </c>
      <c r="X64" s="23"/>
      <c r="Y64" s="23">
        <f t="shared" si="90"/>
        <v>0</v>
      </c>
      <c r="Z64" s="23"/>
      <c r="AA64" s="23">
        <f t="shared" si="91"/>
        <v>0</v>
      </c>
      <c r="AB64" s="23"/>
      <c r="AC64" s="23">
        <f t="shared" si="92"/>
        <v>0</v>
      </c>
      <c r="AD64" s="23"/>
      <c r="AE64" s="23">
        <f t="shared" si="93"/>
        <v>0</v>
      </c>
      <c r="AF64" s="23"/>
      <c r="AG64" s="23">
        <f t="shared" si="94"/>
        <v>0</v>
      </c>
      <c r="AH64" s="22"/>
      <c r="AI64" s="23">
        <f t="shared" si="95"/>
        <v>0</v>
      </c>
      <c r="AJ64" s="22"/>
      <c r="AK64" s="23">
        <f t="shared" si="96"/>
        <v>0</v>
      </c>
      <c r="AL64" s="10"/>
      <c r="AM64" s="3">
        <v>0</v>
      </c>
    </row>
    <row r="65" spans="1:39" s="3" customFormat="1" ht="36" hidden="1" x14ac:dyDescent="0.35">
      <c r="A65" s="1"/>
      <c r="B65" s="8" t="s">
        <v>207</v>
      </c>
      <c r="C65" s="31" t="s">
        <v>13</v>
      </c>
      <c r="D65" s="21"/>
      <c r="E65" s="21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>
        <f t="shared" si="79"/>
        <v>0</v>
      </c>
      <c r="T65" s="23"/>
      <c r="U65" s="23">
        <f t="shared" si="80"/>
        <v>0</v>
      </c>
      <c r="V65" s="23"/>
      <c r="W65" s="23">
        <f t="shared" si="89"/>
        <v>0</v>
      </c>
      <c r="X65" s="23"/>
      <c r="Y65" s="23">
        <f t="shared" si="90"/>
        <v>0</v>
      </c>
      <c r="Z65" s="23"/>
      <c r="AA65" s="23">
        <f t="shared" si="91"/>
        <v>0</v>
      </c>
      <c r="AB65" s="23"/>
      <c r="AC65" s="23">
        <f t="shared" si="92"/>
        <v>0</v>
      </c>
      <c r="AD65" s="23"/>
      <c r="AE65" s="23">
        <f t="shared" si="93"/>
        <v>0</v>
      </c>
      <c r="AF65" s="23"/>
      <c r="AG65" s="23">
        <f t="shared" si="94"/>
        <v>0</v>
      </c>
      <c r="AH65" s="22"/>
      <c r="AI65" s="23">
        <f t="shared" si="95"/>
        <v>0</v>
      </c>
      <c r="AJ65" s="22"/>
      <c r="AK65" s="23">
        <f t="shared" si="96"/>
        <v>0</v>
      </c>
      <c r="AL65" s="10" t="s">
        <v>208</v>
      </c>
      <c r="AM65" s="3">
        <v>0</v>
      </c>
    </row>
    <row r="66" spans="1:39" ht="54" x14ac:dyDescent="0.35">
      <c r="A66" s="43" t="s">
        <v>100</v>
      </c>
      <c r="B66" s="60" t="s">
        <v>216</v>
      </c>
      <c r="C66" s="45" t="s">
        <v>45</v>
      </c>
      <c r="D66" s="21"/>
      <c r="E66" s="21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>
        <f>R68+R69+R70</f>
        <v>61398.394</v>
      </c>
      <c r="S66" s="23">
        <f t="shared" si="79"/>
        <v>61398.394</v>
      </c>
      <c r="T66" s="23">
        <f>T68+T69+T70</f>
        <v>0</v>
      </c>
      <c r="U66" s="23">
        <f t="shared" si="80"/>
        <v>0</v>
      </c>
      <c r="V66" s="23">
        <f>V68+V69+V70</f>
        <v>0</v>
      </c>
      <c r="W66" s="23">
        <f t="shared" si="89"/>
        <v>61398.394</v>
      </c>
      <c r="X66" s="23">
        <f>X68+X69+X70</f>
        <v>0</v>
      </c>
      <c r="Y66" s="23">
        <f t="shared" si="90"/>
        <v>0</v>
      </c>
      <c r="Z66" s="23">
        <f>Z68+Z69+Z70</f>
        <v>-6999.1490000000003</v>
      </c>
      <c r="AA66" s="23">
        <f t="shared" si="91"/>
        <v>54399.245000000003</v>
      </c>
      <c r="AB66" s="23">
        <f>AB68+AB69+AB70</f>
        <v>0</v>
      </c>
      <c r="AC66" s="23">
        <f t="shared" si="92"/>
        <v>0</v>
      </c>
      <c r="AD66" s="23">
        <f>AD68+AD69+AD70</f>
        <v>0</v>
      </c>
      <c r="AE66" s="23">
        <f t="shared" si="93"/>
        <v>54399.245000000003</v>
      </c>
      <c r="AF66" s="23">
        <f>AF68+AF69+AF70</f>
        <v>0</v>
      </c>
      <c r="AG66" s="23">
        <f t="shared" si="94"/>
        <v>0</v>
      </c>
      <c r="AH66" s="22">
        <f>AH68+AH69+AH70</f>
        <v>2588.17</v>
      </c>
      <c r="AI66" s="46">
        <f t="shared" si="95"/>
        <v>56987.415000000001</v>
      </c>
      <c r="AJ66" s="22">
        <f>AJ68+AJ69+AJ70</f>
        <v>0</v>
      </c>
      <c r="AK66" s="46">
        <f t="shared" si="96"/>
        <v>0</v>
      </c>
    </row>
    <row r="67" spans="1:39" x14ac:dyDescent="0.35">
      <c r="A67" s="43"/>
      <c r="B67" s="57" t="s">
        <v>7</v>
      </c>
      <c r="C67" s="44"/>
      <c r="D67" s="21"/>
      <c r="E67" s="21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2"/>
      <c r="AI67" s="46"/>
      <c r="AJ67" s="22"/>
      <c r="AK67" s="46"/>
    </row>
    <row r="68" spans="1:39" s="3" customFormat="1" hidden="1" x14ac:dyDescent="0.35">
      <c r="A68" s="1"/>
      <c r="B68" s="31" t="s">
        <v>8</v>
      </c>
      <c r="C68" s="31"/>
      <c r="D68" s="21"/>
      <c r="E68" s="21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>
        <f>6999.149+54.345</f>
        <v>7053.4940000000006</v>
      </c>
      <c r="S68" s="23">
        <f t="shared" si="79"/>
        <v>7053.4940000000006</v>
      </c>
      <c r="T68" s="23"/>
      <c r="U68" s="23">
        <f t="shared" si="80"/>
        <v>0</v>
      </c>
      <c r="V68" s="23"/>
      <c r="W68" s="23">
        <f t="shared" ref="W68:W77" si="97">S68+V68</f>
        <v>7053.4940000000006</v>
      </c>
      <c r="X68" s="23"/>
      <c r="Y68" s="23">
        <f t="shared" ref="Y68:Y77" si="98">U68+X68</f>
        <v>0</v>
      </c>
      <c r="Z68" s="23">
        <v>-6999.1490000000003</v>
      </c>
      <c r="AA68" s="23">
        <f t="shared" ref="AA68:AA77" si="99">W68+Z68</f>
        <v>54.345000000000255</v>
      </c>
      <c r="AB68" s="23"/>
      <c r="AC68" s="23">
        <f t="shared" ref="AC68:AC77" si="100">Y68+AB68</f>
        <v>0</v>
      </c>
      <c r="AD68" s="23"/>
      <c r="AE68" s="23">
        <f t="shared" ref="AE68:AE77" si="101">AA68+AD68</f>
        <v>54.345000000000255</v>
      </c>
      <c r="AF68" s="23"/>
      <c r="AG68" s="23">
        <f t="shared" ref="AG68:AG77" si="102">AC68+AF68</f>
        <v>0</v>
      </c>
      <c r="AH68" s="22">
        <v>2588.17</v>
      </c>
      <c r="AI68" s="23">
        <f t="shared" ref="AI68:AI77" si="103">AE68+AH68</f>
        <v>2642.5150000000003</v>
      </c>
      <c r="AJ68" s="22"/>
      <c r="AK68" s="23">
        <f t="shared" ref="AK68:AK77" si="104">AG68+AJ68</f>
        <v>0</v>
      </c>
      <c r="AL68" s="10" t="s">
        <v>217</v>
      </c>
      <c r="AM68" s="3">
        <v>0</v>
      </c>
    </row>
    <row r="69" spans="1:39" x14ac:dyDescent="0.35">
      <c r="A69" s="43"/>
      <c r="B69" s="44" t="s">
        <v>14</v>
      </c>
      <c r="C69" s="44"/>
      <c r="D69" s="21"/>
      <c r="E69" s="21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>
        <v>2717.2</v>
      </c>
      <c r="S69" s="23">
        <f t="shared" si="79"/>
        <v>2717.2</v>
      </c>
      <c r="T69" s="23"/>
      <c r="U69" s="23">
        <f t="shared" si="80"/>
        <v>0</v>
      </c>
      <c r="V69" s="23"/>
      <c r="W69" s="23">
        <f t="shared" si="97"/>
        <v>2717.2</v>
      </c>
      <c r="X69" s="23"/>
      <c r="Y69" s="23">
        <f t="shared" si="98"/>
        <v>0</v>
      </c>
      <c r="Z69" s="23"/>
      <c r="AA69" s="23">
        <f t="shared" si="99"/>
        <v>2717.2</v>
      </c>
      <c r="AB69" s="23"/>
      <c r="AC69" s="23">
        <f t="shared" si="100"/>
        <v>0</v>
      </c>
      <c r="AD69" s="23"/>
      <c r="AE69" s="23">
        <f t="shared" si="101"/>
        <v>2717.2</v>
      </c>
      <c r="AF69" s="23"/>
      <c r="AG69" s="23">
        <f t="shared" si="102"/>
        <v>0</v>
      </c>
      <c r="AH69" s="22"/>
      <c r="AI69" s="46">
        <f t="shared" si="103"/>
        <v>2717.2</v>
      </c>
      <c r="AJ69" s="22"/>
      <c r="AK69" s="46">
        <f t="shared" si="104"/>
        <v>0</v>
      </c>
      <c r="AL69" s="10" t="s">
        <v>212</v>
      </c>
    </row>
    <row r="70" spans="1:39" x14ac:dyDescent="0.35">
      <c r="A70" s="43"/>
      <c r="B70" s="67" t="s">
        <v>22</v>
      </c>
      <c r="C70" s="44"/>
      <c r="D70" s="21"/>
      <c r="E70" s="21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>
        <v>51627.7</v>
      </c>
      <c r="S70" s="23">
        <f t="shared" si="79"/>
        <v>51627.7</v>
      </c>
      <c r="T70" s="23"/>
      <c r="U70" s="23">
        <f t="shared" si="80"/>
        <v>0</v>
      </c>
      <c r="V70" s="23"/>
      <c r="W70" s="23">
        <f t="shared" si="97"/>
        <v>51627.7</v>
      </c>
      <c r="X70" s="23"/>
      <c r="Y70" s="23">
        <f t="shared" si="98"/>
        <v>0</v>
      </c>
      <c r="Z70" s="23"/>
      <c r="AA70" s="23">
        <f t="shared" si="99"/>
        <v>51627.7</v>
      </c>
      <c r="AB70" s="23"/>
      <c r="AC70" s="23">
        <f t="shared" si="100"/>
        <v>0</v>
      </c>
      <c r="AD70" s="23"/>
      <c r="AE70" s="23">
        <f t="shared" si="101"/>
        <v>51627.7</v>
      </c>
      <c r="AF70" s="23"/>
      <c r="AG70" s="23">
        <f t="shared" si="102"/>
        <v>0</v>
      </c>
      <c r="AH70" s="22"/>
      <c r="AI70" s="46">
        <f t="shared" si="103"/>
        <v>51627.7</v>
      </c>
      <c r="AJ70" s="22"/>
      <c r="AK70" s="46">
        <f t="shared" si="104"/>
        <v>0</v>
      </c>
      <c r="AL70" s="10" t="s">
        <v>212</v>
      </c>
    </row>
    <row r="71" spans="1:39" ht="54" x14ac:dyDescent="0.35">
      <c r="A71" s="43" t="s">
        <v>101</v>
      </c>
      <c r="B71" s="60" t="s">
        <v>223</v>
      </c>
      <c r="C71" s="45" t="s">
        <v>45</v>
      </c>
      <c r="D71" s="21"/>
      <c r="E71" s="21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>
        <f t="shared" si="79"/>
        <v>0</v>
      </c>
      <c r="T71" s="23">
        <v>27799.599999999999</v>
      </c>
      <c r="U71" s="23">
        <f t="shared" si="80"/>
        <v>27799.599999999999</v>
      </c>
      <c r="V71" s="23"/>
      <c r="W71" s="23">
        <f t="shared" si="97"/>
        <v>0</v>
      </c>
      <c r="X71" s="23"/>
      <c r="Y71" s="23">
        <f t="shared" si="98"/>
        <v>27799.599999999999</v>
      </c>
      <c r="Z71" s="23"/>
      <c r="AA71" s="23">
        <f t="shared" si="99"/>
        <v>0</v>
      </c>
      <c r="AB71" s="23"/>
      <c r="AC71" s="23">
        <f t="shared" si="100"/>
        <v>27799.599999999999</v>
      </c>
      <c r="AD71" s="23"/>
      <c r="AE71" s="23">
        <f t="shared" si="101"/>
        <v>0</v>
      </c>
      <c r="AF71" s="23"/>
      <c r="AG71" s="23">
        <f t="shared" si="102"/>
        <v>27799.599999999999</v>
      </c>
      <c r="AH71" s="22"/>
      <c r="AI71" s="46">
        <f t="shared" si="103"/>
        <v>0</v>
      </c>
      <c r="AJ71" s="22"/>
      <c r="AK71" s="46">
        <f t="shared" si="104"/>
        <v>27799.599999999999</v>
      </c>
      <c r="AL71" s="10" t="s">
        <v>222</v>
      </c>
    </row>
    <row r="72" spans="1:39" ht="54" x14ac:dyDescent="0.35">
      <c r="A72" s="43" t="s">
        <v>102</v>
      </c>
      <c r="B72" s="60" t="s">
        <v>248</v>
      </c>
      <c r="C72" s="45" t="s">
        <v>45</v>
      </c>
      <c r="D72" s="21"/>
      <c r="E72" s="21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>
        <f t="shared" si="99"/>
        <v>0</v>
      </c>
      <c r="AB72" s="23">
        <v>33913.4</v>
      </c>
      <c r="AC72" s="23">
        <f t="shared" si="100"/>
        <v>33913.4</v>
      </c>
      <c r="AD72" s="23"/>
      <c r="AE72" s="23">
        <f t="shared" si="101"/>
        <v>0</v>
      </c>
      <c r="AF72" s="23">
        <v>-26413.4</v>
      </c>
      <c r="AG72" s="23">
        <f t="shared" si="102"/>
        <v>7500</v>
      </c>
      <c r="AH72" s="22"/>
      <c r="AI72" s="46">
        <f t="shared" si="103"/>
        <v>0</v>
      </c>
      <c r="AJ72" s="22"/>
      <c r="AK72" s="46">
        <f t="shared" si="104"/>
        <v>7500</v>
      </c>
      <c r="AL72" s="10" t="s">
        <v>234</v>
      </c>
    </row>
    <row r="73" spans="1:39" ht="54" x14ac:dyDescent="0.35">
      <c r="A73" s="43" t="s">
        <v>103</v>
      </c>
      <c r="B73" s="60" t="s">
        <v>247</v>
      </c>
      <c r="C73" s="45" t="s">
        <v>45</v>
      </c>
      <c r="D73" s="21"/>
      <c r="E73" s="21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>
        <f t="shared" si="99"/>
        <v>0</v>
      </c>
      <c r="AB73" s="23">
        <v>33913.4</v>
      </c>
      <c r="AC73" s="23">
        <f t="shared" si="100"/>
        <v>33913.4</v>
      </c>
      <c r="AD73" s="23"/>
      <c r="AE73" s="23">
        <f t="shared" si="101"/>
        <v>0</v>
      </c>
      <c r="AF73" s="23">
        <v>-26413.4</v>
      </c>
      <c r="AG73" s="23">
        <f t="shared" si="102"/>
        <v>7500</v>
      </c>
      <c r="AH73" s="22"/>
      <c r="AI73" s="46">
        <f t="shared" si="103"/>
        <v>0</v>
      </c>
      <c r="AJ73" s="22"/>
      <c r="AK73" s="46">
        <f t="shared" si="104"/>
        <v>7500</v>
      </c>
      <c r="AL73" s="10" t="s">
        <v>235</v>
      </c>
    </row>
    <row r="74" spans="1:39" ht="45.75" customHeight="1" x14ac:dyDescent="0.35">
      <c r="A74" s="43" t="s">
        <v>104</v>
      </c>
      <c r="B74" s="60" t="s">
        <v>251</v>
      </c>
      <c r="C74" s="44" t="s">
        <v>13</v>
      </c>
      <c r="D74" s="21"/>
      <c r="E74" s="21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2">
        <v>622.9</v>
      </c>
      <c r="AI74" s="46">
        <f t="shared" si="103"/>
        <v>622.9</v>
      </c>
      <c r="AJ74" s="22"/>
      <c r="AK74" s="46">
        <f t="shared" si="104"/>
        <v>0</v>
      </c>
      <c r="AL74" s="10" t="s">
        <v>266</v>
      </c>
    </row>
    <row r="75" spans="1:39" ht="54" x14ac:dyDescent="0.35">
      <c r="A75" s="43" t="s">
        <v>105</v>
      </c>
      <c r="B75" s="60" t="s">
        <v>279</v>
      </c>
      <c r="C75" s="45" t="s">
        <v>45</v>
      </c>
      <c r="D75" s="21"/>
      <c r="E75" s="21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2">
        <v>2754.24</v>
      </c>
      <c r="AI75" s="46">
        <f t="shared" si="103"/>
        <v>2754.24</v>
      </c>
      <c r="AJ75" s="22"/>
      <c r="AK75" s="46">
        <f t="shared" si="104"/>
        <v>0</v>
      </c>
      <c r="AL75" s="10" t="s">
        <v>267</v>
      </c>
    </row>
    <row r="76" spans="1:39" ht="54" x14ac:dyDescent="0.35">
      <c r="A76" s="43" t="s">
        <v>106</v>
      </c>
      <c r="B76" s="60" t="s">
        <v>252</v>
      </c>
      <c r="C76" s="45" t="s">
        <v>45</v>
      </c>
      <c r="D76" s="21"/>
      <c r="E76" s="21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2">
        <v>27628.39</v>
      </c>
      <c r="AI76" s="46">
        <f t="shared" si="103"/>
        <v>27628.39</v>
      </c>
      <c r="AJ76" s="22">
        <v>59852</v>
      </c>
      <c r="AK76" s="46">
        <f t="shared" si="104"/>
        <v>59852</v>
      </c>
      <c r="AL76" s="10" t="s">
        <v>268</v>
      </c>
    </row>
    <row r="77" spans="1:39" x14ac:dyDescent="0.35">
      <c r="A77" s="43"/>
      <c r="B77" s="44" t="s">
        <v>26</v>
      </c>
      <c r="C77" s="44"/>
      <c r="D77" s="20">
        <f>D79+D80</f>
        <v>1648691.2</v>
      </c>
      <c r="E77" s="20">
        <f>E79+E80</f>
        <v>718582.2</v>
      </c>
      <c r="F77" s="20">
        <f>F79+F80+F81</f>
        <v>42143.399999999994</v>
      </c>
      <c r="G77" s="20">
        <f t="shared" si="0"/>
        <v>1690834.5999999999</v>
      </c>
      <c r="H77" s="20">
        <f>H79+H80+H81</f>
        <v>359968.4</v>
      </c>
      <c r="I77" s="20">
        <f t="shared" si="1"/>
        <v>1078550.6000000001</v>
      </c>
      <c r="J77" s="20">
        <f>J79+J80+J81</f>
        <v>14395.203</v>
      </c>
      <c r="K77" s="20">
        <f t="shared" si="2"/>
        <v>1705229.8029999998</v>
      </c>
      <c r="L77" s="20">
        <f>L79+L80+L81</f>
        <v>39449.546999999999</v>
      </c>
      <c r="M77" s="20">
        <f t="shared" si="76"/>
        <v>1118000.1470000001</v>
      </c>
      <c r="N77" s="20">
        <f>N79+N80+N81</f>
        <v>0</v>
      </c>
      <c r="O77" s="20">
        <f t="shared" si="77"/>
        <v>1705229.8029999998</v>
      </c>
      <c r="P77" s="20">
        <f>P79+P80+P81</f>
        <v>-39449.546999999999</v>
      </c>
      <c r="Q77" s="20">
        <f t="shared" si="78"/>
        <v>1078550.6000000001</v>
      </c>
      <c r="R77" s="20">
        <f>R79+R80+R81</f>
        <v>-31539.026000000002</v>
      </c>
      <c r="S77" s="20">
        <f t="shared" si="79"/>
        <v>1673690.7769999998</v>
      </c>
      <c r="T77" s="20">
        <f>T79+T80+T81</f>
        <v>0</v>
      </c>
      <c r="U77" s="20">
        <f t="shared" si="80"/>
        <v>1078550.6000000001</v>
      </c>
      <c r="V77" s="20">
        <f>V79+V80+V81</f>
        <v>23185.34</v>
      </c>
      <c r="W77" s="20">
        <f t="shared" si="97"/>
        <v>1696876.1169999999</v>
      </c>
      <c r="X77" s="20">
        <f>X79+X80+X81</f>
        <v>0</v>
      </c>
      <c r="Y77" s="20">
        <f t="shared" si="98"/>
        <v>1078550.6000000001</v>
      </c>
      <c r="Z77" s="20">
        <f>Z79+Z80+Z81+Z82</f>
        <v>202654.14</v>
      </c>
      <c r="AA77" s="20">
        <f t="shared" si="99"/>
        <v>1899530.2569999998</v>
      </c>
      <c r="AB77" s="20">
        <f>AB79+AB80+AB81+AB82</f>
        <v>458995.10799999995</v>
      </c>
      <c r="AC77" s="20">
        <f t="shared" si="100"/>
        <v>1537545.7080000001</v>
      </c>
      <c r="AD77" s="20">
        <f>AD79+AD80+AD81+AD82</f>
        <v>0</v>
      </c>
      <c r="AE77" s="20">
        <f t="shared" si="101"/>
        <v>1899530.2569999998</v>
      </c>
      <c r="AF77" s="20">
        <f>AF79+AF80+AF81+AF82</f>
        <v>0</v>
      </c>
      <c r="AG77" s="20">
        <f t="shared" si="102"/>
        <v>1537545.7080000001</v>
      </c>
      <c r="AH77" s="20">
        <f>AH79+AH80+AH81+AH82</f>
        <v>-39204.481000000007</v>
      </c>
      <c r="AI77" s="46">
        <f t="shared" si="103"/>
        <v>1860325.7759999998</v>
      </c>
      <c r="AJ77" s="20">
        <f>AJ79+AJ80+AJ81+AJ82</f>
        <v>47995.881000000001</v>
      </c>
      <c r="AK77" s="46">
        <f t="shared" si="104"/>
        <v>1585541.5890000002</v>
      </c>
      <c r="AL77" s="35"/>
      <c r="AM77" s="36"/>
    </row>
    <row r="78" spans="1:39" x14ac:dyDescent="0.35">
      <c r="A78" s="43"/>
      <c r="B78" s="57" t="s">
        <v>7</v>
      </c>
      <c r="C78" s="44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2"/>
      <c r="AI78" s="46"/>
      <c r="AJ78" s="22"/>
      <c r="AK78" s="46"/>
    </row>
    <row r="79" spans="1:39" s="3" customFormat="1" hidden="1" x14ac:dyDescent="0.35">
      <c r="A79" s="1"/>
      <c r="B79" s="5" t="s">
        <v>8</v>
      </c>
      <c r="C79" s="5"/>
      <c r="D79" s="26">
        <f>D83+D84+D85+D86+D87+D88+D89+D90+D91+D92+D93+D94+D95+D98</f>
        <v>1085446.3999999999</v>
      </c>
      <c r="E79" s="26">
        <f>E83+E84+E85+E86+E87+E88+E89+E90+E91+E92+E93+E94+E95+E98</f>
        <v>563781.69999999995</v>
      </c>
      <c r="F79" s="26">
        <f>F83+F84+F85+F86+F87+F88+F89+F90+F91+F92+F93+F94+F95+F98+F109+F110+F111+F112+F113+F114</f>
        <v>-94000.000000000015</v>
      </c>
      <c r="G79" s="23">
        <f t="shared" si="0"/>
        <v>991446.39999999991</v>
      </c>
      <c r="H79" s="26">
        <f>H83+H84+H85+H86+H87+H88+H89+H90+H91+H92+H93+H94+H95+H98+H109+H110+H111+H112+H113+H114</f>
        <v>223825</v>
      </c>
      <c r="I79" s="23">
        <f t="shared" si="1"/>
        <v>787606.7</v>
      </c>
      <c r="J79" s="26">
        <f>J83+J84+J85+J86+J87+J88+J89+J90+J91+J92+J93+J94+J95+J98+J109+J110+J111+J112+J113+J114</f>
        <v>14395.203</v>
      </c>
      <c r="K79" s="23">
        <f t="shared" si="2"/>
        <v>1005841.6029999999</v>
      </c>
      <c r="L79" s="26">
        <f>L83+L84+L85+L86+L87+L88+L89+L90+L91+L92+L93+L94+L95+L98+L109+L110+L111+L112+L113+L114</f>
        <v>39449.546999999999</v>
      </c>
      <c r="M79" s="23">
        <f t="shared" ref="M79:M96" si="105">I79+L79</f>
        <v>827056.24699999997</v>
      </c>
      <c r="N79" s="26">
        <f>N83+N84+N85+N86+N87+N88+N89+N90+N91+N92+N93+N94+N95+N98+N109+N110+N111+N112+N113+N114</f>
        <v>0</v>
      </c>
      <c r="O79" s="23">
        <f t="shared" ref="O79:O96" si="106">K79+N79</f>
        <v>1005841.6029999999</v>
      </c>
      <c r="P79" s="26">
        <f>P83+P84+P85+P86+P87+P88+P89+P90+P91+P92+P93+P94+P95+P98+P109+P110+P111+P112+P113+P114</f>
        <v>-39449.546999999999</v>
      </c>
      <c r="Q79" s="23">
        <f t="shared" ref="Q79:Q96" si="107">M79+P79</f>
        <v>787606.7</v>
      </c>
      <c r="R79" s="26">
        <f>R83+R84+R85+R86+R87+R88+R89+R90+R91+R92+R93+R94+R95+R98+R109+R110+R111+R112+R113+R114</f>
        <v>-31539.026000000002</v>
      </c>
      <c r="S79" s="23">
        <f t="shared" ref="S79:S96" si="108">O79+R79</f>
        <v>974302.57699999993</v>
      </c>
      <c r="T79" s="26">
        <f>T83+T84+T85+T86+T87+T88+T89+T90+T91+T92+T93+T94+T95+T98+T109+T110+T111+T112+T113+T114</f>
        <v>0</v>
      </c>
      <c r="U79" s="23">
        <f t="shared" ref="U79:U96" si="109">Q79+T79</f>
        <v>787606.7</v>
      </c>
      <c r="V79" s="26">
        <f>V83+V84+V85+V86+V87+V88+V89+V90+V91+V92+V93+V94+V95+V98+V109+V110+V111+V112+V113+V114</f>
        <v>23185.34</v>
      </c>
      <c r="W79" s="23">
        <f t="shared" ref="W79:W96" si="110">S79+V79</f>
        <v>997487.9169999999</v>
      </c>
      <c r="X79" s="26">
        <f>X83+X84+X85+X86+X87+X88+X89+X90+X91+X92+X93+X94+X95+X98+X109+X110+X111+X112+X113+X114</f>
        <v>0</v>
      </c>
      <c r="Y79" s="23">
        <f t="shared" ref="Y79:Y96" si="111">U79+X79</f>
        <v>787606.7</v>
      </c>
      <c r="Z79" s="26">
        <f>Z83+Z84+Z85+Z86+Z87+Z88+Z89+Z90+Z91+Z92+Z93+Z94+Z95+Z98+Z109+Z110+Z111+Z112+Z113+Z114</f>
        <v>-357413.30499999999</v>
      </c>
      <c r="AA79" s="23">
        <f t="shared" ref="AA79:AA96" si="112">W79+Z79</f>
        <v>640074.61199999996</v>
      </c>
      <c r="AB79" s="26">
        <f>AB83+AB84+AB85+AB86+AB87+AB88+AB89+AB90+AB91+AB92+AB93+AB94+AB95+AB98+AB109+AB110+AB111+AB112+AB113+AB114</f>
        <v>-394000</v>
      </c>
      <c r="AC79" s="23">
        <f t="shared" ref="AC79:AC96" si="113">Y79+AB79</f>
        <v>393606.69999999995</v>
      </c>
      <c r="AD79" s="26">
        <f>AD83+AD84+AD85+AD86+AD87+AD88+AD89+AD90+AD91+AD92+AD93+AD94+AD95+AD98+AD109+AD110+AD111+AD112+AD113+AD114</f>
        <v>0</v>
      </c>
      <c r="AE79" s="23">
        <f t="shared" ref="AE79:AE96" si="114">AA79+AD79</f>
        <v>640074.61199999996</v>
      </c>
      <c r="AF79" s="26">
        <f>AF83+AF84+AF85+AF86+AF87+AF88+AF89+AF90+AF91+AF92+AF93+AF94+AF95+AF98+AF109+AF110+AF111+AF112+AF113+AF114</f>
        <v>0</v>
      </c>
      <c r="AG79" s="23">
        <f t="shared" ref="AG79:AG96" si="115">AC79+AF79</f>
        <v>393606.69999999995</v>
      </c>
      <c r="AH79" s="25">
        <f>AH83+AH84+AH85+AH86+AH87+AH88+AH89+AH90+AH91+AH92+AH93+AH94+AH95+AH98+AH109+AH110+AH111+AH112+AH113+AH114</f>
        <v>-39204.481000000007</v>
      </c>
      <c r="AI79" s="23">
        <f t="shared" ref="AI79:AI96" si="116">AE79+AH79</f>
        <v>600870.13099999994</v>
      </c>
      <c r="AJ79" s="25">
        <f>AJ83+AJ84+AJ85+AJ86+AJ87+AJ88+AJ89+AJ90+AJ91+AJ92+AJ93+AJ94+AJ95+AJ98+AJ109+AJ110+AJ111+AJ112+AJ113+AJ114</f>
        <v>47995.881000000001</v>
      </c>
      <c r="AK79" s="23">
        <f t="shared" ref="AK79:AK96" si="117">AG79+AJ79</f>
        <v>441602.58099999995</v>
      </c>
      <c r="AL79" s="10"/>
      <c r="AM79" s="3">
        <v>0</v>
      </c>
    </row>
    <row r="80" spans="1:39" x14ac:dyDescent="0.35">
      <c r="A80" s="43"/>
      <c r="B80" s="44" t="s">
        <v>14</v>
      </c>
      <c r="C80" s="44"/>
      <c r="D80" s="23">
        <f>D99+D104+D107</f>
        <v>563244.80000000005</v>
      </c>
      <c r="E80" s="23">
        <f>E99+E104+E107</f>
        <v>154800.5</v>
      </c>
      <c r="F80" s="23">
        <f>F99+F104+F107</f>
        <v>-710.7</v>
      </c>
      <c r="G80" s="23">
        <f t="shared" si="0"/>
        <v>562534.10000000009</v>
      </c>
      <c r="H80" s="23">
        <f>H99+H104+H107</f>
        <v>-710.7</v>
      </c>
      <c r="I80" s="23">
        <f t="shared" si="1"/>
        <v>154089.79999999999</v>
      </c>
      <c r="J80" s="23">
        <f>J99+J104+J107</f>
        <v>0</v>
      </c>
      <c r="K80" s="23">
        <f t="shared" si="2"/>
        <v>562534.10000000009</v>
      </c>
      <c r="L80" s="23">
        <f>L99+L104+L107</f>
        <v>0</v>
      </c>
      <c r="M80" s="23">
        <f t="shared" si="105"/>
        <v>154089.79999999999</v>
      </c>
      <c r="N80" s="23">
        <f>N99+N104+N107</f>
        <v>0</v>
      </c>
      <c r="O80" s="23">
        <f t="shared" si="106"/>
        <v>562534.10000000009</v>
      </c>
      <c r="P80" s="23">
        <f>P99+P104+P107</f>
        <v>0</v>
      </c>
      <c r="Q80" s="23">
        <f t="shared" si="107"/>
        <v>154089.79999999999</v>
      </c>
      <c r="R80" s="23">
        <f>R99+R104+R107</f>
        <v>0</v>
      </c>
      <c r="S80" s="23">
        <f t="shared" si="108"/>
        <v>562534.10000000009</v>
      </c>
      <c r="T80" s="23">
        <f>T99+T104+T107</f>
        <v>0</v>
      </c>
      <c r="U80" s="23">
        <f t="shared" si="109"/>
        <v>154089.79999999999</v>
      </c>
      <c r="V80" s="23">
        <f>V99+V104+V107</f>
        <v>0</v>
      </c>
      <c r="W80" s="23">
        <f t="shared" si="110"/>
        <v>562534.10000000009</v>
      </c>
      <c r="X80" s="23">
        <f>X99+X104+X107</f>
        <v>0</v>
      </c>
      <c r="Y80" s="23">
        <f t="shared" si="111"/>
        <v>154089.79999999999</v>
      </c>
      <c r="Z80" s="23">
        <f>Z99+Z104+Z107</f>
        <v>-249341.21899999998</v>
      </c>
      <c r="AA80" s="23">
        <f t="shared" si="112"/>
        <v>313192.88100000011</v>
      </c>
      <c r="AB80" s="23">
        <f>AB99+AB104+AB107</f>
        <v>42649.756000000001</v>
      </c>
      <c r="AC80" s="23">
        <f t="shared" si="113"/>
        <v>196739.55599999998</v>
      </c>
      <c r="AD80" s="23">
        <f>AD99+AD104+AD107</f>
        <v>0</v>
      </c>
      <c r="AE80" s="23">
        <f t="shared" si="114"/>
        <v>313192.88100000011</v>
      </c>
      <c r="AF80" s="23">
        <f>AF99+AF104+AF107</f>
        <v>0</v>
      </c>
      <c r="AG80" s="23">
        <f t="shared" si="115"/>
        <v>196739.55599999998</v>
      </c>
      <c r="AH80" s="22">
        <f>AH99+AH104+AH107</f>
        <v>0</v>
      </c>
      <c r="AI80" s="46">
        <f t="shared" si="116"/>
        <v>313192.88100000011</v>
      </c>
      <c r="AJ80" s="22">
        <f>AJ99+AJ104+AJ107</f>
        <v>0</v>
      </c>
      <c r="AK80" s="46">
        <f t="shared" si="117"/>
        <v>196739.55599999998</v>
      </c>
    </row>
    <row r="81" spans="1:40" x14ac:dyDescent="0.35">
      <c r="A81" s="43"/>
      <c r="B81" s="44" t="s">
        <v>22</v>
      </c>
      <c r="C81" s="44"/>
      <c r="D81" s="23"/>
      <c r="E81" s="23"/>
      <c r="F81" s="23">
        <f>F100+F108</f>
        <v>136854.1</v>
      </c>
      <c r="G81" s="23">
        <f t="shared" si="0"/>
        <v>136854.1</v>
      </c>
      <c r="H81" s="23">
        <f>H100+H108</f>
        <v>136854.1</v>
      </c>
      <c r="I81" s="23">
        <f t="shared" si="1"/>
        <v>136854.1</v>
      </c>
      <c r="J81" s="23">
        <f>J100+J108</f>
        <v>0</v>
      </c>
      <c r="K81" s="23">
        <f t="shared" si="2"/>
        <v>136854.1</v>
      </c>
      <c r="L81" s="23">
        <f>L100+L108</f>
        <v>0</v>
      </c>
      <c r="M81" s="23">
        <f t="shared" si="105"/>
        <v>136854.1</v>
      </c>
      <c r="N81" s="23">
        <f>N100+N108</f>
        <v>0</v>
      </c>
      <c r="O81" s="23">
        <f t="shared" si="106"/>
        <v>136854.1</v>
      </c>
      <c r="P81" s="23">
        <f>P100+P108</f>
        <v>0</v>
      </c>
      <c r="Q81" s="23">
        <f t="shared" si="107"/>
        <v>136854.1</v>
      </c>
      <c r="R81" s="23">
        <f>R100+R108</f>
        <v>0</v>
      </c>
      <c r="S81" s="23">
        <f t="shared" si="108"/>
        <v>136854.1</v>
      </c>
      <c r="T81" s="23">
        <f>T100+T108</f>
        <v>0</v>
      </c>
      <c r="U81" s="23">
        <f t="shared" si="109"/>
        <v>136854.1</v>
      </c>
      <c r="V81" s="23">
        <f>V100+V108</f>
        <v>0</v>
      </c>
      <c r="W81" s="23">
        <f t="shared" si="110"/>
        <v>136854.1</v>
      </c>
      <c r="X81" s="23">
        <f>X100+X108</f>
        <v>0</v>
      </c>
      <c r="Y81" s="23">
        <f t="shared" si="111"/>
        <v>136854.1</v>
      </c>
      <c r="Z81" s="23">
        <f>Z100+Z108</f>
        <v>0</v>
      </c>
      <c r="AA81" s="23">
        <f t="shared" si="112"/>
        <v>136854.1</v>
      </c>
      <c r="AB81" s="23">
        <f>AB100+AB108</f>
        <v>0</v>
      </c>
      <c r="AC81" s="23">
        <f t="shared" si="113"/>
        <v>136854.1</v>
      </c>
      <c r="AD81" s="23">
        <f>AD100+AD108</f>
        <v>0</v>
      </c>
      <c r="AE81" s="23">
        <f t="shared" si="114"/>
        <v>136854.1</v>
      </c>
      <c r="AF81" s="23">
        <f>AF100+AF108</f>
        <v>0</v>
      </c>
      <c r="AG81" s="23">
        <f t="shared" si="115"/>
        <v>136854.1</v>
      </c>
      <c r="AH81" s="22">
        <f>AH100+AH108</f>
        <v>0</v>
      </c>
      <c r="AI81" s="46">
        <f t="shared" si="116"/>
        <v>136854.1</v>
      </c>
      <c r="AJ81" s="22">
        <f>AJ100+AJ108</f>
        <v>0</v>
      </c>
      <c r="AK81" s="46">
        <f t="shared" si="117"/>
        <v>136854.1</v>
      </c>
    </row>
    <row r="82" spans="1:40" ht="36" x14ac:dyDescent="0.35">
      <c r="A82" s="43"/>
      <c r="B82" s="44" t="s">
        <v>228</v>
      </c>
      <c r="C82" s="44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>
        <f>Z101</f>
        <v>809408.66399999999</v>
      </c>
      <c r="AA82" s="23">
        <f t="shared" si="112"/>
        <v>809408.66399999999</v>
      </c>
      <c r="AB82" s="23">
        <f>AB101</f>
        <v>810345.35199999996</v>
      </c>
      <c r="AC82" s="23">
        <f t="shared" si="113"/>
        <v>810345.35199999996</v>
      </c>
      <c r="AD82" s="23">
        <f>AD101</f>
        <v>0</v>
      </c>
      <c r="AE82" s="23">
        <f t="shared" si="114"/>
        <v>809408.66399999999</v>
      </c>
      <c r="AF82" s="23">
        <f>AF101</f>
        <v>0</v>
      </c>
      <c r="AG82" s="23">
        <f t="shared" si="115"/>
        <v>810345.35199999996</v>
      </c>
      <c r="AH82" s="22">
        <f>AH101</f>
        <v>0</v>
      </c>
      <c r="AI82" s="46">
        <f t="shared" si="116"/>
        <v>809408.66399999999</v>
      </c>
      <c r="AJ82" s="22">
        <f>AJ101</f>
        <v>0</v>
      </c>
      <c r="AK82" s="46">
        <f t="shared" si="117"/>
        <v>810345.35199999996</v>
      </c>
    </row>
    <row r="83" spans="1:40" ht="54" x14ac:dyDescent="0.35">
      <c r="A83" s="43" t="s">
        <v>107</v>
      </c>
      <c r="B83" s="44" t="s">
        <v>55</v>
      </c>
      <c r="C83" s="45" t="s">
        <v>45</v>
      </c>
      <c r="D83" s="23">
        <v>34448</v>
      </c>
      <c r="E83" s="23">
        <v>0</v>
      </c>
      <c r="F83" s="23"/>
      <c r="G83" s="23">
        <f t="shared" si="0"/>
        <v>34448</v>
      </c>
      <c r="H83" s="23">
        <v>0</v>
      </c>
      <c r="I83" s="23">
        <f t="shared" si="1"/>
        <v>0</v>
      </c>
      <c r="J83" s="23"/>
      <c r="K83" s="23">
        <f t="shared" si="2"/>
        <v>34448</v>
      </c>
      <c r="L83" s="23">
        <v>39449.546999999999</v>
      </c>
      <c r="M83" s="23">
        <f t="shared" si="105"/>
        <v>39449.546999999999</v>
      </c>
      <c r="N83" s="23"/>
      <c r="O83" s="23">
        <f t="shared" si="106"/>
        <v>34448</v>
      </c>
      <c r="P83" s="23">
        <v>-39449.546999999999</v>
      </c>
      <c r="Q83" s="23">
        <f t="shared" si="107"/>
        <v>0</v>
      </c>
      <c r="R83" s="23"/>
      <c r="S83" s="23">
        <f t="shared" si="108"/>
        <v>34448</v>
      </c>
      <c r="T83" s="23"/>
      <c r="U83" s="23">
        <f t="shared" si="109"/>
        <v>0</v>
      </c>
      <c r="V83" s="23"/>
      <c r="W83" s="23">
        <f t="shared" si="110"/>
        <v>34448</v>
      </c>
      <c r="X83" s="23"/>
      <c r="Y83" s="23">
        <f t="shared" si="111"/>
        <v>0</v>
      </c>
      <c r="Z83" s="23"/>
      <c r="AA83" s="23">
        <f t="shared" si="112"/>
        <v>34448</v>
      </c>
      <c r="AB83" s="23"/>
      <c r="AC83" s="23">
        <f t="shared" si="113"/>
        <v>0</v>
      </c>
      <c r="AD83" s="23"/>
      <c r="AE83" s="23">
        <f t="shared" si="114"/>
        <v>34448</v>
      </c>
      <c r="AF83" s="23"/>
      <c r="AG83" s="23">
        <f t="shared" si="115"/>
        <v>0</v>
      </c>
      <c r="AH83" s="22"/>
      <c r="AI83" s="46">
        <f t="shared" si="116"/>
        <v>34448</v>
      </c>
      <c r="AJ83" s="22"/>
      <c r="AK83" s="46">
        <f t="shared" si="117"/>
        <v>0</v>
      </c>
      <c r="AL83" s="10">
        <v>1710141090</v>
      </c>
    </row>
    <row r="84" spans="1:40" ht="54" x14ac:dyDescent="0.35">
      <c r="A84" s="43" t="s">
        <v>108</v>
      </c>
      <c r="B84" s="44" t="s">
        <v>44</v>
      </c>
      <c r="C84" s="45" t="s">
        <v>45</v>
      </c>
      <c r="D84" s="23">
        <v>108206.8</v>
      </c>
      <c r="E84" s="23">
        <v>50000</v>
      </c>
      <c r="F84" s="23"/>
      <c r="G84" s="23">
        <f t="shared" si="0"/>
        <v>108206.8</v>
      </c>
      <c r="H84" s="23">
        <v>49000</v>
      </c>
      <c r="I84" s="23">
        <f t="shared" si="1"/>
        <v>99000</v>
      </c>
      <c r="J84" s="23"/>
      <c r="K84" s="23">
        <f t="shared" si="2"/>
        <v>108206.8</v>
      </c>
      <c r="L84" s="23"/>
      <c r="M84" s="23">
        <f t="shared" si="105"/>
        <v>99000</v>
      </c>
      <c r="N84" s="23"/>
      <c r="O84" s="23">
        <f t="shared" si="106"/>
        <v>108206.8</v>
      </c>
      <c r="P84" s="23"/>
      <c r="Q84" s="23">
        <f t="shared" si="107"/>
        <v>99000</v>
      </c>
      <c r="R84" s="23">
        <v>-31539.026000000002</v>
      </c>
      <c r="S84" s="23">
        <f t="shared" si="108"/>
        <v>76667.774000000005</v>
      </c>
      <c r="T84" s="23"/>
      <c r="U84" s="23">
        <f t="shared" si="109"/>
        <v>99000</v>
      </c>
      <c r="V84" s="23">
        <v>23185.34</v>
      </c>
      <c r="W84" s="23">
        <f t="shared" si="110"/>
        <v>99853.114000000001</v>
      </c>
      <c r="X84" s="23"/>
      <c r="Y84" s="23">
        <f t="shared" si="111"/>
        <v>99000</v>
      </c>
      <c r="Z84" s="23"/>
      <c r="AA84" s="23">
        <f t="shared" si="112"/>
        <v>99853.114000000001</v>
      </c>
      <c r="AB84" s="23"/>
      <c r="AC84" s="23">
        <f t="shared" si="113"/>
        <v>99000</v>
      </c>
      <c r="AD84" s="23"/>
      <c r="AE84" s="23">
        <f t="shared" si="114"/>
        <v>99853.114000000001</v>
      </c>
      <c r="AF84" s="23"/>
      <c r="AG84" s="23">
        <f t="shared" si="115"/>
        <v>99000</v>
      </c>
      <c r="AH84" s="22"/>
      <c r="AI84" s="46">
        <f t="shared" si="116"/>
        <v>99853.114000000001</v>
      </c>
      <c r="AJ84" s="22"/>
      <c r="AK84" s="46">
        <f t="shared" si="117"/>
        <v>99000</v>
      </c>
      <c r="AL84" s="10">
        <v>1710141130</v>
      </c>
    </row>
    <row r="85" spans="1:40" ht="54" x14ac:dyDescent="0.35">
      <c r="A85" s="43" t="s">
        <v>109</v>
      </c>
      <c r="B85" s="44" t="s">
        <v>46</v>
      </c>
      <c r="C85" s="45" t="s">
        <v>45</v>
      </c>
      <c r="D85" s="23">
        <v>30419.7</v>
      </c>
      <c r="E85" s="23">
        <v>0</v>
      </c>
      <c r="F85" s="23"/>
      <c r="G85" s="23">
        <f t="shared" si="0"/>
        <v>30419.7</v>
      </c>
      <c r="H85" s="23"/>
      <c r="I85" s="23">
        <f t="shared" si="1"/>
        <v>0</v>
      </c>
      <c r="J85" s="23"/>
      <c r="K85" s="23">
        <f t="shared" si="2"/>
        <v>30419.7</v>
      </c>
      <c r="L85" s="23"/>
      <c r="M85" s="23">
        <f t="shared" si="105"/>
        <v>0</v>
      </c>
      <c r="N85" s="23"/>
      <c r="O85" s="23">
        <f t="shared" si="106"/>
        <v>30419.7</v>
      </c>
      <c r="P85" s="23"/>
      <c r="Q85" s="23">
        <f t="shared" si="107"/>
        <v>0</v>
      </c>
      <c r="R85" s="23"/>
      <c r="S85" s="23">
        <f t="shared" si="108"/>
        <v>30419.7</v>
      </c>
      <c r="T85" s="23"/>
      <c r="U85" s="23">
        <f t="shared" si="109"/>
        <v>0</v>
      </c>
      <c r="V85" s="23"/>
      <c r="W85" s="23">
        <f t="shared" si="110"/>
        <v>30419.7</v>
      </c>
      <c r="X85" s="23"/>
      <c r="Y85" s="23">
        <f t="shared" si="111"/>
        <v>0</v>
      </c>
      <c r="Z85" s="23"/>
      <c r="AA85" s="23">
        <f t="shared" si="112"/>
        <v>30419.7</v>
      </c>
      <c r="AB85" s="23"/>
      <c r="AC85" s="23">
        <f t="shared" si="113"/>
        <v>0</v>
      </c>
      <c r="AD85" s="23"/>
      <c r="AE85" s="22">
        <f t="shared" si="114"/>
        <v>30419.7</v>
      </c>
      <c r="AF85" s="22"/>
      <c r="AG85" s="22">
        <f t="shared" si="115"/>
        <v>0</v>
      </c>
      <c r="AH85" s="22">
        <v>-17955.881000000001</v>
      </c>
      <c r="AI85" s="46">
        <f t="shared" si="116"/>
        <v>12463.819</v>
      </c>
      <c r="AJ85" s="22">
        <v>17995.881000000001</v>
      </c>
      <c r="AK85" s="46">
        <f t="shared" si="117"/>
        <v>17995.881000000001</v>
      </c>
      <c r="AL85" s="10">
        <v>1710141210</v>
      </c>
    </row>
    <row r="86" spans="1:40" ht="54" x14ac:dyDescent="0.35">
      <c r="A86" s="43" t="s">
        <v>110</v>
      </c>
      <c r="B86" s="44" t="s">
        <v>47</v>
      </c>
      <c r="C86" s="45" t="s">
        <v>45</v>
      </c>
      <c r="D86" s="21">
        <v>52469</v>
      </c>
      <c r="E86" s="21">
        <v>20765</v>
      </c>
      <c r="F86" s="23"/>
      <c r="G86" s="23">
        <f t="shared" si="0"/>
        <v>52469</v>
      </c>
      <c r="H86" s="23">
        <v>37555.4</v>
      </c>
      <c r="I86" s="23">
        <f t="shared" si="1"/>
        <v>58320.4</v>
      </c>
      <c r="J86" s="23"/>
      <c r="K86" s="23">
        <f t="shared" si="2"/>
        <v>52469</v>
      </c>
      <c r="L86" s="23"/>
      <c r="M86" s="23">
        <f t="shared" si="105"/>
        <v>58320.4</v>
      </c>
      <c r="N86" s="23"/>
      <c r="O86" s="23">
        <f t="shared" si="106"/>
        <v>52469</v>
      </c>
      <c r="P86" s="23"/>
      <c r="Q86" s="23">
        <f t="shared" si="107"/>
        <v>58320.4</v>
      </c>
      <c r="R86" s="23"/>
      <c r="S86" s="23">
        <f t="shared" si="108"/>
        <v>52469</v>
      </c>
      <c r="T86" s="23"/>
      <c r="U86" s="23">
        <f t="shared" si="109"/>
        <v>58320.4</v>
      </c>
      <c r="V86" s="23"/>
      <c r="W86" s="23">
        <f t="shared" si="110"/>
        <v>52469</v>
      </c>
      <c r="X86" s="23"/>
      <c r="Y86" s="23">
        <f t="shared" si="111"/>
        <v>58320.4</v>
      </c>
      <c r="Z86" s="23"/>
      <c r="AA86" s="23">
        <f t="shared" si="112"/>
        <v>52469</v>
      </c>
      <c r="AB86" s="23"/>
      <c r="AC86" s="23">
        <f t="shared" si="113"/>
        <v>58320.4</v>
      </c>
      <c r="AD86" s="23"/>
      <c r="AE86" s="23">
        <f t="shared" si="114"/>
        <v>52469</v>
      </c>
      <c r="AF86" s="23"/>
      <c r="AG86" s="23">
        <f t="shared" si="115"/>
        <v>58320.4</v>
      </c>
      <c r="AH86" s="22"/>
      <c r="AI86" s="46">
        <f t="shared" si="116"/>
        <v>52469</v>
      </c>
      <c r="AJ86" s="22"/>
      <c r="AK86" s="46">
        <f t="shared" si="117"/>
        <v>58320.4</v>
      </c>
      <c r="AL86" s="10">
        <v>1710142260</v>
      </c>
    </row>
    <row r="87" spans="1:40" ht="54" x14ac:dyDescent="0.35">
      <c r="A87" s="43" t="s">
        <v>111</v>
      </c>
      <c r="B87" s="44" t="s">
        <v>48</v>
      </c>
      <c r="C87" s="45" t="s">
        <v>45</v>
      </c>
      <c r="D87" s="21">
        <v>40000</v>
      </c>
      <c r="E87" s="21">
        <v>70000</v>
      </c>
      <c r="F87" s="23">
        <v>-20000</v>
      </c>
      <c r="G87" s="23">
        <f t="shared" si="0"/>
        <v>20000</v>
      </c>
      <c r="H87" s="23">
        <v>20000</v>
      </c>
      <c r="I87" s="23">
        <f t="shared" si="1"/>
        <v>90000</v>
      </c>
      <c r="J87" s="23"/>
      <c r="K87" s="23">
        <f t="shared" si="2"/>
        <v>20000</v>
      </c>
      <c r="L87" s="23"/>
      <c r="M87" s="23">
        <f t="shared" si="105"/>
        <v>90000</v>
      </c>
      <c r="N87" s="23"/>
      <c r="O87" s="23">
        <f t="shared" si="106"/>
        <v>20000</v>
      </c>
      <c r="P87" s="23"/>
      <c r="Q87" s="23">
        <f t="shared" si="107"/>
        <v>90000</v>
      </c>
      <c r="R87" s="23"/>
      <c r="S87" s="23">
        <f t="shared" si="108"/>
        <v>20000</v>
      </c>
      <c r="T87" s="23"/>
      <c r="U87" s="23">
        <f t="shared" si="109"/>
        <v>90000</v>
      </c>
      <c r="V87" s="23"/>
      <c r="W87" s="23">
        <f t="shared" si="110"/>
        <v>20000</v>
      </c>
      <c r="X87" s="23"/>
      <c r="Y87" s="23">
        <f t="shared" si="111"/>
        <v>90000</v>
      </c>
      <c r="Z87" s="23"/>
      <c r="AA87" s="23">
        <f t="shared" si="112"/>
        <v>20000</v>
      </c>
      <c r="AB87" s="23"/>
      <c r="AC87" s="23">
        <f t="shared" si="113"/>
        <v>90000</v>
      </c>
      <c r="AD87" s="23"/>
      <c r="AE87" s="23">
        <f t="shared" si="114"/>
        <v>20000</v>
      </c>
      <c r="AF87" s="23"/>
      <c r="AG87" s="23">
        <f t="shared" si="115"/>
        <v>90000</v>
      </c>
      <c r="AH87" s="22"/>
      <c r="AI87" s="46">
        <f t="shared" si="116"/>
        <v>20000</v>
      </c>
      <c r="AJ87" s="22"/>
      <c r="AK87" s="46">
        <f t="shared" si="117"/>
        <v>90000</v>
      </c>
      <c r="AL87" s="10">
        <v>1710142180</v>
      </c>
    </row>
    <row r="88" spans="1:40" ht="54" x14ac:dyDescent="0.35">
      <c r="A88" s="43" t="s">
        <v>112</v>
      </c>
      <c r="B88" s="44" t="s">
        <v>49</v>
      </c>
      <c r="C88" s="45" t="s">
        <v>45</v>
      </c>
      <c r="D88" s="21">
        <v>25565.1</v>
      </c>
      <c r="E88" s="21">
        <v>0</v>
      </c>
      <c r="F88" s="23">
        <v>2840</v>
      </c>
      <c r="G88" s="23">
        <f t="shared" si="0"/>
        <v>28405.1</v>
      </c>
      <c r="H88" s="23"/>
      <c r="I88" s="23">
        <f t="shared" si="1"/>
        <v>0</v>
      </c>
      <c r="J88" s="23"/>
      <c r="K88" s="23">
        <f t="shared" si="2"/>
        <v>28405.1</v>
      </c>
      <c r="L88" s="23"/>
      <c r="M88" s="23">
        <f t="shared" si="105"/>
        <v>0</v>
      </c>
      <c r="N88" s="23"/>
      <c r="O88" s="23">
        <f t="shared" si="106"/>
        <v>28405.1</v>
      </c>
      <c r="P88" s="23"/>
      <c r="Q88" s="23">
        <f t="shared" si="107"/>
        <v>0</v>
      </c>
      <c r="R88" s="23"/>
      <c r="S88" s="23">
        <f t="shared" si="108"/>
        <v>28405.1</v>
      </c>
      <c r="T88" s="23"/>
      <c r="U88" s="23">
        <f t="shared" si="109"/>
        <v>0</v>
      </c>
      <c r="V88" s="23"/>
      <c r="W88" s="23">
        <f t="shared" si="110"/>
        <v>28405.1</v>
      </c>
      <c r="X88" s="23"/>
      <c r="Y88" s="23">
        <f t="shared" si="111"/>
        <v>0</v>
      </c>
      <c r="Z88" s="23"/>
      <c r="AA88" s="23">
        <f t="shared" si="112"/>
        <v>28405.1</v>
      </c>
      <c r="AB88" s="23"/>
      <c r="AC88" s="23">
        <f t="shared" si="113"/>
        <v>0</v>
      </c>
      <c r="AD88" s="23"/>
      <c r="AE88" s="23">
        <f t="shared" si="114"/>
        <v>28405.1</v>
      </c>
      <c r="AF88" s="23"/>
      <c r="AG88" s="23">
        <f t="shared" si="115"/>
        <v>0</v>
      </c>
      <c r="AH88" s="22"/>
      <c r="AI88" s="46">
        <f t="shared" si="116"/>
        <v>28405.1</v>
      </c>
      <c r="AJ88" s="22"/>
      <c r="AK88" s="46">
        <f t="shared" si="117"/>
        <v>0</v>
      </c>
      <c r="AL88" s="10">
        <v>1710142330</v>
      </c>
    </row>
    <row r="89" spans="1:40" ht="54" x14ac:dyDescent="0.35">
      <c r="A89" s="43" t="s">
        <v>113</v>
      </c>
      <c r="B89" s="44" t="s">
        <v>50</v>
      </c>
      <c r="C89" s="45" t="s">
        <v>45</v>
      </c>
      <c r="D89" s="21">
        <v>522</v>
      </c>
      <c r="E89" s="21">
        <v>0</v>
      </c>
      <c r="F89" s="23"/>
      <c r="G89" s="23">
        <f t="shared" si="0"/>
        <v>522</v>
      </c>
      <c r="H89" s="23"/>
      <c r="I89" s="23">
        <f t="shared" si="1"/>
        <v>0</v>
      </c>
      <c r="J89" s="23"/>
      <c r="K89" s="23">
        <f t="shared" si="2"/>
        <v>522</v>
      </c>
      <c r="L89" s="23"/>
      <c r="M89" s="23">
        <f t="shared" si="105"/>
        <v>0</v>
      </c>
      <c r="N89" s="23"/>
      <c r="O89" s="23">
        <f t="shared" si="106"/>
        <v>522</v>
      </c>
      <c r="P89" s="23"/>
      <c r="Q89" s="23">
        <f t="shared" si="107"/>
        <v>0</v>
      </c>
      <c r="R89" s="23"/>
      <c r="S89" s="23">
        <f t="shared" si="108"/>
        <v>522</v>
      </c>
      <c r="T89" s="23"/>
      <c r="U89" s="23">
        <f t="shared" si="109"/>
        <v>0</v>
      </c>
      <c r="V89" s="23"/>
      <c r="W89" s="23">
        <f t="shared" si="110"/>
        <v>522</v>
      </c>
      <c r="X89" s="23"/>
      <c r="Y89" s="23">
        <f t="shared" si="111"/>
        <v>0</v>
      </c>
      <c r="Z89" s="23"/>
      <c r="AA89" s="23">
        <f t="shared" si="112"/>
        <v>522</v>
      </c>
      <c r="AB89" s="23"/>
      <c r="AC89" s="23">
        <f t="shared" si="113"/>
        <v>0</v>
      </c>
      <c r="AD89" s="23"/>
      <c r="AE89" s="23">
        <f t="shared" si="114"/>
        <v>522</v>
      </c>
      <c r="AF89" s="23"/>
      <c r="AG89" s="23">
        <f t="shared" si="115"/>
        <v>0</v>
      </c>
      <c r="AH89" s="22"/>
      <c r="AI89" s="46">
        <f t="shared" si="116"/>
        <v>522</v>
      </c>
      <c r="AJ89" s="22"/>
      <c r="AK89" s="46">
        <f t="shared" si="117"/>
        <v>0</v>
      </c>
      <c r="AL89" s="10">
        <v>1710142340</v>
      </c>
    </row>
    <row r="90" spans="1:40" ht="54" x14ac:dyDescent="0.35">
      <c r="A90" s="43" t="s">
        <v>114</v>
      </c>
      <c r="B90" s="44" t="s">
        <v>51</v>
      </c>
      <c r="C90" s="45" t="s">
        <v>45</v>
      </c>
      <c r="D90" s="21">
        <v>3897</v>
      </c>
      <c r="E90" s="21">
        <v>0</v>
      </c>
      <c r="F90" s="23"/>
      <c r="G90" s="23">
        <f t="shared" si="0"/>
        <v>3897</v>
      </c>
      <c r="H90" s="23"/>
      <c r="I90" s="23">
        <f t="shared" si="1"/>
        <v>0</v>
      </c>
      <c r="J90" s="23"/>
      <c r="K90" s="23">
        <f t="shared" si="2"/>
        <v>3897</v>
      </c>
      <c r="L90" s="23"/>
      <c r="M90" s="23">
        <f t="shared" si="105"/>
        <v>0</v>
      </c>
      <c r="N90" s="23"/>
      <c r="O90" s="23">
        <f t="shared" si="106"/>
        <v>3897</v>
      </c>
      <c r="P90" s="23"/>
      <c r="Q90" s="23">
        <f t="shared" si="107"/>
        <v>0</v>
      </c>
      <c r="R90" s="23"/>
      <c r="S90" s="23">
        <f t="shared" si="108"/>
        <v>3897</v>
      </c>
      <c r="T90" s="23"/>
      <c r="U90" s="23">
        <f t="shared" si="109"/>
        <v>0</v>
      </c>
      <c r="V90" s="23"/>
      <c r="W90" s="23">
        <f t="shared" si="110"/>
        <v>3897</v>
      </c>
      <c r="X90" s="23"/>
      <c r="Y90" s="23">
        <f t="shared" si="111"/>
        <v>0</v>
      </c>
      <c r="Z90" s="23"/>
      <c r="AA90" s="23">
        <f t="shared" si="112"/>
        <v>3897</v>
      </c>
      <c r="AB90" s="23"/>
      <c r="AC90" s="23">
        <f t="shared" si="113"/>
        <v>0</v>
      </c>
      <c r="AD90" s="23"/>
      <c r="AE90" s="23">
        <f t="shared" si="114"/>
        <v>3897</v>
      </c>
      <c r="AF90" s="23"/>
      <c r="AG90" s="23">
        <f t="shared" si="115"/>
        <v>0</v>
      </c>
      <c r="AH90" s="22"/>
      <c r="AI90" s="46">
        <f t="shared" si="116"/>
        <v>3897</v>
      </c>
      <c r="AJ90" s="22"/>
      <c r="AK90" s="46">
        <f t="shared" si="117"/>
        <v>0</v>
      </c>
      <c r="AL90" s="10">
        <v>1710142350</v>
      </c>
    </row>
    <row r="91" spans="1:40" ht="54" x14ac:dyDescent="0.35">
      <c r="A91" s="43" t="s">
        <v>115</v>
      </c>
      <c r="B91" s="44" t="s">
        <v>52</v>
      </c>
      <c r="C91" s="45" t="s">
        <v>45</v>
      </c>
      <c r="D91" s="21">
        <v>22500</v>
      </c>
      <c r="E91" s="21">
        <v>0</v>
      </c>
      <c r="F91" s="23">
        <v>2500</v>
      </c>
      <c r="G91" s="23">
        <f t="shared" si="0"/>
        <v>25000</v>
      </c>
      <c r="H91" s="23"/>
      <c r="I91" s="23">
        <f t="shared" si="1"/>
        <v>0</v>
      </c>
      <c r="J91" s="23"/>
      <c r="K91" s="23">
        <f t="shared" si="2"/>
        <v>25000</v>
      </c>
      <c r="L91" s="23"/>
      <c r="M91" s="23">
        <f t="shared" si="105"/>
        <v>0</v>
      </c>
      <c r="N91" s="23"/>
      <c r="O91" s="23">
        <f t="shared" si="106"/>
        <v>25000</v>
      </c>
      <c r="P91" s="23"/>
      <c r="Q91" s="23">
        <f t="shared" si="107"/>
        <v>0</v>
      </c>
      <c r="R91" s="23"/>
      <c r="S91" s="23">
        <f t="shared" si="108"/>
        <v>25000</v>
      </c>
      <c r="T91" s="23"/>
      <c r="U91" s="23">
        <f t="shared" si="109"/>
        <v>0</v>
      </c>
      <c r="V91" s="23"/>
      <c r="W91" s="23">
        <f t="shared" si="110"/>
        <v>25000</v>
      </c>
      <c r="X91" s="23"/>
      <c r="Y91" s="23">
        <f t="shared" si="111"/>
        <v>0</v>
      </c>
      <c r="Z91" s="23"/>
      <c r="AA91" s="23">
        <f t="shared" si="112"/>
        <v>25000</v>
      </c>
      <c r="AB91" s="23"/>
      <c r="AC91" s="23">
        <f t="shared" si="113"/>
        <v>0</v>
      </c>
      <c r="AD91" s="23"/>
      <c r="AE91" s="46">
        <f t="shared" si="114"/>
        <v>25000</v>
      </c>
      <c r="AF91" s="46"/>
      <c r="AG91" s="46">
        <f t="shared" si="115"/>
        <v>0</v>
      </c>
      <c r="AH91" s="22"/>
      <c r="AI91" s="46">
        <f t="shared" si="116"/>
        <v>25000</v>
      </c>
      <c r="AJ91" s="22"/>
      <c r="AK91" s="46">
        <f t="shared" si="117"/>
        <v>0</v>
      </c>
      <c r="AL91" s="10">
        <v>1710142360</v>
      </c>
    </row>
    <row r="92" spans="1:40" ht="54" x14ac:dyDescent="0.35">
      <c r="A92" s="43" t="s">
        <v>116</v>
      </c>
      <c r="B92" s="44" t="s">
        <v>53</v>
      </c>
      <c r="C92" s="45" t="s">
        <v>45</v>
      </c>
      <c r="D92" s="21">
        <v>61227</v>
      </c>
      <c r="E92" s="21">
        <v>0</v>
      </c>
      <c r="F92" s="23">
        <f>6803-23269.6</f>
        <v>-16466.599999999999</v>
      </c>
      <c r="G92" s="23">
        <f t="shared" si="0"/>
        <v>44760.4</v>
      </c>
      <c r="H92" s="23">
        <v>23269.599999999999</v>
      </c>
      <c r="I92" s="23">
        <f t="shared" si="1"/>
        <v>23269.599999999999</v>
      </c>
      <c r="J92" s="23"/>
      <c r="K92" s="23">
        <f t="shared" si="2"/>
        <v>44760.4</v>
      </c>
      <c r="L92" s="23"/>
      <c r="M92" s="23">
        <f t="shared" si="105"/>
        <v>23269.599999999999</v>
      </c>
      <c r="N92" s="23"/>
      <c r="O92" s="23">
        <f t="shared" si="106"/>
        <v>44760.4</v>
      </c>
      <c r="P92" s="23"/>
      <c r="Q92" s="23">
        <f t="shared" si="107"/>
        <v>23269.599999999999</v>
      </c>
      <c r="R92" s="23"/>
      <c r="S92" s="23">
        <f t="shared" si="108"/>
        <v>44760.4</v>
      </c>
      <c r="T92" s="23"/>
      <c r="U92" s="23">
        <f t="shared" si="109"/>
        <v>23269.599999999999</v>
      </c>
      <c r="V92" s="23"/>
      <c r="W92" s="23">
        <f t="shared" si="110"/>
        <v>44760.4</v>
      </c>
      <c r="X92" s="23"/>
      <c r="Y92" s="23">
        <f t="shared" si="111"/>
        <v>23269.599999999999</v>
      </c>
      <c r="Z92" s="23"/>
      <c r="AA92" s="23">
        <f t="shared" si="112"/>
        <v>44760.4</v>
      </c>
      <c r="AB92" s="23"/>
      <c r="AC92" s="23">
        <f t="shared" si="113"/>
        <v>23269.599999999999</v>
      </c>
      <c r="AD92" s="23"/>
      <c r="AE92" s="22">
        <f t="shared" si="114"/>
        <v>44760.4</v>
      </c>
      <c r="AF92" s="22"/>
      <c r="AG92" s="22">
        <f t="shared" si="115"/>
        <v>23269.599999999999</v>
      </c>
      <c r="AH92" s="22">
        <v>-30000</v>
      </c>
      <c r="AI92" s="46">
        <f t="shared" si="116"/>
        <v>14760.400000000001</v>
      </c>
      <c r="AJ92" s="22">
        <v>30000</v>
      </c>
      <c r="AK92" s="46">
        <f t="shared" si="117"/>
        <v>53269.599999999999</v>
      </c>
      <c r="AL92" s="10">
        <v>1710142370</v>
      </c>
    </row>
    <row r="93" spans="1:40" ht="54" x14ac:dyDescent="0.35">
      <c r="A93" s="43" t="s">
        <v>117</v>
      </c>
      <c r="B93" s="44" t="s">
        <v>54</v>
      </c>
      <c r="C93" s="45" t="s">
        <v>45</v>
      </c>
      <c r="D93" s="21">
        <v>26760.3</v>
      </c>
      <c r="E93" s="21">
        <v>8016.7</v>
      </c>
      <c r="F93" s="23"/>
      <c r="G93" s="23">
        <f t="shared" si="0"/>
        <v>26760.3</v>
      </c>
      <c r="H93" s="23"/>
      <c r="I93" s="23">
        <f t="shared" si="1"/>
        <v>8016.7</v>
      </c>
      <c r="J93" s="23"/>
      <c r="K93" s="23">
        <f t="shared" si="2"/>
        <v>26760.3</v>
      </c>
      <c r="L93" s="23"/>
      <c r="M93" s="23">
        <f t="shared" si="105"/>
        <v>8016.7</v>
      </c>
      <c r="N93" s="23"/>
      <c r="O93" s="23">
        <f t="shared" si="106"/>
        <v>26760.3</v>
      </c>
      <c r="P93" s="23"/>
      <c r="Q93" s="23">
        <f t="shared" si="107"/>
        <v>8016.7</v>
      </c>
      <c r="R93" s="23"/>
      <c r="S93" s="23">
        <f t="shared" si="108"/>
        <v>26760.3</v>
      </c>
      <c r="T93" s="23"/>
      <c r="U93" s="23">
        <f t="shared" si="109"/>
        <v>8016.7</v>
      </c>
      <c r="V93" s="23"/>
      <c r="W93" s="23">
        <f t="shared" si="110"/>
        <v>26760.3</v>
      </c>
      <c r="X93" s="23"/>
      <c r="Y93" s="23">
        <f t="shared" si="111"/>
        <v>8016.7</v>
      </c>
      <c r="Z93" s="23"/>
      <c r="AA93" s="23">
        <f t="shared" si="112"/>
        <v>26760.3</v>
      </c>
      <c r="AB93" s="23"/>
      <c r="AC93" s="23">
        <f t="shared" si="113"/>
        <v>8016.7</v>
      </c>
      <c r="AD93" s="23"/>
      <c r="AE93" s="23">
        <f t="shared" si="114"/>
        <v>26760.3</v>
      </c>
      <c r="AF93" s="23"/>
      <c r="AG93" s="23">
        <f t="shared" si="115"/>
        <v>8016.7</v>
      </c>
      <c r="AH93" s="22">
        <v>8667.7999999999993</v>
      </c>
      <c r="AI93" s="46">
        <f t="shared" si="116"/>
        <v>35428.1</v>
      </c>
      <c r="AJ93" s="22"/>
      <c r="AK93" s="46">
        <f t="shared" si="117"/>
        <v>8016.7</v>
      </c>
      <c r="AL93" s="10">
        <v>1710241100</v>
      </c>
    </row>
    <row r="94" spans="1:40" ht="54" x14ac:dyDescent="0.35">
      <c r="A94" s="43" t="s">
        <v>118</v>
      </c>
      <c r="B94" s="44" t="s">
        <v>277</v>
      </c>
      <c r="C94" s="45" t="s">
        <v>45</v>
      </c>
      <c r="D94" s="21">
        <v>8000</v>
      </c>
      <c r="E94" s="21">
        <v>0</v>
      </c>
      <c r="F94" s="23"/>
      <c r="G94" s="23">
        <f t="shared" si="0"/>
        <v>8000</v>
      </c>
      <c r="H94" s="23"/>
      <c r="I94" s="23">
        <f t="shared" si="1"/>
        <v>0</v>
      </c>
      <c r="J94" s="23">
        <v>14395.203</v>
      </c>
      <c r="K94" s="23">
        <f t="shared" si="2"/>
        <v>22395.203000000001</v>
      </c>
      <c r="L94" s="23"/>
      <c r="M94" s="23">
        <f t="shared" si="105"/>
        <v>0</v>
      </c>
      <c r="N94" s="23"/>
      <c r="O94" s="23">
        <f t="shared" si="106"/>
        <v>22395.203000000001</v>
      </c>
      <c r="P94" s="23"/>
      <c r="Q94" s="23">
        <f t="shared" si="107"/>
        <v>0</v>
      </c>
      <c r="R94" s="23"/>
      <c r="S94" s="23">
        <f t="shared" si="108"/>
        <v>22395.203000000001</v>
      </c>
      <c r="T94" s="23"/>
      <c r="U94" s="23">
        <f t="shared" si="109"/>
        <v>0</v>
      </c>
      <c r="V94" s="23"/>
      <c r="W94" s="23">
        <f t="shared" si="110"/>
        <v>22395.203000000001</v>
      </c>
      <c r="X94" s="23"/>
      <c r="Y94" s="23">
        <f t="shared" si="111"/>
        <v>0</v>
      </c>
      <c r="Z94" s="23"/>
      <c r="AA94" s="23">
        <f t="shared" si="112"/>
        <v>22395.203000000001</v>
      </c>
      <c r="AB94" s="23"/>
      <c r="AC94" s="23">
        <f t="shared" si="113"/>
        <v>0</v>
      </c>
      <c r="AD94" s="23"/>
      <c r="AE94" s="23">
        <f t="shared" si="114"/>
        <v>22395.203000000001</v>
      </c>
      <c r="AF94" s="23"/>
      <c r="AG94" s="23">
        <f t="shared" si="115"/>
        <v>0</v>
      </c>
      <c r="AH94" s="22"/>
      <c r="AI94" s="46">
        <f t="shared" si="116"/>
        <v>22395.203000000001</v>
      </c>
      <c r="AJ94" s="22"/>
      <c r="AK94" s="46">
        <f t="shared" si="117"/>
        <v>0</v>
      </c>
      <c r="AL94" s="10" t="s">
        <v>265</v>
      </c>
    </row>
    <row r="95" spans="1:40" ht="54" x14ac:dyDescent="0.35">
      <c r="A95" s="43" t="s">
        <v>119</v>
      </c>
      <c r="B95" s="44" t="s">
        <v>154</v>
      </c>
      <c r="C95" s="45" t="s">
        <v>45</v>
      </c>
      <c r="D95" s="21">
        <v>7000</v>
      </c>
      <c r="E95" s="21">
        <v>15000</v>
      </c>
      <c r="F95" s="23">
        <v>5000</v>
      </c>
      <c r="G95" s="23">
        <f t="shared" si="0"/>
        <v>12000</v>
      </c>
      <c r="H95" s="23"/>
      <c r="I95" s="23">
        <f t="shared" si="1"/>
        <v>15000</v>
      </c>
      <c r="J95" s="23"/>
      <c r="K95" s="23">
        <f t="shared" si="2"/>
        <v>12000</v>
      </c>
      <c r="L95" s="23"/>
      <c r="M95" s="23">
        <f t="shared" si="105"/>
        <v>15000</v>
      </c>
      <c r="N95" s="23"/>
      <c r="O95" s="23">
        <f t="shared" si="106"/>
        <v>12000</v>
      </c>
      <c r="P95" s="23"/>
      <c r="Q95" s="23">
        <f t="shared" si="107"/>
        <v>15000</v>
      </c>
      <c r="R95" s="23"/>
      <c r="S95" s="23">
        <f t="shared" si="108"/>
        <v>12000</v>
      </c>
      <c r="T95" s="23"/>
      <c r="U95" s="23">
        <f t="shared" si="109"/>
        <v>15000</v>
      </c>
      <c r="V95" s="23"/>
      <c r="W95" s="23">
        <f t="shared" si="110"/>
        <v>12000</v>
      </c>
      <c r="X95" s="23"/>
      <c r="Y95" s="23">
        <f t="shared" si="111"/>
        <v>15000</v>
      </c>
      <c r="Z95" s="23"/>
      <c r="AA95" s="23">
        <f t="shared" si="112"/>
        <v>12000</v>
      </c>
      <c r="AB95" s="23"/>
      <c r="AC95" s="23">
        <f t="shared" si="113"/>
        <v>15000</v>
      </c>
      <c r="AD95" s="23"/>
      <c r="AE95" s="23">
        <f t="shared" si="114"/>
        <v>12000</v>
      </c>
      <c r="AF95" s="23"/>
      <c r="AG95" s="23">
        <f t="shared" si="115"/>
        <v>15000</v>
      </c>
      <c r="AH95" s="22"/>
      <c r="AI95" s="46">
        <f t="shared" si="116"/>
        <v>12000</v>
      </c>
      <c r="AJ95" s="22"/>
      <c r="AK95" s="46">
        <f t="shared" si="117"/>
        <v>15000</v>
      </c>
      <c r="AL95" s="18" t="s">
        <v>179</v>
      </c>
      <c r="AN95" s="68"/>
    </row>
    <row r="96" spans="1:40" ht="54" x14ac:dyDescent="0.35">
      <c r="A96" s="43" t="s">
        <v>120</v>
      </c>
      <c r="B96" s="44" t="s">
        <v>65</v>
      </c>
      <c r="C96" s="45" t="s">
        <v>3</v>
      </c>
      <c r="D96" s="21">
        <f>D98+D99</f>
        <v>1069391.5</v>
      </c>
      <c r="E96" s="21">
        <f>E98+E99</f>
        <v>400000</v>
      </c>
      <c r="F96" s="23">
        <f>F98+F99+F100</f>
        <v>-94000</v>
      </c>
      <c r="G96" s="23">
        <f t="shared" si="0"/>
        <v>975391.5</v>
      </c>
      <c r="H96" s="23">
        <f>H98+H99+H100</f>
        <v>94000</v>
      </c>
      <c r="I96" s="23">
        <f t="shared" si="1"/>
        <v>494000</v>
      </c>
      <c r="J96" s="23">
        <f>J98+J99+J100</f>
        <v>0</v>
      </c>
      <c r="K96" s="23">
        <f t="shared" si="2"/>
        <v>975391.5</v>
      </c>
      <c r="L96" s="23">
        <f>L98+L99+L100</f>
        <v>0</v>
      </c>
      <c r="M96" s="23">
        <f t="shared" si="105"/>
        <v>494000</v>
      </c>
      <c r="N96" s="23">
        <f>N98+N99+N100</f>
        <v>0</v>
      </c>
      <c r="O96" s="23">
        <f t="shared" si="106"/>
        <v>975391.5</v>
      </c>
      <c r="P96" s="23">
        <f>P98+P99+P100</f>
        <v>0</v>
      </c>
      <c r="Q96" s="23">
        <f t="shared" si="107"/>
        <v>494000</v>
      </c>
      <c r="R96" s="23">
        <f>R98+R99+R100</f>
        <v>0</v>
      </c>
      <c r="S96" s="23">
        <f t="shared" si="108"/>
        <v>975391.5</v>
      </c>
      <c r="T96" s="23">
        <f>T98+T99+T100</f>
        <v>0</v>
      </c>
      <c r="U96" s="23">
        <f t="shared" si="109"/>
        <v>494000</v>
      </c>
      <c r="V96" s="23">
        <f>V98+V99+V100</f>
        <v>0</v>
      </c>
      <c r="W96" s="23">
        <f t="shared" si="110"/>
        <v>975391.5</v>
      </c>
      <c r="X96" s="23">
        <f>X98+X99+X100</f>
        <v>0</v>
      </c>
      <c r="Y96" s="23">
        <f t="shared" si="111"/>
        <v>494000</v>
      </c>
      <c r="Z96" s="23">
        <f>Z98+Z99+Z100+Z101</f>
        <v>202654.14</v>
      </c>
      <c r="AA96" s="23">
        <f t="shared" si="112"/>
        <v>1178045.6400000001</v>
      </c>
      <c r="AB96" s="23">
        <f>AB98+AB99+AB100+AB101</f>
        <v>458995.10799999995</v>
      </c>
      <c r="AC96" s="23">
        <f t="shared" si="113"/>
        <v>952995.10800000001</v>
      </c>
      <c r="AD96" s="23">
        <f>AD98+AD99+AD100+AD101</f>
        <v>0</v>
      </c>
      <c r="AE96" s="23">
        <f t="shared" si="114"/>
        <v>1178045.6400000001</v>
      </c>
      <c r="AF96" s="23">
        <f>AF98+AF99+AF100+AF101</f>
        <v>0</v>
      </c>
      <c r="AG96" s="23">
        <f t="shared" si="115"/>
        <v>952995.10800000001</v>
      </c>
      <c r="AH96" s="22">
        <f>AH98+AH99+AH100+AH101</f>
        <v>0</v>
      </c>
      <c r="AI96" s="46">
        <f t="shared" si="116"/>
        <v>1178045.6400000001</v>
      </c>
      <c r="AJ96" s="22">
        <f>AJ98+AJ99+AJ100+AJ101</f>
        <v>0</v>
      </c>
      <c r="AK96" s="46">
        <f t="shared" si="117"/>
        <v>952995.10800000001</v>
      </c>
    </row>
    <row r="97" spans="1:39" x14ac:dyDescent="0.35">
      <c r="A97" s="43"/>
      <c r="B97" s="44" t="s">
        <v>7</v>
      </c>
      <c r="C97" s="45"/>
      <c r="D97" s="21"/>
      <c r="E97" s="21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2"/>
      <c r="AI97" s="46"/>
      <c r="AJ97" s="22"/>
      <c r="AK97" s="46"/>
    </row>
    <row r="98" spans="1:39" s="3" customFormat="1" hidden="1" x14ac:dyDescent="0.35">
      <c r="A98" s="1"/>
      <c r="B98" s="12" t="s">
        <v>8</v>
      </c>
      <c r="C98" s="6"/>
      <c r="D98" s="21">
        <v>664431.5</v>
      </c>
      <c r="E98" s="21">
        <v>400000</v>
      </c>
      <c r="F98" s="23">
        <v>-94000</v>
      </c>
      <c r="G98" s="23">
        <f t="shared" si="0"/>
        <v>570431.5</v>
      </c>
      <c r="H98" s="23">
        <v>94000</v>
      </c>
      <c r="I98" s="23">
        <f t="shared" si="1"/>
        <v>494000</v>
      </c>
      <c r="J98" s="23"/>
      <c r="K98" s="23">
        <f t="shared" si="2"/>
        <v>570431.5</v>
      </c>
      <c r="L98" s="23"/>
      <c r="M98" s="23">
        <f t="shared" ref="M98:M102" si="118">I98+L98</f>
        <v>494000</v>
      </c>
      <c r="N98" s="23"/>
      <c r="O98" s="23">
        <f t="shared" ref="O98:O102" si="119">K98+N98</f>
        <v>570431.5</v>
      </c>
      <c r="P98" s="23"/>
      <c r="Q98" s="23">
        <f t="shared" ref="Q98:Q102" si="120">M98+P98</f>
        <v>494000</v>
      </c>
      <c r="R98" s="23"/>
      <c r="S98" s="23">
        <f t="shared" ref="S98:S102" si="121">O98+R98</f>
        <v>570431.5</v>
      </c>
      <c r="T98" s="23"/>
      <c r="U98" s="23">
        <f t="shared" ref="U98:U102" si="122">Q98+T98</f>
        <v>494000</v>
      </c>
      <c r="V98" s="23"/>
      <c r="W98" s="23">
        <f t="shared" ref="W98:W102" si="123">S98+V98</f>
        <v>570431.5</v>
      </c>
      <c r="X98" s="23"/>
      <c r="Y98" s="23">
        <f t="shared" ref="Y98:Y102" si="124">U98+X98</f>
        <v>494000</v>
      </c>
      <c r="Z98" s="23">
        <f>100000-100304.3-159167.2-197941.805</f>
        <v>-357413.30499999999</v>
      </c>
      <c r="AA98" s="23">
        <f t="shared" ref="AA98:AA102" si="125">W98+Z98</f>
        <v>213018.19500000001</v>
      </c>
      <c r="AB98" s="23">
        <f>100000-400000-94000</f>
        <v>-394000</v>
      </c>
      <c r="AC98" s="23">
        <f t="shared" ref="AC98:AC102" si="126">Y98+AB98</f>
        <v>100000</v>
      </c>
      <c r="AD98" s="23"/>
      <c r="AE98" s="23">
        <f t="shared" ref="AE98:AE102" si="127">AA98+AD98</f>
        <v>213018.19500000001</v>
      </c>
      <c r="AF98" s="23"/>
      <c r="AG98" s="23">
        <f t="shared" ref="AG98:AG102" si="128">AC98+AF98</f>
        <v>100000</v>
      </c>
      <c r="AH98" s="22"/>
      <c r="AI98" s="23">
        <f t="shared" ref="AI98:AI102" si="129">AE98+AH98</f>
        <v>213018.19500000001</v>
      </c>
      <c r="AJ98" s="22"/>
      <c r="AK98" s="23">
        <f t="shared" ref="AK98:AK102" si="130">AG98+AJ98</f>
        <v>100000</v>
      </c>
      <c r="AL98" s="10" t="s">
        <v>189</v>
      </c>
      <c r="AM98" s="3">
        <v>0</v>
      </c>
    </row>
    <row r="99" spans="1:39" x14ac:dyDescent="0.35">
      <c r="A99" s="43"/>
      <c r="B99" s="44" t="s">
        <v>14</v>
      </c>
      <c r="C99" s="45"/>
      <c r="D99" s="21">
        <v>404960</v>
      </c>
      <c r="E99" s="21">
        <v>0</v>
      </c>
      <c r="F99" s="23"/>
      <c r="G99" s="23">
        <f t="shared" si="0"/>
        <v>404960</v>
      </c>
      <c r="H99" s="23">
        <v>0</v>
      </c>
      <c r="I99" s="23">
        <f t="shared" si="1"/>
        <v>0</v>
      </c>
      <c r="J99" s="23"/>
      <c r="K99" s="23">
        <f t="shared" si="2"/>
        <v>404960</v>
      </c>
      <c r="L99" s="23">
        <v>0</v>
      </c>
      <c r="M99" s="23">
        <f t="shared" si="118"/>
        <v>0</v>
      </c>
      <c r="N99" s="23"/>
      <c r="O99" s="23">
        <f t="shared" si="119"/>
        <v>404960</v>
      </c>
      <c r="P99" s="23">
        <v>0</v>
      </c>
      <c r="Q99" s="23">
        <f t="shared" si="120"/>
        <v>0</v>
      </c>
      <c r="R99" s="23"/>
      <c r="S99" s="23">
        <f t="shared" si="121"/>
        <v>404960</v>
      </c>
      <c r="T99" s="23">
        <v>0</v>
      </c>
      <c r="U99" s="23">
        <f t="shared" si="122"/>
        <v>0</v>
      </c>
      <c r="V99" s="23"/>
      <c r="W99" s="23">
        <f t="shared" si="123"/>
        <v>404960</v>
      </c>
      <c r="X99" s="23">
        <v>0</v>
      </c>
      <c r="Y99" s="23">
        <f t="shared" si="124"/>
        <v>0</v>
      </c>
      <c r="Z99" s="23">
        <f>-291941.805+42600.586</f>
        <v>-249341.21899999998</v>
      </c>
      <c r="AA99" s="23">
        <f t="shared" si="125"/>
        <v>155618.78100000002</v>
      </c>
      <c r="AB99" s="23">
        <v>42649.756000000001</v>
      </c>
      <c r="AC99" s="23">
        <f t="shared" si="126"/>
        <v>42649.756000000001</v>
      </c>
      <c r="AD99" s="23"/>
      <c r="AE99" s="23">
        <f t="shared" si="127"/>
        <v>155618.78100000002</v>
      </c>
      <c r="AF99" s="23"/>
      <c r="AG99" s="23">
        <f t="shared" si="128"/>
        <v>42649.756000000001</v>
      </c>
      <c r="AH99" s="22"/>
      <c r="AI99" s="46">
        <f t="shared" si="129"/>
        <v>155618.78100000002</v>
      </c>
      <c r="AJ99" s="22"/>
      <c r="AK99" s="46">
        <f t="shared" si="130"/>
        <v>42649.756000000001</v>
      </c>
      <c r="AL99" s="10" t="s">
        <v>249</v>
      </c>
    </row>
    <row r="100" spans="1:39" s="3" customFormat="1" hidden="1" x14ac:dyDescent="0.35">
      <c r="A100" s="1"/>
      <c r="B100" s="27" t="s">
        <v>22</v>
      </c>
      <c r="C100" s="6"/>
      <c r="D100" s="21"/>
      <c r="E100" s="21"/>
      <c r="F100" s="23"/>
      <c r="G100" s="23">
        <f t="shared" si="0"/>
        <v>0</v>
      </c>
      <c r="H100" s="23">
        <v>0</v>
      </c>
      <c r="I100" s="23">
        <f t="shared" si="1"/>
        <v>0</v>
      </c>
      <c r="J100" s="23"/>
      <c r="K100" s="23">
        <f t="shared" si="2"/>
        <v>0</v>
      </c>
      <c r="L100" s="23">
        <v>0</v>
      </c>
      <c r="M100" s="23">
        <f t="shared" si="118"/>
        <v>0</v>
      </c>
      <c r="N100" s="23"/>
      <c r="O100" s="23">
        <f t="shared" si="119"/>
        <v>0</v>
      </c>
      <c r="P100" s="23">
        <v>0</v>
      </c>
      <c r="Q100" s="23">
        <f t="shared" si="120"/>
        <v>0</v>
      </c>
      <c r="R100" s="23"/>
      <c r="S100" s="23">
        <f t="shared" si="121"/>
        <v>0</v>
      </c>
      <c r="T100" s="23">
        <v>0</v>
      </c>
      <c r="U100" s="23">
        <f t="shared" si="122"/>
        <v>0</v>
      </c>
      <c r="V100" s="23"/>
      <c r="W100" s="23">
        <f t="shared" si="123"/>
        <v>0</v>
      </c>
      <c r="X100" s="23">
        <v>0</v>
      </c>
      <c r="Y100" s="23">
        <f t="shared" si="124"/>
        <v>0</v>
      </c>
      <c r="Z100" s="23"/>
      <c r="AA100" s="23">
        <f t="shared" si="125"/>
        <v>0</v>
      </c>
      <c r="AB100" s="23">
        <v>0</v>
      </c>
      <c r="AC100" s="23">
        <f t="shared" si="126"/>
        <v>0</v>
      </c>
      <c r="AD100" s="23"/>
      <c r="AE100" s="23">
        <f t="shared" si="127"/>
        <v>0</v>
      </c>
      <c r="AF100" s="23"/>
      <c r="AG100" s="23">
        <f t="shared" si="128"/>
        <v>0</v>
      </c>
      <c r="AH100" s="22"/>
      <c r="AI100" s="23">
        <f t="shared" si="129"/>
        <v>0</v>
      </c>
      <c r="AJ100" s="22"/>
      <c r="AK100" s="23">
        <f t="shared" si="130"/>
        <v>0</v>
      </c>
      <c r="AL100" s="10"/>
      <c r="AM100" s="3">
        <v>0</v>
      </c>
    </row>
    <row r="101" spans="1:39" ht="36" x14ac:dyDescent="0.35">
      <c r="A101" s="43"/>
      <c r="B101" s="44" t="s">
        <v>228</v>
      </c>
      <c r="C101" s="45"/>
      <c r="D101" s="21"/>
      <c r="E101" s="21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>
        <v>809408.66399999999</v>
      </c>
      <c r="AA101" s="23">
        <f t="shared" si="125"/>
        <v>809408.66399999999</v>
      </c>
      <c r="AB101" s="23">
        <v>810345.35199999996</v>
      </c>
      <c r="AC101" s="23">
        <f t="shared" si="126"/>
        <v>810345.35199999996</v>
      </c>
      <c r="AD101" s="23"/>
      <c r="AE101" s="23">
        <f t="shared" si="127"/>
        <v>809408.66399999999</v>
      </c>
      <c r="AF101" s="23"/>
      <c r="AG101" s="23">
        <f t="shared" si="128"/>
        <v>810345.35199999996</v>
      </c>
      <c r="AH101" s="22"/>
      <c r="AI101" s="46">
        <f t="shared" si="129"/>
        <v>809408.66399999999</v>
      </c>
      <c r="AJ101" s="22"/>
      <c r="AK101" s="46">
        <f t="shared" si="130"/>
        <v>810345.35199999996</v>
      </c>
      <c r="AL101" s="9" t="s">
        <v>229</v>
      </c>
    </row>
    <row r="102" spans="1:39" ht="108" x14ac:dyDescent="0.35">
      <c r="A102" s="43" t="s">
        <v>121</v>
      </c>
      <c r="B102" s="44" t="s">
        <v>66</v>
      </c>
      <c r="C102" s="45" t="s">
        <v>3</v>
      </c>
      <c r="D102" s="21">
        <f>D104</f>
        <v>107930.5</v>
      </c>
      <c r="E102" s="21">
        <f>E104</f>
        <v>104446.2</v>
      </c>
      <c r="F102" s="23">
        <f>F104</f>
        <v>-973.6</v>
      </c>
      <c r="G102" s="23">
        <f t="shared" si="0"/>
        <v>106956.9</v>
      </c>
      <c r="H102" s="23">
        <f>H104</f>
        <v>-973.6</v>
      </c>
      <c r="I102" s="23">
        <f t="shared" si="1"/>
        <v>103472.59999999999</v>
      </c>
      <c r="J102" s="23">
        <f>J104</f>
        <v>0</v>
      </c>
      <c r="K102" s="23">
        <f t="shared" si="2"/>
        <v>106956.9</v>
      </c>
      <c r="L102" s="23">
        <f>L104</f>
        <v>0</v>
      </c>
      <c r="M102" s="23">
        <f t="shared" si="118"/>
        <v>103472.59999999999</v>
      </c>
      <c r="N102" s="23">
        <f>N104</f>
        <v>0</v>
      </c>
      <c r="O102" s="23">
        <f t="shared" si="119"/>
        <v>106956.9</v>
      </c>
      <c r="P102" s="23">
        <f>P104</f>
        <v>0</v>
      </c>
      <c r="Q102" s="23">
        <f t="shared" si="120"/>
        <v>103472.59999999999</v>
      </c>
      <c r="R102" s="23">
        <f>R104</f>
        <v>0</v>
      </c>
      <c r="S102" s="23">
        <f t="shared" si="121"/>
        <v>106956.9</v>
      </c>
      <c r="T102" s="23">
        <f>T104</f>
        <v>0</v>
      </c>
      <c r="U102" s="23">
        <f t="shared" si="122"/>
        <v>103472.59999999999</v>
      </c>
      <c r="V102" s="23">
        <f>V104</f>
        <v>0</v>
      </c>
      <c r="W102" s="23">
        <f t="shared" si="123"/>
        <v>106956.9</v>
      </c>
      <c r="X102" s="23">
        <f>X104</f>
        <v>0</v>
      </c>
      <c r="Y102" s="23">
        <f t="shared" si="124"/>
        <v>103472.59999999999</v>
      </c>
      <c r="Z102" s="23">
        <f>Z104</f>
        <v>0</v>
      </c>
      <c r="AA102" s="23">
        <f t="shared" si="125"/>
        <v>106956.9</v>
      </c>
      <c r="AB102" s="23">
        <f>AB104</f>
        <v>0</v>
      </c>
      <c r="AC102" s="23">
        <f t="shared" si="126"/>
        <v>103472.59999999999</v>
      </c>
      <c r="AD102" s="23">
        <f>AD104</f>
        <v>0</v>
      </c>
      <c r="AE102" s="23">
        <f t="shared" si="127"/>
        <v>106956.9</v>
      </c>
      <c r="AF102" s="23">
        <f>AF104</f>
        <v>0</v>
      </c>
      <c r="AG102" s="23">
        <f t="shared" si="128"/>
        <v>103472.59999999999</v>
      </c>
      <c r="AH102" s="22">
        <f>AH104</f>
        <v>0</v>
      </c>
      <c r="AI102" s="46">
        <f t="shared" si="129"/>
        <v>106956.9</v>
      </c>
      <c r="AJ102" s="22">
        <f>AJ104</f>
        <v>0</v>
      </c>
      <c r="AK102" s="46">
        <f t="shared" si="130"/>
        <v>103472.59999999999</v>
      </c>
    </row>
    <row r="103" spans="1:39" x14ac:dyDescent="0.35">
      <c r="A103" s="43"/>
      <c r="B103" s="44" t="s">
        <v>7</v>
      </c>
      <c r="C103" s="45"/>
      <c r="D103" s="21"/>
      <c r="E103" s="21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2"/>
      <c r="AI103" s="46"/>
      <c r="AJ103" s="22"/>
      <c r="AK103" s="46"/>
    </row>
    <row r="104" spans="1:39" x14ac:dyDescent="0.35">
      <c r="A104" s="43"/>
      <c r="B104" s="44" t="s">
        <v>14</v>
      </c>
      <c r="C104" s="45"/>
      <c r="D104" s="21">
        <v>107930.5</v>
      </c>
      <c r="E104" s="21">
        <v>104446.2</v>
      </c>
      <c r="F104" s="23">
        <v>-973.6</v>
      </c>
      <c r="G104" s="23">
        <f t="shared" si="0"/>
        <v>106956.9</v>
      </c>
      <c r="H104" s="23">
        <v>-973.6</v>
      </c>
      <c r="I104" s="23">
        <f t="shared" si="1"/>
        <v>103472.59999999999</v>
      </c>
      <c r="J104" s="23"/>
      <c r="K104" s="23">
        <f t="shared" si="2"/>
        <v>106956.9</v>
      </c>
      <c r="L104" s="23"/>
      <c r="M104" s="23">
        <f t="shared" ref="M104:M105" si="131">I104+L104</f>
        <v>103472.59999999999</v>
      </c>
      <c r="N104" s="23"/>
      <c r="O104" s="23">
        <f t="shared" ref="O104:O105" si="132">K104+N104</f>
        <v>106956.9</v>
      </c>
      <c r="P104" s="23"/>
      <c r="Q104" s="23">
        <f t="shared" ref="Q104:Q105" si="133">M104+P104</f>
        <v>103472.59999999999</v>
      </c>
      <c r="R104" s="23"/>
      <c r="S104" s="23">
        <f t="shared" ref="S104:S105" si="134">O104+R104</f>
        <v>106956.9</v>
      </c>
      <c r="T104" s="23"/>
      <c r="U104" s="23">
        <f t="shared" ref="U104:U105" si="135">Q104+T104</f>
        <v>103472.59999999999</v>
      </c>
      <c r="V104" s="23"/>
      <c r="W104" s="23">
        <f t="shared" ref="W104:W105" si="136">S104+V104</f>
        <v>106956.9</v>
      </c>
      <c r="X104" s="23"/>
      <c r="Y104" s="23">
        <f t="shared" ref="Y104:Y105" si="137">U104+X104</f>
        <v>103472.59999999999</v>
      </c>
      <c r="Z104" s="23"/>
      <c r="AA104" s="23">
        <f t="shared" ref="AA104:AA105" si="138">W104+Z104</f>
        <v>106956.9</v>
      </c>
      <c r="AB104" s="23"/>
      <c r="AC104" s="23">
        <f t="shared" ref="AC104:AC105" si="139">Y104+AB104</f>
        <v>103472.59999999999</v>
      </c>
      <c r="AD104" s="23"/>
      <c r="AE104" s="23">
        <f t="shared" ref="AE104:AE105" si="140">AA104+AD104</f>
        <v>106956.9</v>
      </c>
      <c r="AF104" s="23"/>
      <c r="AG104" s="23">
        <f t="shared" ref="AG104:AG105" si="141">AC104+AF104</f>
        <v>103472.59999999999</v>
      </c>
      <c r="AH104" s="22"/>
      <c r="AI104" s="46">
        <f t="shared" ref="AI104:AI105" si="142">AE104+AH104</f>
        <v>106956.9</v>
      </c>
      <c r="AJ104" s="22"/>
      <c r="AK104" s="46">
        <f t="shared" ref="AK104:AK105" si="143">AG104+AJ104</f>
        <v>103472.59999999999</v>
      </c>
      <c r="AL104" s="10" t="s">
        <v>68</v>
      </c>
    </row>
    <row r="105" spans="1:39" ht="54" x14ac:dyDescent="0.35">
      <c r="A105" s="43" t="s">
        <v>122</v>
      </c>
      <c r="B105" s="44" t="s">
        <v>67</v>
      </c>
      <c r="C105" s="45" t="s">
        <v>3</v>
      </c>
      <c r="D105" s="21">
        <f>D107</f>
        <v>50354.3</v>
      </c>
      <c r="E105" s="21">
        <f>E107</f>
        <v>50354.3</v>
      </c>
      <c r="F105" s="23">
        <f>F107+F108</f>
        <v>137117</v>
      </c>
      <c r="G105" s="23">
        <f t="shared" si="0"/>
        <v>187471.3</v>
      </c>
      <c r="H105" s="23">
        <f>H107+H108</f>
        <v>137117</v>
      </c>
      <c r="I105" s="23">
        <f t="shared" si="1"/>
        <v>187471.3</v>
      </c>
      <c r="J105" s="23">
        <f>J107+J108</f>
        <v>0</v>
      </c>
      <c r="K105" s="23">
        <f t="shared" si="2"/>
        <v>187471.3</v>
      </c>
      <c r="L105" s="23">
        <f>L107+L108</f>
        <v>0</v>
      </c>
      <c r="M105" s="23">
        <f t="shared" si="131"/>
        <v>187471.3</v>
      </c>
      <c r="N105" s="23">
        <f>N107+N108</f>
        <v>0</v>
      </c>
      <c r="O105" s="23">
        <f t="shared" si="132"/>
        <v>187471.3</v>
      </c>
      <c r="P105" s="23">
        <f>P107+P108</f>
        <v>0</v>
      </c>
      <c r="Q105" s="23">
        <f t="shared" si="133"/>
        <v>187471.3</v>
      </c>
      <c r="R105" s="23">
        <f>R107+R108</f>
        <v>0</v>
      </c>
      <c r="S105" s="23">
        <f t="shared" si="134"/>
        <v>187471.3</v>
      </c>
      <c r="T105" s="23">
        <f>T107+T108</f>
        <v>0</v>
      </c>
      <c r="U105" s="23">
        <f t="shared" si="135"/>
        <v>187471.3</v>
      </c>
      <c r="V105" s="23">
        <f>V107+V108</f>
        <v>0</v>
      </c>
      <c r="W105" s="23">
        <f t="shared" si="136"/>
        <v>187471.3</v>
      </c>
      <c r="X105" s="23">
        <f>X107+X108</f>
        <v>0</v>
      </c>
      <c r="Y105" s="23">
        <f t="shared" si="137"/>
        <v>187471.3</v>
      </c>
      <c r="Z105" s="23">
        <f>Z107+Z108</f>
        <v>0</v>
      </c>
      <c r="AA105" s="23">
        <f t="shared" si="138"/>
        <v>187471.3</v>
      </c>
      <c r="AB105" s="23">
        <f>AB107+AB108</f>
        <v>0</v>
      </c>
      <c r="AC105" s="23">
        <f t="shared" si="139"/>
        <v>187471.3</v>
      </c>
      <c r="AD105" s="23">
        <f>AD107+AD108</f>
        <v>0</v>
      </c>
      <c r="AE105" s="23">
        <f t="shared" si="140"/>
        <v>187471.3</v>
      </c>
      <c r="AF105" s="23">
        <f>AF107+AF108</f>
        <v>0</v>
      </c>
      <c r="AG105" s="23">
        <f t="shared" si="141"/>
        <v>187471.3</v>
      </c>
      <c r="AH105" s="22">
        <f>AH107+AH108</f>
        <v>0</v>
      </c>
      <c r="AI105" s="46">
        <f t="shared" si="142"/>
        <v>187471.3</v>
      </c>
      <c r="AJ105" s="22">
        <f>AJ107+AJ108</f>
        <v>0</v>
      </c>
      <c r="AK105" s="46">
        <f t="shared" si="143"/>
        <v>187471.3</v>
      </c>
    </row>
    <row r="106" spans="1:39" x14ac:dyDescent="0.35">
      <c r="A106" s="43"/>
      <c r="B106" s="44" t="s">
        <v>7</v>
      </c>
      <c r="C106" s="45"/>
      <c r="D106" s="21"/>
      <c r="E106" s="21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2"/>
      <c r="AI106" s="46"/>
      <c r="AJ106" s="22"/>
      <c r="AK106" s="46"/>
    </row>
    <row r="107" spans="1:39" x14ac:dyDescent="0.35">
      <c r="A107" s="43"/>
      <c r="B107" s="44" t="s">
        <v>14</v>
      </c>
      <c r="C107" s="45"/>
      <c r="D107" s="21">
        <v>50354.3</v>
      </c>
      <c r="E107" s="21">
        <v>50354.3</v>
      </c>
      <c r="F107" s="23">
        <v>262.89999999999998</v>
      </c>
      <c r="G107" s="23">
        <f t="shared" si="0"/>
        <v>50617.200000000004</v>
      </c>
      <c r="H107" s="23">
        <v>262.89999999999998</v>
      </c>
      <c r="I107" s="23">
        <f t="shared" si="1"/>
        <v>50617.200000000004</v>
      </c>
      <c r="J107" s="23"/>
      <c r="K107" s="23">
        <f t="shared" si="2"/>
        <v>50617.200000000004</v>
      </c>
      <c r="L107" s="23"/>
      <c r="M107" s="23">
        <f t="shared" ref="M107:M121" si="144">I107+L107</f>
        <v>50617.200000000004</v>
      </c>
      <c r="N107" s="23"/>
      <c r="O107" s="23">
        <f t="shared" ref="O107:O121" si="145">K107+N107</f>
        <v>50617.200000000004</v>
      </c>
      <c r="P107" s="23"/>
      <c r="Q107" s="23">
        <f t="shared" ref="Q107:Q121" si="146">M107+P107</f>
        <v>50617.200000000004</v>
      </c>
      <c r="R107" s="23"/>
      <c r="S107" s="23">
        <f t="shared" ref="S107:S121" si="147">O107+R107</f>
        <v>50617.200000000004</v>
      </c>
      <c r="T107" s="23"/>
      <c r="U107" s="23">
        <f t="shared" ref="U107:U121" si="148">Q107+T107</f>
        <v>50617.200000000004</v>
      </c>
      <c r="V107" s="23"/>
      <c r="W107" s="23">
        <f t="shared" ref="W107:W121" si="149">S107+V107</f>
        <v>50617.200000000004</v>
      </c>
      <c r="X107" s="23"/>
      <c r="Y107" s="23">
        <f t="shared" ref="Y107:Y121" si="150">U107+X107</f>
        <v>50617.200000000004</v>
      </c>
      <c r="Z107" s="23"/>
      <c r="AA107" s="23">
        <f t="shared" ref="AA107:AA121" si="151">W107+Z107</f>
        <v>50617.200000000004</v>
      </c>
      <c r="AB107" s="23"/>
      <c r="AC107" s="23">
        <f t="shared" ref="AC107:AC121" si="152">Y107+AB107</f>
        <v>50617.200000000004</v>
      </c>
      <c r="AD107" s="23"/>
      <c r="AE107" s="23">
        <f t="shared" ref="AE107:AE121" si="153">AA107+AD107</f>
        <v>50617.200000000004</v>
      </c>
      <c r="AF107" s="23"/>
      <c r="AG107" s="23">
        <f t="shared" ref="AG107:AG121" si="154">AC107+AF107</f>
        <v>50617.200000000004</v>
      </c>
      <c r="AH107" s="22"/>
      <c r="AI107" s="46">
        <f t="shared" ref="AI107:AI121" si="155">AE107+AH107</f>
        <v>50617.200000000004</v>
      </c>
      <c r="AJ107" s="22"/>
      <c r="AK107" s="46">
        <f t="shared" ref="AK107:AK121" si="156">AG107+AJ107</f>
        <v>50617.200000000004</v>
      </c>
      <c r="AL107" s="10" t="s">
        <v>69</v>
      </c>
    </row>
    <row r="108" spans="1:39" x14ac:dyDescent="0.35">
      <c r="A108" s="43"/>
      <c r="B108" s="44" t="s">
        <v>22</v>
      </c>
      <c r="C108" s="45"/>
      <c r="D108" s="21"/>
      <c r="E108" s="21"/>
      <c r="F108" s="23">
        <v>136854.1</v>
      </c>
      <c r="G108" s="23">
        <f t="shared" si="0"/>
        <v>136854.1</v>
      </c>
      <c r="H108" s="23">
        <v>136854.1</v>
      </c>
      <c r="I108" s="23">
        <f t="shared" si="1"/>
        <v>136854.1</v>
      </c>
      <c r="J108" s="23"/>
      <c r="K108" s="23">
        <f t="shared" si="2"/>
        <v>136854.1</v>
      </c>
      <c r="L108" s="23"/>
      <c r="M108" s="23">
        <f t="shared" si="144"/>
        <v>136854.1</v>
      </c>
      <c r="N108" s="23"/>
      <c r="O108" s="23">
        <f t="shared" si="145"/>
        <v>136854.1</v>
      </c>
      <c r="P108" s="23"/>
      <c r="Q108" s="23">
        <f t="shared" si="146"/>
        <v>136854.1</v>
      </c>
      <c r="R108" s="23"/>
      <c r="S108" s="23">
        <f t="shared" si="147"/>
        <v>136854.1</v>
      </c>
      <c r="T108" s="23"/>
      <c r="U108" s="23">
        <f t="shared" si="148"/>
        <v>136854.1</v>
      </c>
      <c r="V108" s="23"/>
      <c r="W108" s="23">
        <f t="shared" si="149"/>
        <v>136854.1</v>
      </c>
      <c r="X108" s="23"/>
      <c r="Y108" s="23">
        <f t="shared" si="150"/>
        <v>136854.1</v>
      </c>
      <c r="Z108" s="23"/>
      <c r="AA108" s="23">
        <f t="shared" si="151"/>
        <v>136854.1</v>
      </c>
      <c r="AB108" s="23"/>
      <c r="AC108" s="23">
        <f t="shared" si="152"/>
        <v>136854.1</v>
      </c>
      <c r="AD108" s="23"/>
      <c r="AE108" s="23">
        <f t="shared" si="153"/>
        <v>136854.1</v>
      </c>
      <c r="AF108" s="23"/>
      <c r="AG108" s="23">
        <f t="shared" si="154"/>
        <v>136854.1</v>
      </c>
      <c r="AH108" s="22"/>
      <c r="AI108" s="46">
        <f t="shared" si="155"/>
        <v>136854.1</v>
      </c>
      <c r="AJ108" s="22"/>
      <c r="AK108" s="46">
        <f t="shared" si="156"/>
        <v>136854.1</v>
      </c>
      <c r="AL108" s="10" t="s">
        <v>69</v>
      </c>
    </row>
    <row r="109" spans="1:39" ht="54" x14ac:dyDescent="0.35">
      <c r="A109" s="43" t="s">
        <v>123</v>
      </c>
      <c r="B109" s="44" t="s">
        <v>172</v>
      </c>
      <c r="C109" s="45" t="s">
        <v>45</v>
      </c>
      <c r="D109" s="21"/>
      <c r="E109" s="21"/>
      <c r="F109" s="23">
        <v>13479.7</v>
      </c>
      <c r="G109" s="23">
        <f t="shared" si="0"/>
        <v>13479.7</v>
      </c>
      <c r="H109" s="23"/>
      <c r="I109" s="23">
        <f t="shared" si="1"/>
        <v>0</v>
      </c>
      <c r="J109" s="23"/>
      <c r="K109" s="23">
        <f t="shared" si="2"/>
        <v>13479.7</v>
      </c>
      <c r="L109" s="23"/>
      <c r="M109" s="23">
        <f t="shared" si="144"/>
        <v>0</v>
      </c>
      <c r="N109" s="23"/>
      <c r="O109" s="23">
        <f t="shared" si="145"/>
        <v>13479.7</v>
      </c>
      <c r="P109" s="23"/>
      <c r="Q109" s="23">
        <f t="shared" si="146"/>
        <v>0</v>
      </c>
      <c r="R109" s="23"/>
      <c r="S109" s="23">
        <f t="shared" si="147"/>
        <v>13479.7</v>
      </c>
      <c r="T109" s="23"/>
      <c r="U109" s="23">
        <f t="shared" si="148"/>
        <v>0</v>
      </c>
      <c r="V109" s="23"/>
      <c r="W109" s="23">
        <f t="shared" si="149"/>
        <v>13479.7</v>
      </c>
      <c r="X109" s="23"/>
      <c r="Y109" s="23">
        <f t="shared" si="150"/>
        <v>0</v>
      </c>
      <c r="Z109" s="23"/>
      <c r="AA109" s="23">
        <f t="shared" si="151"/>
        <v>13479.7</v>
      </c>
      <c r="AB109" s="23"/>
      <c r="AC109" s="23">
        <f t="shared" si="152"/>
        <v>0</v>
      </c>
      <c r="AD109" s="23"/>
      <c r="AE109" s="23">
        <f t="shared" si="153"/>
        <v>13479.7</v>
      </c>
      <c r="AF109" s="23"/>
      <c r="AG109" s="23">
        <f t="shared" si="154"/>
        <v>0</v>
      </c>
      <c r="AH109" s="22"/>
      <c r="AI109" s="46">
        <f t="shared" si="155"/>
        <v>13479.7</v>
      </c>
      <c r="AJ109" s="22"/>
      <c r="AK109" s="46">
        <f t="shared" si="156"/>
        <v>0</v>
      </c>
      <c r="AL109" s="10" t="s">
        <v>182</v>
      </c>
    </row>
    <row r="110" spans="1:39" ht="54" x14ac:dyDescent="0.35">
      <c r="A110" s="43" t="s">
        <v>124</v>
      </c>
      <c r="B110" s="44" t="s">
        <v>173</v>
      </c>
      <c r="C110" s="45" t="s">
        <v>45</v>
      </c>
      <c r="D110" s="21"/>
      <c r="E110" s="21"/>
      <c r="F110" s="23">
        <v>9847.7000000000007</v>
      </c>
      <c r="G110" s="23">
        <f t="shared" si="0"/>
        <v>9847.7000000000007</v>
      </c>
      <c r="H110" s="23"/>
      <c r="I110" s="23">
        <f t="shared" si="1"/>
        <v>0</v>
      </c>
      <c r="J110" s="23"/>
      <c r="K110" s="23">
        <f t="shared" si="2"/>
        <v>9847.7000000000007</v>
      </c>
      <c r="L110" s="23"/>
      <c r="M110" s="23">
        <f t="shared" si="144"/>
        <v>0</v>
      </c>
      <c r="N110" s="23"/>
      <c r="O110" s="23">
        <f t="shared" si="145"/>
        <v>9847.7000000000007</v>
      </c>
      <c r="P110" s="23"/>
      <c r="Q110" s="23">
        <f t="shared" si="146"/>
        <v>0</v>
      </c>
      <c r="R110" s="23"/>
      <c r="S110" s="23">
        <f t="shared" si="147"/>
        <v>9847.7000000000007</v>
      </c>
      <c r="T110" s="23"/>
      <c r="U110" s="23">
        <f t="shared" si="148"/>
        <v>0</v>
      </c>
      <c r="V110" s="23"/>
      <c r="W110" s="23">
        <f t="shared" si="149"/>
        <v>9847.7000000000007</v>
      </c>
      <c r="X110" s="23"/>
      <c r="Y110" s="23">
        <f t="shared" si="150"/>
        <v>0</v>
      </c>
      <c r="Z110" s="23"/>
      <c r="AA110" s="23">
        <f t="shared" si="151"/>
        <v>9847.7000000000007</v>
      </c>
      <c r="AB110" s="23"/>
      <c r="AC110" s="23">
        <f t="shared" si="152"/>
        <v>0</v>
      </c>
      <c r="AD110" s="23"/>
      <c r="AE110" s="23">
        <f t="shared" si="153"/>
        <v>9847.7000000000007</v>
      </c>
      <c r="AF110" s="23"/>
      <c r="AG110" s="23">
        <f t="shared" si="154"/>
        <v>0</v>
      </c>
      <c r="AH110" s="22"/>
      <c r="AI110" s="46">
        <f t="shared" si="155"/>
        <v>9847.7000000000007</v>
      </c>
      <c r="AJ110" s="22"/>
      <c r="AK110" s="46">
        <f t="shared" si="156"/>
        <v>0</v>
      </c>
      <c r="AL110" s="10" t="s">
        <v>174</v>
      </c>
    </row>
    <row r="111" spans="1:39" s="3" customFormat="1" ht="54" hidden="1" x14ac:dyDescent="0.35">
      <c r="A111" s="1" t="s">
        <v>118</v>
      </c>
      <c r="B111" s="14" t="s">
        <v>49</v>
      </c>
      <c r="C111" s="6" t="s">
        <v>45</v>
      </c>
      <c r="D111" s="21"/>
      <c r="E111" s="21"/>
      <c r="F111" s="23">
        <v>0</v>
      </c>
      <c r="G111" s="23">
        <f t="shared" si="0"/>
        <v>0</v>
      </c>
      <c r="H111" s="23"/>
      <c r="I111" s="23">
        <f t="shared" si="1"/>
        <v>0</v>
      </c>
      <c r="J111" s="23">
        <v>0</v>
      </c>
      <c r="K111" s="23">
        <f t="shared" si="2"/>
        <v>0</v>
      </c>
      <c r="L111" s="23"/>
      <c r="M111" s="23">
        <f t="shared" si="144"/>
        <v>0</v>
      </c>
      <c r="N111" s="23">
        <v>0</v>
      </c>
      <c r="O111" s="23">
        <f t="shared" si="145"/>
        <v>0</v>
      </c>
      <c r="P111" s="23"/>
      <c r="Q111" s="23">
        <f t="shared" si="146"/>
        <v>0</v>
      </c>
      <c r="R111" s="23">
        <v>0</v>
      </c>
      <c r="S111" s="23">
        <f t="shared" si="147"/>
        <v>0</v>
      </c>
      <c r="T111" s="23"/>
      <c r="U111" s="23">
        <f t="shared" si="148"/>
        <v>0</v>
      </c>
      <c r="V111" s="23">
        <v>0</v>
      </c>
      <c r="W111" s="23">
        <f t="shared" si="149"/>
        <v>0</v>
      </c>
      <c r="X111" s="23"/>
      <c r="Y111" s="23">
        <f t="shared" si="150"/>
        <v>0</v>
      </c>
      <c r="Z111" s="23">
        <v>0</v>
      </c>
      <c r="AA111" s="23">
        <f t="shared" si="151"/>
        <v>0</v>
      </c>
      <c r="AB111" s="23"/>
      <c r="AC111" s="23">
        <f t="shared" si="152"/>
        <v>0</v>
      </c>
      <c r="AD111" s="23">
        <v>0</v>
      </c>
      <c r="AE111" s="23">
        <f t="shared" si="153"/>
        <v>0</v>
      </c>
      <c r="AF111" s="23"/>
      <c r="AG111" s="23">
        <f t="shared" si="154"/>
        <v>0</v>
      </c>
      <c r="AH111" s="22">
        <v>0</v>
      </c>
      <c r="AI111" s="23">
        <f t="shared" si="155"/>
        <v>0</v>
      </c>
      <c r="AJ111" s="22"/>
      <c r="AK111" s="23">
        <f t="shared" si="156"/>
        <v>0</v>
      </c>
      <c r="AL111" s="10" t="s">
        <v>175</v>
      </c>
      <c r="AM111" s="3">
        <v>0</v>
      </c>
    </row>
    <row r="112" spans="1:39" s="3" customFormat="1" ht="54" hidden="1" x14ac:dyDescent="0.35">
      <c r="A112" s="1"/>
      <c r="B112" s="14" t="s">
        <v>47</v>
      </c>
      <c r="C112" s="6" t="s">
        <v>45</v>
      </c>
      <c r="D112" s="21"/>
      <c r="E112" s="21"/>
      <c r="F112" s="23"/>
      <c r="G112" s="23">
        <f t="shared" si="0"/>
        <v>0</v>
      </c>
      <c r="H112" s="23"/>
      <c r="I112" s="23">
        <f t="shared" si="1"/>
        <v>0</v>
      </c>
      <c r="J112" s="23"/>
      <c r="K112" s="23">
        <f t="shared" ref="K112:K198" si="157">G112+J112</f>
        <v>0</v>
      </c>
      <c r="L112" s="23"/>
      <c r="M112" s="23">
        <f t="shared" si="144"/>
        <v>0</v>
      </c>
      <c r="N112" s="23"/>
      <c r="O112" s="23">
        <f t="shared" si="145"/>
        <v>0</v>
      </c>
      <c r="P112" s="23"/>
      <c r="Q112" s="23">
        <f t="shared" si="146"/>
        <v>0</v>
      </c>
      <c r="R112" s="23"/>
      <c r="S112" s="23">
        <f t="shared" si="147"/>
        <v>0</v>
      </c>
      <c r="T112" s="23"/>
      <c r="U112" s="23">
        <f t="shared" si="148"/>
        <v>0</v>
      </c>
      <c r="V112" s="23"/>
      <c r="W112" s="23">
        <f t="shared" si="149"/>
        <v>0</v>
      </c>
      <c r="X112" s="23"/>
      <c r="Y112" s="23">
        <f t="shared" si="150"/>
        <v>0</v>
      </c>
      <c r="Z112" s="23"/>
      <c r="AA112" s="23">
        <f t="shared" si="151"/>
        <v>0</v>
      </c>
      <c r="AB112" s="23"/>
      <c r="AC112" s="23">
        <f t="shared" si="152"/>
        <v>0</v>
      </c>
      <c r="AD112" s="23"/>
      <c r="AE112" s="23">
        <f t="shared" si="153"/>
        <v>0</v>
      </c>
      <c r="AF112" s="23"/>
      <c r="AG112" s="23">
        <f t="shared" si="154"/>
        <v>0</v>
      </c>
      <c r="AH112" s="22"/>
      <c r="AI112" s="23">
        <f t="shared" si="155"/>
        <v>0</v>
      </c>
      <c r="AJ112" s="22"/>
      <c r="AK112" s="23">
        <f t="shared" si="156"/>
        <v>0</v>
      </c>
      <c r="AL112" s="10" t="s">
        <v>176</v>
      </c>
      <c r="AM112" s="3">
        <v>0</v>
      </c>
    </row>
    <row r="113" spans="1:39" ht="54" x14ac:dyDescent="0.35">
      <c r="A113" s="43" t="s">
        <v>125</v>
      </c>
      <c r="B113" s="44" t="s">
        <v>178</v>
      </c>
      <c r="C113" s="45" t="s">
        <v>45</v>
      </c>
      <c r="D113" s="21"/>
      <c r="E113" s="21"/>
      <c r="F113" s="23">
        <v>2799.2</v>
      </c>
      <c r="G113" s="23">
        <f t="shared" si="0"/>
        <v>2799.2</v>
      </c>
      <c r="H113" s="23"/>
      <c r="I113" s="23">
        <f t="shared" si="1"/>
        <v>0</v>
      </c>
      <c r="J113" s="23"/>
      <c r="K113" s="23">
        <f t="shared" si="157"/>
        <v>2799.2</v>
      </c>
      <c r="L113" s="23"/>
      <c r="M113" s="23">
        <f t="shared" si="144"/>
        <v>0</v>
      </c>
      <c r="N113" s="23"/>
      <c r="O113" s="23">
        <f t="shared" si="145"/>
        <v>2799.2</v>
      </c>
      <c r="P113" s="23"/>
      <c r="Q113" s="23">
        <f t="shared" si="146"/>
        <v>0</v>
      </c>
      <c r="R113" s="23"/>
      <c r="S113" s="23">
        <f t="shared" si="147"/>
        <v>2799.2</v>
      </c>
      <c r="T113" s="23"/>
      <c r="U113" s="23">
        <f t="shared" si="148"/>
        <v>0</v>
      </c>
      <c r="V113" s="23"/>
      <c r="W113" s="23">
        <f t="shared" si="149"/>
        <v>2799.2</v>
      </c>
      <c r="X113" s="23"/>
      <c r="Y113" s="23">
        <f t="shared" si="150"/>
        <v>0</v>
      </c>
      <c r="Z113" s="23"/>
      <c r="AA113" s="23">
        <f t="shared" si="151"/>
        <v>2799.2</v>
      </c>
      <c r="AB113" s="23"/>
      <c r="AC113" s="23">
        <f t="shared" si="152"/>
        <v>0</v>
      </c>
      <c r="AD113" s="23"/>
      <c r="AE113" s="23">
        <f t="shared" si="153"/>
        <v>2799.2</v>
      </c>
      <c r="AF113" s="23"/>
      <c r="AG113" s="23">
        <f t="shared" si="154"/>
        <v>0</v>
      </c>
      <c r="AH113" s="22">
        <v>83.6</v>
      </c>
      <c r="AI113" s="46">
        <f t="shared" si="155"/>
        <v>2882.7999999999997</v>
      </c>
      <c r="AJ113" s="22"/>
      <c r="AK113" s="46">
        <f t="shared" si="156"/>
        <v>0</v>
      </c>
      <c r="AL113" s="10" t="s">
        <v>190</v>
      </c>
    </row>
    <row r="114" spans="1:39" s="3" customFormat="1" ht="54" hidden="1" x14ac:dyDescent="0.35">
      <c r="A114" s="1"/>
      <c r="B114" s="14" t="s">
        <v>53</v>
      </c>
      <c r="C114" s="6" t="s">
        <v>45</v>
      </c>
      <c r="D114" s="21"/>
      <c r="E114" s="21"/>
      <c r="F114" s="23"/>
      <c r="G114" s="23">
        <f t="shared" si="0"/>
        <v>0</v>
      </c>
      <c r="H114" s="23"/>
      <c r="I114" s="23">
        <f t="shared" si="1"/>
        <v>0</v>
      </c>
      <c r="J114" s="23"/>
      <c r="K114" s="23">
        <f t="shared" si="157"/>
        <v>0</v>
      </c>
      <c r="L114" s="23"/>
      <c r="M114" s="23">
        <f t="shared" si="144"/>
        <v>0</v>
      </c>
      <c r="N114" s="23"/>
      <c r="O114" s="23">
        <f t="shared" si="145"/>
        <v>0</v>
      </c>
      <c r="P114" s="23"/>
      <c r="Q114" s="23">
        <f t="shared" si="146"/>
        <v>0</v>
      </c>
      <c r="R114" s="23"/>
      <c r="S114" s="23">
        <f t="shared" si="147"/>
        <v>0</v>
      </c>
      <c r="T114" s="23"/>
      <c r="U114" s="23">
        <f t="shared" si="148"/>
        <v>0</v>
      </c>
      <c r="V114" s="23"/>
      <c r="W114" s="23">
        <f t="shared" si="149"/>
        <v>0</v>
      </c>
      <c r="X114" s="23"/>
      <c r="Y114" s="23">
        <f t="shared" si="150"/>
        <v>0</v>
      </c>
      <c r="Z114" s="23"/>
      <c r="AA114" s="23">
        <f t="shared" si="151"/>
        <v>0</v>
      </c>
      <c r="AB114" s="23"/>
      <c r="AC114" s="23">
        <f t="shared" si="152"/>
        <v>0</v>
      </c>
      <c r="AD114" s="23"/>
      <c r="AE114" s="23">
        <f t="shared" si="153"/>
        <v>0</v>
      </c>
      <c r="AF114" s="23"/>
      <c r="AG114" s="23">
        <f t="shared" si="154"/>
        <v>0</v>
      </c>
      <c r="AH114" s="22"/>
      <c r="AI114" s="23">
        <f t="shared" si="155"/>
        <v>0</v>
      </c>
      <c r="AJ114" s="22"/>
      <c r="AK114" s="23">
        <f t="shared" si="156"/>
        <v>0</v>
      </c>
      <c r="AL114" s="10" t="s">
        <v>177</v>
      </c>
      <c r="AM114" s="3">
        <v>0</v>
      </c>
    </row>
    <row r="115" spans="1:39" x14ac:dyDescent="0.35">
      <c r="A115" s="43"/>
      <c r="B115" s="44" t="s">
        <v>4</v>
      </c>
      <c r="C115" s="44"/>
      <c r="D115" s="20">
        <f>D118+D116+D117+D119+D120+D121+D125</f>
        <v>190500</v>
      </c>
      <c r="E115" s="20">
        <f>E118+E116+E117+E119+E120+E121+E125</f>
        <v>138786.90000000002</v>
      </c>
      <c r="F115" s="20">
        <f>F118+F116+F117+F119+F120+F121+F125</f>
        <v>0</v>
      </c>
      <c r="G115" s="20">
        <f t="shared" si="0"/>
        <v>190500</v>
      </c>
      <c r="H115" s="20">
        <f>H118+H116+H117+H119+H120+H121+H125</f>
        <v>0</v>
      </c>
      <c r="I115" s="20">
        <f t="shared" si="1"/>
        <v>138786.90000000002</v>
      </c>
      <c r="J115" s="20">
        <f>J118+J116+J117+J119+J120+J121+J125+J126</f>
        <v>32968.798999999999</v>
      </c>
      <c r="K115" s="20">
        <f t="shared" si="157"/>
        <v>223468.799</v>
      </c>
      <c r="L115" s="20">
        <f>L118+L116+L117+L119+L120+L121+L125+L126</f>
        <v>0</v>
      </c>
      <c r="M115" s="20">
        <f t="shared" si="144"/>
        <v>138786.90000000002</v>
      </c>
      <c r="N115" s="20">
        <f>N118+N116+N117+N119+N120+N121+N125+N126</f>
        <v>0</v>
      </c>
      <c r="O115" s="20">
        <f t="shared" si="145"/>
        <v>223468.799</v>
      </c>
      <c r="P115" s="20">
        <f>P118+P116+P117+P119+P120+P121+P125+P126</f>
        <v>0</v>
      </c>
      <c r="Q115" s="20">
        <f t="shared" si="146"/>
        <v>138786.90000000002</v>
      </c>
      <c r="R115" s="20">
        <f>R118+R116+R117+R119+R120+R121+R125+R126</f>
        <v>467.96</v>
      </c>
      <c r="S115" s="20">
        <f t="shared" si="147"/>
        <v>223936.75899999999</v>
      </c>
      <c r="T115" s="20">
        <f>T118+T116+T117+T119+T120+T121+T125+T126</f>
        <v>0</v>
      </c>
      <c r="U115" s="20">
        <f t="shared" si="148"/>
        <v>138786.90000000002</v>
      </c>
      <c r="V115" s="20">
        <f>V118+V116+V117+V119+V120+V121+V125+V126</f>
        <v>0</v>
      </c>
      <c r="W115" s="20">
        <f t="shared" si="149"/>
        <v>223936.75899999999</v>
      </c>
      <c r="X115" s="20">
        <f>X118+X116+X117+X119+X120+X121+X125+X126</f>
        <v>0</v>
      </c>
      <c r="Y115" s="20">
        <f t="shared" si="150"/>
        <v>138786.90000000002</v>
      </c>
      <c r="Z115" s="23">
        <f>Z118+Z116+Z117+Z119+Z120+Z121+Z125+Z126+Z127</f>
        <v>140250.79699999999</v>
      </c>
      <c r="AA115" s="23">
        <f t="shared" si="151"/>
        <v>364187.55599999998</v>
      </c>
      <c r="AB115" s="23">
        <f>AB118+AB116+AB117+AB119+AB120+AB121+AB125+AB126+AB127</f>
        <v>0</v>
      </c>
      <c r="AC115" s="23">
        <f t="shared" si="152"/>
        <v>138786.90000000002</v>
      </c>
      <c r="AD115" s="23">
        <f>AD118+AD116+AD117+AD119+AD120+AD121+AD125+AD126+AD127</f>
        <v>0</v>
      </c>
      <c r="AE115" s="20">
        <f t="shared" si="153"/>
        <v>364187.55599999998</v>
      </c>
      <c r="AF115" s="23">
        <f>AF118+AF116+AF117+AF119+AF120+AF121+AF125+AF126+AF127</f>
        <v>0</v>
      </c>
      <c r="AG115" s="20">
        <f t="shared" si="154"/>
        <v>138786.90000000002</v>
      </c>
      <c r="AH115" s="20">
        <f>AH118+AH116+AH117+AH119+AH120+AH121+AH125+AH126+AH127</f>
        <v>-30269.992999999999</v>
      </c>
      <c r="AI115" s="46">
        <f t="shared" si="155"/>
        <v>333917.56299999997</v>
      </c>
      <c r="AJ115" s="20">
        <f>AJ118+AJ116+AJ117+AJ119+AJ120+AJ121+AJ125+AJ126+AJ127</f>
        <v>0</v>
      </c>
      <c r="AK115" s="46">
        <f t="shared" si="156"/>
        <v>138786.90000000002</v>
      </c>
      <c r="AL115" s="35"/>
      <c r="AM115" s="36"/>
    </row>
    <row r="116" spans="1:39" ht="54" x14ac:dyDescent="0.35">
      <c r="A116" s="43" t="s">
        <v>126</v>
      </c>
      <c r="B116" s="44" t="s">
        <v>33</v>
      </c>
      <c r="C116" s="44" t="s">
        <v>5</v>
      </c>
      <c r="D116" s="21">
        <v>60500</v>
      </c>
      <c r="E116" s="21">
        <v>60500</v>
      </c>
      <c r="F116" s="23"/>
      <c r="G116" s="23">
        <f t="shared" si="0"/>
        <v>60500</v>
      </c>
      <c r="H116" s="23"/>
      <c r="I116" s="23">
        <f t="shared" si="1"/>
        <v>60500</v>
      </c>
      <c r="J116" s="23"/>
      <c r="K116" s="23">
        <f t="shared" si="157"/>
        <v>60500</v>
      </c>
      <c r="L116" s="23"/>
      <c r="M116" s="23">
        <f t="shared" si="144"/>
        <v>60500</v>
      </c>
      <c r="N116" s="23"/>
      <c r="O116" s="23">
        <f t="shared" si="145"/>
        <v>60500</v>
      </c>
      <c r="P116" s="23"/>
      <c r="Q116" s="23">
        <f t="shared" si="146"/>
        <v>60500</v>
      </c>
      <c r="R116" s="23"/>
      <c r="S116" s="23">
        <f t="shared" si="147"/>
        <v>60500</v>
      </c>
      <c r="T116" s="23"/>
      <c r="U116" s="23">
        <f t="shared" si="148"/>
        <v>60500</v>
      </c>
      <c r="V116" s="23"/>
      <c r="W116" s="23">
        <f t="shared" si="149"/>
        <v>60500</v>
      </c>
      <c r="X116" s="23"/>
      <c r="Y116" s="23">
        <f t="shared" si="150"/>
        <v>60500</v>
      </c>
      <c r="Z116" s="23"/>
      <c r="AA116" s="23">
        <f t="shared" si="151"/>
        <v>60500</v>
      </c>
      <c r="AB116" s="23"/>
      <c r="AC116" s="23">
        <f t="shared" si="152"/>
        <v>60500</v>
      </c>
      <c r="AD116" s="23"/>
      <c r="AE116" s="23">
        <f t="shared" si="153"/>
        <v>60500</v>
      </c>
      <c r="AF116" s="23"/>
      <c r="AG116" s="23">
        <f t="shared" si="154"/>
        <v>60500</v>
      </c>
      <c r="AH116" s="22"/>
      <c r="AI116" s="46">
        <f t="shared" si="155"/>
        <v>60500</v>
      </c>
      <c r="AJ116" s="22"/>
      <c r="AK116" s="46">
        <f t="shared" si="156"/>
        <v>60500</v>
      </c>
      <c r="AL116" s="10">
        <v>1020200000</v>
      </c>
    </row>
    <row r="117" spans="1:39" ht="54" x14ac:dyDescent="0.35">
      <c r="A117" s="43" t="s">
        <v>127</v>
      </c>
      <c r="B117" s="44" t="s">
        <v>32</v>
      </c>
      <c r="C117" s="44" t="s">
        <v>5</v>
      </c>
      <c r="D117" s="21">
        <v>0</v>
      </c>
      <c r="E117" s="21">
        <v>726.6</v>
      </c>
      <c r="F117" s="23">
        <v>0</v>
      </c>
      <c r="G117" s="23">
        <f t="shared" si="0"/>
        <v>0</v>
      </c>
      <c r="H117" s="23"/>
      <c r="I117" s="23">
        <f t="shared" si="1"/>
        <v>726.6</v>
      </c>
      <c r="J117" s="23">
        <v>0</v>
      </c>
      <c r="K117" s="23">
        <f t="shared" si="157"/>
        <v>0</v>
      </c>
      <c r="L117" s="23"/>
      <c r="M117" s="23">
        <f t="shared" si="144"/>
        <v>726.6</v>
      </c>
      <c r="N117" s="23">
        <v>0</v>
      </c>
      <c r="O117" s="23">
        <f t="shared" si="145"/>
        <v>0</v>
      </c>
      <c r="P117" s="23"/>
      <c r="Q117" s="23">
        <f t="shared" si="146"/>
        <v>726.6</v>
      </c>
      <c r="R117" s="23">
        <v>0</v>
      </c>
      <c r="S117" s="23">
        <f t="shared" si="147"/>
        <v>0</v>
      </c>
      <c r="T117" s="23"/>
      <c r="U117" s="23">
        <f t="shared" si="148"/>
        <v>726.6</v>
      </c>
      <c r="V117" s="23">
        <v>0</v>
      </c>
      <c r="W117" s="23">
        <f t="shared" si="149"/>
        <v>0</v>
      </c>
      <c r="X117" s="23"/>
      <c r="Y117" s="23">
        <f t="shared" si="150"/>
        <v>726.6</v>
      </c>
      <c r="Z117" s="23">
        <v>0</v>
      </c>
      <c r="AA117" s="23">
        <f t="shared" si="151"/>
        <v>0</v>
      </c>
      <c r="AB117" s="23"/>
      <c r="AC117" s="23">
        <f t="shared" si="152"/>
        <v>726.6</v>
      </c>
      <c r="AD117" s="23">
        <v>0</v>
      </c>
      <c r="AE117" s="23">
        <f t="shared" si="153"/>
        <v>0</v>
      </c>
      <c r="AF117" s="23"/>
      <c r="AG117" s="23">
        <f t="shared" si="154"/>
        <v>726.6</v>
      </c>
      <c r="AH117" s="22">
        <v>0</v>
      </c>
      <c r="AI117" s="46">
        <f t="shared" si="155"/>
        <v>0</v>
      </c>
      <c r="AJ117" s="22"/>
      <c r="AK117" s="46">
        <f t="shared" si="156"/>
        <v>726.6</v>
      </c>
      <c r="AL117" s="10">
        <v>1110542270</v>
      </c>
    </row>
    <row r="118" spans="1:39" ht="54" x14ac:dyDescent="0.35">
      <c r="A118" s="43" t="s">
        <v>128</v>
      </c>
      <c r="B118" s="44" t="s">
        <v>186</v>
      </c>
      <c r="C118" s="44" t="s">
        <v>5</v>
      </c>
      <c r="D118" s="21">
        <v>0</v>
      </c>
      <c r="E118" s="21">
        <v>9282.2999999999993</v>
      </c>
      <c r="F118" s="23">
        <v>0</v>
      </c>
      <c r="G118" s="23">
        <f t="shared" si="0"/>
        <v>0</v>
      </c>
      <c r="H118" s="23"/>
      <c r="I118" s="23">
        <f t="shared" si="1"/>
        <v>9282.2999999999993</v>
      </c>
      <c r="J118" s="23">
        <v>0</v>
      </c>
      <c r="K118" s="23">
        <f t="shared" si="157"/>
        <v>0</v>
      </c>
      <c r="L118" s="23"/>
      <c r="M118" s="23">
        <f t="shared" si="144"/>
        <v>9282.2999999999993</v>
      </c>
      <c r="N118" s="23">
        <v>0</v>
      </c>
      <c r="O118" s="23">
        <f t="shared" si="145"/>
        <v>0</v>
      </c>
      <c r="P118" s="23"/>
      <c r="Q118" s="23">
        <f t="shared" si="146"/>
        <v>9282.2999999999993</v>
      </c>
      <c r="R118" s="23">
        <v>0</v>
      </c>
      <c r="S118" s="23">
        <f t="shared" si="147"/>
        <v>0</v>
      </c>
      <c r="T118" s="23"/>
      <c r="U118" s="23">
        <f t="shared" si="148"/>
        <v>9282.2999999999993</v>
      </c>
      <c r="V118" s="23">
        <v>0</v>
      </c>
      <c r="W118" s="23">
        <f t="shared" si="149"/>
        <v>0</v>
      </c>
      <c r="X118" s="23"/>
      <c r="Y118" s="23">
        <f t="shared" si="150"/>
        <v>9282.2999999999993</v>
      </c>
      <c r="Z118" s="23">
        <v>0</v>
      </c>
      <c r="AA118" s="23">
        <f t="shared" si="151"/>
        <v>0</v>
      </c>
      <c r="AB118" s="23"/>
      <c r="AC118" s="23">
        <f t="shared" si="152"/>
        <v>9282.2999999999993</v>
      </c>
      <c r="AD118" s="23">
        <v>0</v>
      </c>
      <c r="AE118" s="23">
        <f t="shared" si="153"/>
        <v>0</v>
      </c>
      <c r="AF118" s="23"/>
      <c r="AG118" s="23">
        <f t="shared" si="154"/>
        <v>9282.2999999999993</v>
      </c>
      <c r="AH118" s="22">
        <v>0</v>
      </c>
      <c r="AI118" s="46">
        <f t="shared" si="155"/>
        <v>0</v>
      </c>
      <c r="AJ118" s="22"/>
      <c r="AK118" s="46">
        <f t="shared" si="156"/>
        <v>9282.2999999999993</v>
      </c>
      <c r="AL118" s="10">
        <v>1110542280</v>
      </c>
    </row>
    <row r="119" spans="1:39" ht="54" x14ac:dyDescent="0.35">
      <c r="A119" s="43" t="s">
        <v>129</v>
      </c>
      <c r="B119" s="44" t="s">
        <v>147</v>
      </c>
      <c r="C119" s="44" t="s">
        <v>5</v>
      </c>
      <c r="D119" s="21">
        <v>0</v>
      </c>
      <c r="E119" s="21">
        <v>43253</v>
      </c>
      <c r="F119" s="23">
        <v>0</v>
      </c>
      <c r="G119" s="23">
        <f t="shared" si="0"/>
        <v>0</v>
      </c>
      <c r="H119" s="23"/>
      <c r="I119" s="23">
        <f t="shared" si="1"/>
        <v>43253</v>
      </c>
      <c r="J119" s="23">
        <v>0</v>
      </c>
      <c r="K119" s="23">
        <f t="shared" si="157"/>
        <v>0</v>
      </c>
      <c r="L119" s="23"/>
      <c r="M119" s="23">
        <f t="shared" si="144"/>
        <v>43253</v>
      </c>
      <c r="N119" s="23">
        <v>0</v>
      </c>
      <c r="O119" s="23">
        <f t="shared" si="145"/>
        <v>0</v>
      </c>
      <c r="P119" s="23"/>
      <c r="Q119" s="23">
        <f t="shared" si="146"/>
        <v>43253</v>
      </c>
      <c r="R119" s="23">
        <v>0</v>
      </c>
      <c r="S119" s="23">
        <f t="shared" si="147"/>
        <v>0</v>
      </c>
      <c r="T119" s="23"/>
      <c r="U119" s="23">
        <f t="shared" si="148"/>
        <v>43253</v>
      </c>
      <c r="V119" s="23">
        <v>0</v>
      </c>
      <c r="W119" s="23">
        <f t="shared" si="149"/>
        <v>0</v>
      </c>
      <c r="X119" s="23"/>
      <c r="Y119" s="23">
        <f t="shared" si="150"/>
        <v>43253</v>
      </c>
      <c r="Z119" s="23">
        <v>0</v>
      </c>
      <c r="AA119" s="23">
        <f t="shared" si="151"/>
        <v>0</v>
      </c>
      <c r="AB119" s="23"/>
      <c r="AC119" s="23">
        <f t="shared" si="152"/>
        <v>43253</v>
      </c>
      <c r="AD119" s="23">
        <v>0</v>
      </c>
      <c r="AE119" s="23">
        <f t="shared" si="153"/>
        <v>0</v>
      </c>
      <c r="AF119" s="23"/>
      <c r="AG119" s="23">
        <f t="shared" si="154"/>
        <v>43253</v>
      </c>
      <c r="AH119" s="22">
        <v>0</v>
      </c>
      <c r="AI119" s="46">
        <f t="shared" si="155"/>
        <v>0</v>
      </c>
      <c r="AJ119" s="22"/>
      <c r="AK119" s="46">
        <f t="shared" si="156"/>
        <v>43253</v>
      </c>
      <c r="AL119" s="10">
        <v>1110542290</v>
      </c>
    </row>
    <row r="120" spans="1:39" ht="54" x14ac:dyDescent="0.35">
      <c r="A120" s="43" t="s">
        <v>130</v>
      </c>
      <c r="B120" s="44" t="s">
        <v>167</v>
      </c>
      <c r="C120" s="44" t="s">
        <v>5</v>
      </c>
      <c r="D120" s="21">
        <v>0</v>
      </c>
      <c r="E120" s="21">
        <v>25025</v>
      </c>
      <c r="F120" s="23">
        <v>0</v>
      </c>
      <c r="G120" s="23">
        <f t="shared" si="0"/>
        <v>0</v>
      </c>
      <c r="H120" s="23"/>
      <c r="I120" s="23">
        <f t="shared" si="1"/>
        <v>25025</v>
      </c>
      <c r="J120" s="23">
        <v>0</v>
      </c>
      <c r="K120" s="23">
        <f t="shared" si="157"/>
        <v>0</v>
      </c>
      <c r="L120" s="23"/>
      <c r="M120" s="23">
        <f t="shared" si="144"/>
        <v>25025</v>
      </c>
      <c r="N120" s="23">
        <v>0</v>
      </c>
      <c r="O120" s="23">
        <f t="shared" si="145"/>
        <v>0</v>
      </c>
      <c r="P120" s="23"/>
      <c r="Q120" s="23">
        <f t="shared" si="146"/>
        <v>25025</v>
      </c>
      <c r="R120" s="23">
        <v>0</v>
      </c>
      <c r="S120" s="23">
        <f t="shared" si="147"/>
        <v>0</v>
      </c>
      <c r="T120" s="23"/>
      <c r="U120" s="23">
        <f t="shared" si="148"/>
        <v>25025</v>
      </c>
      <c r="V120" s="23">
        <v>0</v>
      </c>
      <c r="W120" s="23">
        <f t="shared" si="149"/>
        <v>0</v>
      </c>
      <c r="X120" s="23"/>
      <c r="Y120" s="23">
        <f t="shared" si="150"/>
        <v>25025</v>
      </c>
      <c r="Z120" s="23">
        <v>0</v>
      </c>
      <c r="AA120" s="23">
        <f t="shared" si="151"/>
        <v>0</v>
      </c>
      <c r="AB120" s="23"/>
      <c r="AC120" s="23">
        <f t="shared" si="152"/>
        <v>25025</v>
      </c>
      <c r="AD120" s="23">
        <v>0</v>
      </c>
      <c r="AE120" s="23">
        <f t="shared" si="153"/>
        <v>0</v>
      </c>
      <c r="AF120" s="23"/>
      <c r="AG120" s="23">
        <f t="shared" si="154"/>
        <v>25025</v>
      </c>
      <c r="AH120" s="22">
        <v>0</v>
      </c>
      <c r="AI120" s="46">
        <f t="shared" si="155"/>
        <v>0</v>
      </c>
      <c r="AJ120" s="22"/>
      <c r="AK120" s="46">
        <f t="shared" si="156"/>
        <v>25025</v>
      </c>
      <c r="AL120" s="9">
        <v>1110542300</v>
      </c>
    </row>
    <row r="121" spans="1:39" ht="54" x14ac:dyDescent="0.35">
      <c r="A121" s="43" t="s">
        <v>131</v>
      </c>
      <c r="B121" s="44" t="s">
        <v>148</v>
      </c>
      <c r="C121" s="44" t="s">
        <v>5</v>
      </c>
      <c r="D121" s="21">
        <f>D123+D124</f>
        <v>100000</v>
      </c>
      <c r="E121" s="21">
        <f>E123+E124</f>
        <v>0</v>
      </c>
      <c r="F121" s="23">
        <f>F123+F124</f>
        <v>0</v>
      </c>
      <c r="G121" s="23">
        <f t="shared" si="0"/>
        <v>100000</v>
      </c>
      <c r="H121" s="23">
        <f>H123+H124</f>
        <v>0</v>
      </c>
      <c r="I121" s="23">
        <f t="shared" si="1"/>
        <v>0</v>
      </c>
      <c r="J121" s="23">
        <f>J123+J124</f>
        <v>0</v>
      </c>
      <c r="K121" s="23">
        <f t="shared" si="157"/>
        <v>100000</v>
      </c>
      <c r="L121" s="23">
        <f>L123+L124</f>
        <v>0</v>
      </c>
      <c r="M121" s="23">
        <f t="shared" si="144"/>
        <v>0</v>
      </c>
      <c r="N121" s="23">
        <f>N123+N124</f>
        <v>0</v>
      </c>
      <c r="O121" s="23">
        <f t="shared" si="145"/>
        <v>100000</v>
      </c>
      <c r="P121" s="23">
        <f>P123+P124</f>
        <v>0</v>
      </c>
      <c r="Q121" s="23">
        <f t="shared" si="146"/>
        <v>0</v>
      </c>
      <c r="R121" s="23">
        <f>R123+R124</f>
        <v>0</v>
      </c>
      <c r="S121" s="23">
        <f t="shared" si="147"/>
        <v>100000</v>
      </c>
      <c r="T121" s="23">
        <f>T123+T124</f>
        <v>0</v>
      </c>
      <c r="U121" s="23">
        <f t="shared" si="148"/>
        <v>0</v>
      </c>
      <c r="V121" s="23">
        <f>V123+V124</f>
        <v>0</v>
      </c>
      <c r="W121" s="23">
        <f t="shared" si="149"/>
        <v>100000</v>
      </c>
      <c r="X121" s="23">
        <f>X123+X124</f>
        <v>0</v>
      </c>
      <c r="Y121" s="23">
        <f t="shared" si="150"/>
        <v>0</v>
      </c>
      <c r="Z121" s="23">
        <f>Z123+Z124</f>
        <v>123223.927</v>
      </c>
      <c r="AA121" s="23">
        <f t="shared" si="151"/>
        <v>223223.927</v>
      </c>
      <c r="AB121" s="23">
        <f>AB123+AB124</f>
        <v>0</v>
      </c>
      <c r="AC121" s="23">
        <f t="shared" si="152"/>
        <v>0</v>
      </c>
      <c r="AD121" s="23">
        <f>AD123+AD124</f>
        <v>0</v>
      </c>
      <c r="AE121" s="23">
        <f t="shared" si="153"/>
        <v>223223.927</v>
      </c>
      <c r="AF121" s="23">
        <f>AF123+AF124</f>
        <v>0</v>
      </c>
      <c r="AG121" s="23">
        <f t="shared" si="154"/>
        <v>0</v>
      </c>
      <c r="AH121" s="22">
        <f>AH123+AH124</f>
        <v>0</v>
      </c>
      <c r="AI121" s="46">
        <f t="shared" si="155"/>
        <v>223223.927</v>
      </c>
      <c r="AJ121" s="22">
        <f>AJ123+AJ124</f>
        <v>0</v>
      </c>
      <c r="AK121" s="46">
        <f t="shared" si="156"/>
        <v>0</v>
      </c>
      <c r="AL121" s="9"/>
    </row>
    <row r="122" spans="1:39" s="3" customFormat="1" hidden="1" x14ac:dyDescent="0.35">
      <c r="A122" s="1"/>
      <c r="B122" s="12" t="s">
        <v>7</v>
      </c>
      <c r="C122" s="13"/>
      <c r="D122" s="21"/>
      <c r="E122" s="21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2"/>
      <c r="AI122" s="23"/>
      <c r="AJ122" s="22"/>
      <c r="AK122" s="23"/>
      <c r="AL122" s="9"/>
      <c r="AM122" s="3">
        <v>0</v>
      </c>
    </row>
    <row r="123" spans="1:39" s="3" customFormat="1" hidden="1" x14ac:dyDescent="0.35">
      <c r="A123" s="1"/>
      <c r="B123" s="12" t="s">
        <v>8</v>
      </c>
      <c r="C123" s="13"/>
      <c r="D123" s="21">
        <v>100000</v>
      </c>
      <c r="E123" s="21">
        <v>0</v>
      </c>
      <c r="F123" s="23"/>
      <c r="G123" s="23">
        <f t="shared" si="0"/>
        <v>100000</v>
      </c>
      <c r="H123" s="23">
        <v>0</v>
      </c>
      <c r="I123" s="23">
        <f t="shared" si="1"/>
        <v>0</v>
      </c>
      <c r="J123" s="23"/>
      <c r="K123" s="23">
        <f t="shared" si="157"/>
        <v>100000</v>
      </c>
      <c r="L123" s="23">
        <v>0</v>
      </c>
      <c r="M123" s="23">
        <f t="shared" ref="M123:M128" si="158">I123+L123</f>
        <v>0</v>
      </c>
      <c r="N123" s="23"/>
      <c r="O123" s="23">
        <f t="shared" ref="O123:O128" si="159">K123+N123</f>
        <v>100000</v>
      </c>
      <c r="P123" s="23">
        <v>0</v>
      </c>
      <c r="Q123" s="23">
        <f t="shared" ref="Q123:Q128" si="160">M123+P123</f>
        <v>0</v>
      </c>
      <c r="R123" s="23"/>
      <c r="S123" s="23">
        <f t="shared" ref="S123:S128" si="161">O123+R123</f>
        <v>100000</v>
      </c>
      <c r="T123" s="23">
        <v>0</v>
      </c>
      <c r="U123" s="23">
        <f t="shared" ref="U123:U128" si="162">Q123+T123</f>
        <v>0</v>
      </c>
      <c r="V123" s="23"/>
      <c r="W123" s="23">
        <f t="shared" ref="W123:W128" si="163">S123+V123</f>
        <v>100000</v>
      </c>
      <c r="X123" s="23">
        <v>0</v>
      </c>
      <c r="Y123" s="23">
        <f t="shared" ref="Y123:Y128" si="164">U123+X123</f>
        <v>0</v>
      </c>
      <c r="Z123" s="23">
        <v>123223.927</v>
      </c>
      <c r="AA123" s="23">
        <f t="shared" ref="AA123:AA128" si="165">W123+Z123</f>
        <v>223223.927</v>
      </c>
      <c r="AB123" s="23">
        <v>0</v>
      </c>
      <c r="AC123" s="23">
        <f t="shared" ref="AC123:AC128" si="166">Y123+AB123</f>
        <v>0</v>
      </c>
      <c r="AD123" s="23"/>
      <c r="AE123" s="23">
        <f t="shared" ref="AE123:AE128" si="167">AA123+AD123</f>
        <v>223223.927</v>
      </c>
      <c r="AF123" s="23">
        <v>0</v>
      </c>
      <c r="AG123" s="23">
        <f t="shared" ref="AG123:AG128" si="168">AC123+AF123</f>
        <v>0</v>
      </c>
      <c r="AH123" s="22"/>
      <c r="AI123" s="23">
        <f t="shared" ref="AI123:AI128" si="169">AE123+AH123</f>
        <v>223223.927</v>
      </c>
      <c r="AJ123" s="22">
        <v>0</v>
      </c>
      <c r="AK123" s="23">
        <f t="shared" ref="AK123:AK128" si="170">AG123+AJ123</f>
        <v>0</v>
      </c>
      <c r="AL123" s="9">
        <v>1320242020</v>
      </c>
      <c r="AM123" s="3">
        <v>0</v>
      </c>
    </row>
    <row r="124" spans="1:39" s="3" customFormat="1" hidden="1" x14ac:dyDescent="0.35">
      <c r="A124" s="1"/>
      <c r="B124" s="12" t="s">
        <v>14</v>
      </c>
      <c r="C124" s="13"/>
      <c r="D124" s="21"/>
      <c r="E124" s="21"/>
      <c r="F124" s="23"/>
      <c r="G124" s="23">
        <f t="shared" ref="G124:G211" si="171">D124+F124</f>
        <v>0</v>
      </c>
      <c r="H124" s="23"/>
      <c r="I124" s="23">
        <f t="shared" ref="I124:I211" si="172">E124+H124</f>
        <v>0</v>
      </c>
      <c r="J124" s="23"/>
      <c r="K124" s="23">
        <f t="shared" si="157"/>
        <v>0</v>
      </c>
      <c r="L124" s="23"/>
      <c r="M124" s="23">
        <f t="shared" si="158"/>
        <v>0</v>
      </c>
      <c r="N124" s="23"/>
      <c r="O124" s="23">
        <f t="shared" si="159"/>
        <v>0</v>
      </c>
      <c r="P124" s="23"/>
      <c r="Q124" s="23">
        <f t="shared" si="160"/>
        <v>0</v>
      </c>
      <c r="R124" s="23"/>
      <c r="S124" s="23">
        <f t="shared" si="161"/>
        <v>0</v>
      </c>
      <c r="T124" s="23"/>
      <c r="U124" s="23">
        <f t="shared" si="162"/>
        <v>0</v>
      </c>
      <c r="V124" s="23"/>
      <c r="W124" s="23">
        <f t="shared" si="163"/>
        <v>0</v>
      </c>
      <c r="X124" s="23"/>
      <c r="Y124" s="23">
        <f t="shared" si="164"/>
        <v>0</v>
      </c>
      <c r="Z124" s="23"/>
      <c r="AA124" s="23">
        <f t="shared" si="165"/>
        <v>0</v>
      </c>
      <c r="AB124" s="23"/>
      <c r="AC124" s="23">
        <f t="shared" si="166"/>
        <v>0</v>
      </c>
      <c r="AD124" s="23"/>
      <c r="AE124" s="23">
        <f t="shared" si="167"/>
        <v>0</v>
      </c>
      <c r="AF124" s="23"/>
      <c r="AG124" s="23">
        <f t="shared" si="168"/>
        <v>0</v>
      </c>
      <c r="AH124" s="22"/>
      <c r="AI124" s="23">
        <f t="shared" si="169"/>
        <v>0</v>
      </c>
      <c r="AJ124" s="22"/>
      <c r="AK124" s="23">
        <f t="shared" si="170"/>
        <v>0</v>
      </c>
      <c r="AL124" s="9"/>
      <c r="AM124" s="3">
        <v>0</v>
      </c>
    </row>
    <row r="125" spans="1:39" ht="54" x14ac:dyDescent="0.35">
      <c r="A125" s="43" t="s">
        <v>132</v>
      </c>
      <c r="B125" s="44" t="s">
        <v>170</v>
      </c>
      <c r="C125" s="44" t="s">
        <v>5</v>
      </c>
      <c r="D125" s="21">
        <v>30000</v>
      </c>
      <c r="E125" s="21">
        <v>0</v>
      </c>
      <c r="F125" s="23"/>
      <c r="G125" s="23">
        <f t="shared" si="171"/>
        <v>30000</v>
      </c>
      <c r="H125" s="23">
        <v>0</v>
      </c>
      <c r="I125" s="23">
        <f t="shared" si="172"/>
        <v>0</v>
      </c>
      <c r="J125" s="23"/>
      <c r="K125" s="23">
        <f t="shared" si="157"/>
        <v>30000</v>
      </c>
      <c r="L125" s="23">
        <v>0</v>
      </c>
      <c r="M125" s="23">
        <f t="shared" si="158"/>
        <v>0</v>
      </c>
      <c r="N125" s="23"/>
      <c r="O125" s="23">
        <f t="shared" si="159"/>
        <v>30000</v>
      </c>
      <c r="P125" s="23">
        <v>0</v>
      </c>
      <c r="Q125" s="23">
        <f t="shared" si="160"/>
        <v>0</v>
      </c>
      <c r="R125" s="23"/>
      <c r="S125" s="23">
        <f t="shared" si="161"/>
        <v>30000</v>
      </c>
      <c r="T125" s="23">
        <v>0</v>
      </c>
      <c r="U125" s="23">
        <f t="shared" si="162"/>
        <v>0</v>
      </c>
      <c r="V125" s="23"/>
      <c r="W125" s="23">
        <f t="shared" si="163"/>
        <v>30000</v>
      </c>
      <c r="X125" s="23">
        <v>0</v>
      </c>
      <c r="Y125" s="23">
        <f t="shared" si="164"/>
        <v>0</v>
      </c>
      <c r="Z125" s="23"/>
      <c r="AA125" s="23">
        <f t="shared" si="165"/>
        <v>30000</v>
      </c>
      <c r="AB125" s="23">
        <v>0</v>
      </c>
      <c r="AC125" s="23">
        <f t="shared" si="166"/>
        <v>0</v>
      </c>
      <c r="AD125" s="23"/>
      <c r="AE125" s="23">
        <f t="shared" si="167"/>
        <v>30000</v>
      </c>
      <c r="AF125" s="23">
        <v>0</v>
      </c>
      <c r="AG125" s="23">
        <f t="shared" si="168"/>
        <v>0</v>
      </c>
      <c r="AH125" s="22">
        <v>-28036.1</v>
      </c>
      <c r="AI125" s="46">
        <f t="shared" si="169"/>
        <v>1963.9000000000015</v>
      </c>
      <c r="AJ125" s="22">
        <v>0</v>
      </c>
      <c r="AK125" s="46">
        <f t="shared" si="170"/>
        <v>0</v>
      </c>
      <c r="AL125" s="9">
        <v>1120441540</v>
      </c>
    </row>
    <row r="126" spans="1:39" ht="54" x14ac:dyDescent="0.35">
      <c r="A126" s="43" t="s">
        <v>133</v>
      </c>
      <c r="B126" s="44" t="s">
        <v>195</v>
      </c>
      <c r="C126" s="44" t="s">
        <v>5</v>
      </c>
      <c r="D126" s="21"/>
      <c r="E126" s="21"/>
      <c r="F126" s="23"/>
      <c r="G126" s="23"/>
      <c r="H126" s="23"/>
      <c r="I126" s="23"/>
      <c r="J126" s="23">
        <v>32968.798999999999</v>
      </c>
      <c r="K126" s="23">
        <f t="shared" si="157"/>
        <v>32968.798999999999</v>
      </c>
      <c r="L126" s="23"/>
      <c r="M126" s="23">
        <f t="shared" si="158"/>
        <v>0</v>
      </c>
      <c r="N126" s="23"/>
      <c r="O126" s="23">
        <f t="shared" si="159"/>
        <v>32968.798999999999</v>
      </c>
      <c r="P126" s="23"/>
      <c r="Q126" s="23">
        <f t="shared" si="160"/>
        <v>0</v>
      </c>
      <c r="R126" s="23">
        <v>467.96</v>
      </c>
      <c r="S126" s="23">
        <f t="shared" si="161"/>
        <v>33436.758999999998</v>
      </c>
      <c r="T126" s="23"/>
      <c r="U126" s="23">
        <f t="shared" si="162"/>
        <v>0</v>
      </c>
      <c r="V126" s="23"/>
      <c r="W126" s="23">
        <f t="shared" si="163"/>
        <v>33436.758999999998</v>
      </c>
      <c r="X126" s="23"/>
      <c r="Y126" s="23">
        <f t="shared" si="164"/>
        <v>0</v>
      </c>
      <c r="Z126" s="23"/>
      <c r="AA126" s="23">
        <f t="shared" si="165"/>
        <v>33436.758999999998</v>
      </c>
      <c r="AB126" s="23"/>
      <c r="AC126" s="23">
        <f t="shared" si="166"/>
        <v>0</v>
      </c>
      <c r="AD126" s="23"/>
      <c r="AE126" s="23">
        <f t="shared" si="167"/>
        <v>33436.758999999998</v>
      </c>
      <c r="AF126" s="23"/>
      <c r="AG126" s="23">
        <f t="shared" si="168"/>
        <v>0</v>
      </c>
      <c r="AH126" s="22">
        <v>-2233.893</v>
      </c>
      <c r="AI126" s="46">
        <f t="shared" si="169"/>
        <v>31202.865999999998</v>
      </c>
      <c r="AJ126" s="22"/>
      <c r="AK126" s="46">
        <f t="shared" si="170"/>
        <v>0</v>
      </c>
      <c r="AL126" s="9" t="s">
        <v>196</v>
      </c>
    </row>
    <row r="127" spans="1:39" ht="54" x14ac:dyDescent="0.35">
      <c r="A127" s="43" t="s">
        <v>169</v>
      </c>
      <c r="B127" s="44" t="s">
        <v>232</v>
      </c>
      <c r="C127" s="44" t="s">
        <v>5</v>
      </c>
      <c r="D127" s="21"/>
      <c r="E127" s="21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>
        <v>17026.87</v>
      </c>
      <c r="AA127" s="23">
        <f t="shared" si="165"/>
        <v>17026.87</v>
      </c>
      <c r="AB127" s="23"/>
      <c r="AC127" s="23">
        <f t="shared" si="166"/>
        <v>0</v>
      </c>
      <c r="AD127" s="23"/>
      <c r="AE127" s="23">
        <f t="shared" si="167"/>
        <v>17026.87</v>
      </c>
      <c r="AF127" s="23"/>
      <c r="AG127" s="23">
        <f t="shared" si="168"/>
        <v>0</v>
      </c>
      <c r="AH127" s="22"/>
      <c r="AI127" s="46">
        <f t="shared" si="169"/>
        <v>17026.87</v>
      </c>
      <c r="AJ127" s="22"/>
      <c r="AK127" s="46">
        <f t="shared" si="170"/>
        <v>0</v>
      </c>
      <c r="AL127" s="9" t="s">
        <v>233</v>
      </c>
    </row>
    <row r="128" spans="1:39" x14ac:dyDescent="0.35">
      <c r="A128" s="43"/>
      <c r="B128" s="44" t="s">
        <v>6</v>
      </c>
      <c r="C128" s="44"/>
      <c r="D128" s="20">
        <f>D130+D131</f>
        <v>1940540.4</v>
      </c>
      <c r="E128" s="20">
        <f>E130+E131</f>
        <v>1512660</v>
      </c>
      <c r="F128" s="20">
        <f>F130+F131</f>
        <v>0</v>
      </c>
      <c r="G128" s="20">
        <f t="shared" si="171"/>
        <v>1940540.4</v>
      </c>
      <c r="H128" s="20">
        <f>H130+H131</f>
        <v>0</v>
      </c>
      <c r="I128" s="20">
        <f t="shared" si="172"/>
        <v>1512660</v>
      </c>
      <c r="J128" s="20">
        <f>J130+J131</f>
        <v>0</v>
      </c>
      <c r="K128" s="20">
        <f t="shared" si="157"/>
        <v>1940540.4</v>
      </c>
      <c r="L128" s="20">
        <f>L130+L131</f>
        <v>0</v>
      </c>
      <c r="M128" s="20">
        <f t="shared" si="158"/>
        <v>1512660</v>
      </c>
      <c r="N128" s="20">
        <f>N130+N131</f>
        <v>0</v>
      </c>
      <c r="O128" s="20">
        <f t="shared" si="159"/>
        <v>1940540.4</v>
      </c>
      <c r="P128" s="20">
        <f>P130+P131</f>
        <v>0</v>
      </c>
      <c r="Q128" s="20">
        <f t="shared" si="160"/>
        <v>1512660</v>
      </c>
      <c r="R128" s="20">
        <f>R130+R131</f>
        <v>403701.8</v>
      </c>
      <c r="S128" s="20">
        <f t="shared" si="161"/>
        <v>2344242.1999999997</v>
      </c>
      <c r="T128" s="20">
        <f>T130+T131</f>
        <v>0</v>
      </c>
      <c r="U128" s="20">
        <f t="shared" si="162"/>
        <v>1512660</v>
      </c>
      <c r="V128" s="20">
        <f>V130+V131</f>
        <v>0</v>
      </c>
      <c r="W128" s="20">
        <f t="shared" si="163"/>
        <v>2344242.1999999997</v>
      </c>
      <c r="X128" s="20">
        <f>X130+X131</f>
        <v>0</v>
      </c>
      <c r="Y128" s="20">
        <f t="shared" si="164"/>
        <v>1512660</v>
      </c>
      <c r="Z128" s="20">
        <f>Z130+Z131</f>
        <v>-180622.80000000002</v>
      </c>
      <c r="AA128" s="20">
        <f t="shared" si="165"/>
        <v>2163619.4</v>
      </c>
      <c r="AB128" s="20">
        <f>AB130+AB131</f>
        <v>583602.64500000002</v>
      </c>
      <c r="AC128" s="20">
        <f t="shared" si="166"/>
        <v>2096262.645</v>
      </c>
      <c r="AD128" s="20">
        <f>AD130+AD131</f>
        <v>0</v>
      </c>
      <c r="AE128" s="20">
        <f t="shared" si="167"/>
        <v>2163619.4</v>
      </c>
      <c r="AF128" s="20">
        <f>AF130+AF131</f>
        <v>0</v>
      </c>
      <c r="AG128" s="20">
        <f t="shared" si="168"/>
        <v>2096262.645</v>
      </c>
      <c r="AH128" s="20">
        <f>AH130+AH131</f>
        <v>44641.413</v>
      </c>
      <c r="AI128" s="46">
        <f t="shared" si="169"/>
        <v>2208260.8130000001</v>
      </c>
      <c r="AJ128" s="20">
        <f>AJ130+AJ131</f>
        <v>0</v>
      </c>
      <c r="AK128" s="46">
        <f t="shared" si="170"/>
        <v>2096262.645</v>
      </c>
      <c r="AL128" s="35"/>
      <c r="AM128" s="36"/>
    </row>
    <row r="129" spans="1:39" x14ac:dyDescent="0.35">
      <c r="A129" s="43"/>
      <c r="B129" s="57" t="s">
        <v>7</v>
      </c>
      <c r="C129" s="69"/>
      <c r="D129" s="21"/>
      <c r="E129" s="21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2"/>
      <c r="AI129" s="46"/>
      <c r="AJ129" s="22"/>
      <c r="AK129" s="46"/>
    </row>
    <row r="130" spans="1:39" s="3" customFormat="1" hidden="1" x14ac:dyDescent="0.35">
      <c r="A130" s="1"/>
      <c r="B130" s="5" t="s">
        <v>8</v>
      </c>
      <c r="C130" s="2"/>
      <c r="D130" s="24">
        <f t="shared" ref="D130:F131" si="173">D134+D138+D142+D146+D150+D154+D158+D162+D166+D170+D174</f>
        <v>485135.6</v>
      </c>
      <c r="E130" s="24">
        <f t="shared" si="173"/>
        <v>407082.6</v>
      </c>
      <c r="F130" s="26">
        <f t="shared" si="173"/>
        <v>0</v>
      </c>
      <c r="G130" s="23">
        <f t="shared" si="171"/>
        <v>485135.6</v>
      </c>
      <c r="H130" s="26">
        <f>H134+H138+H142+H146+H150+H154+H158+H162+H166+H170+H174</f>
        <v>0</v>
      </c>
      <c r="I130" s="23">
        <f t="shared" si="172"/>
        <v>407082.6</v>
      </c>
      <c r="J130" s="26">
        <f t="shared" ref="J130" si="174">J134+J138+J142+J146+J150+J154+J158+J162+J166+J170+J174</f>
        <v>0</v>
      </c>
      <c r="K130" s="23">
        <f t="shared" si="157"/>
        <v>485135.6</v>
      </c>
      <c r="L130" s="26">
        <f>L134+L138+L142+L146+L150+L154+L158+L162+L166+L170+L174</f>
        <v>0</v>
      </c>
      <c r="M130" s="23">
        <f t="shared" ref="M130:M132" si="175">I130+L130</f>
        <v>407082.6</v>
      </c>
      <c r="N130" s="26">
        <f t="shared" ref="N130:N131" si="176">N134+N138+N142+N146+N150+N154+N158+N162+N166+N170+N174</f>
        <v>0</v>
      </c>
      <c r="O130" s="23">
        <f t="shared" ref="O130:O132" si="177">K130+N130</f>
        <v>485135.6</v>
      </c>
      <c r="P130" s="26">
        <f>P134+P138+P142+P146+P150+P154+P158+P162+P166+P170+P174</f>
        <v>0</v>
      </c>
      <c r="Q130" s="23">
        <f t="shared" ref="Q130:Q132" si="178">M130+P130</f>
        <v>407082.6</v>
      </c>
      <c r="R130" s="26">
        <f>R134+R138+R142+R146+R150+R154+R158+R162+R166+R170+R174+R178+R182</f>
        <v>83372.299999999988</v>
      </c>
      <c r="S130" s="23">
        <f t="shared" ref="S130:S132" si="179">O130+R130</f>
        <v>568507.89999999991</v>
      </c>
      <c r="T130" s="26">
        <f>T134+T138+T142+T146+T150+T154+T158+T162+T166+T170+T174+T178+T182</f>
        <v>0</v>
      </c>
      <c r="U130" s="23">
        <f t="shared" ref="U130:U132" si="180">Q130+T130</f>
        <v>407082.6</v>
      </c>
      <c r="V130" s="26">
        <f>V134+V138+V142+V146+V150+V154+V158+V162+V166+V170+V174+V178+V182</f>
        <v>0</v>
      </c>
      <c r="W130" s="23">
        <f t="shared" ref="W130:W132" si="181">S130+V130</f>
        <v>568507.89999999991</v>
      </c>
      <c r="X130" s="26">
        <f>X134+X138+X142+X146+X150+X154+X158+X162+X166+X170+X174+X178+X182</f>
        <v>0</v>
      </c>
      <c r="Y130" s="23">
        <f t="shared" ref="Y130:Y132" si="182">U130+X130</f>
        <v>407082.6</v>
      </c>
      <c r="Z130" s="26">
        <f>Z134+Z138+Z142+Z146+Z150+Z154+Z158+Z162+Z166+Z170+Z174+Z178+Z182+Z184+Z187+Z191</f>
        <v>-49679.80000000001</v>
      </c>
      <c r="AA130" s="23">
        <f t="shared" ref="AA130:AA132" si="183">W130+Z130</f>
        <v>518828.09999999992</v>
      </c>
      <c r="AB130" s="26">
        <f>AB134+AB138+AB142+AB146+AB150+AB154+AB158+AB162+AB166+AB170+AB174+AB178+AB182+AB184+AB187+AB191</f>
        <v>175806.14500000002</v>
      </c>
      <c r="AC130" s="23">
        <f t="shared" ref="AC130:AC132" si="184">Y130+AB130</f>
        <v>582888.745</v>
      </c>
      <c r="AD130" s="26">
        <f>AD134+AD138+AD142+AD146+AD150+AD154+AD158+AD162+AD166+AD170+AD174+AD178+AD182+AD184+AD187+AD191</f>
        <v>0</v>
      </c>
      <c r="AE130" s="23">
        <f t="shared" ref="AE130:AE132" si="185">AA130+AD130</f>
        <v>518828.09999999992</v>
      </c>
      <c r="AF130" s="26">
        <f>AF134+AF138+AF142+AF146+AF150+AF154+AF158+AF162+AF166+AF170+AF174+AF178+AF182+AF184+AF187+AF191</f>
        <v>0</v>
      </c>
      <c r="AG130" s="23">
        <f t="shared" ref="AG130:AG132" si="186">AC130+AF130</f>
        <v>582888.745</v>
      </c>
      <c r="AH130" s="25">
        <f>AH134+AH138+AH142+AH146+AH150+AH154+AH158+AH162+AH166+AH170+AH174+AH178+AH182+AH184+AH187+AH191+AH193+AH194+AH195+AH196</f>
        <v>44641.413</v>
      </c>
      <c r="AI130" s="23">
        <f t="shared" ref="AI130:AI132" si="187">AE130+AH130</f>
        <v>563469.51299999992</v>
      </c>
      <c r="AJ130" s="25">
        <f>AJ134+AJ138+AJ142+AJ146+AJ150+AJ154+AJ158+AJ162+AJ166+AJ170+AJ174+AJ178+AJ182+AJ184+AJ187+AJ191+AJ193+AJ194+AJ195+AJ196</f>
        <v>0</v>
      </c>
      <c r="AK130" s="23">
        <f t="shared" ref="AK130:AK132" si="188">AG130+AJ130</f>
        <v>582888.745</v>
      </c>
      <c r="AL130" s="10"/>
      <c r="AM130" s="3">
        <v>0</v>
      </c>
    </row>
    <row r="131" spans="1:39" x14ac:dyDescent="0.35">
      <c r="A131" s="43"/>
      <c r="B131" s="44" t="s">
        <v>23</v>
      </c>
      <c r="C131" s="69"/>
      <c r="D131" s="21">
        <f t="shared" si="173"/>
        <v>1455404.7999999998</v>
      </c>
      <c r="E131" s="21">
        <f t="shared" si="173"/>
        <v>1105577.3999999999</v>
      </c>
      <c r="F131" s="23">
        <f t="shared" si="173"/>
        <v>0</v>
      </c>
      <c r="G131" s="23">
        <f t="shared" si="171"/>
        <v>1455404.7999999998</v>
      </c>
      <c r="H131" s="23">
        <f>H135+H139+H143+H147+H151+H155+H159+H163+H167+H171+H175</f>
        <v>0</v>
      </c>
      <c r="I131" s="23">
        <f t="shared" si="172"/>
        <v>1105577.3999999999</v>
      </c>
      <c r="J131" s="23">
        <f t="shared" ref="J131" si="189">J135+J139+J143+J147+J151+J155+J159+J163+J167+J171+J175</f>
        <v>0</v>
      </c>
      <c r="K131" s="23">
        <f t="shared" si="157"/>
        <v>1455404.7999999998</v>
      </c>
      <c r="L131" s="23">
        <f>L135+L139+L143+L147+L151+L155+L159+L163+L167+L171+L175</f>
        <v>0</v>
      </c>
      <c r="M131" s="23">
        <f t="shared" si="175"/>
        <v>1105577.3999999999</v>
      </c>
      <c r="N131" s="23">
        <f t="shared" si="176"/>
        <v>0</v>
      </c>
      <c r="O131" s="23">
        <f t="shared" si="177"/>
        <v>1455404.7999999998</v>
      </c>
      <c r="P131" s="23">
        <f>P135+P139+P143+P147+P151+P155+P159+P163+P167+P171+P175</f>
        <v>0</v>
      </c>
      <c r="Q131" s="23">
        <f t="shared" si="178"/>
        <v>1105577.3999999999</v>
      </c>
      <c r="R131" s="23">
        <f>R135+R139+R143+R147+R151+R155+R159+R163+R167+R171+R175+R179+R183</f>
        <v>320329.5</v>
      </c>
      <c r="S131" s="23">
        <f t="shared" si="179"/>
        <v>1775734.2999999998</v>
      </c>
      <c r="T131" s="23">
        <f>T135+T139+T143+T147+T151+T155+T159+T163+T167+T171+T175+T179+T183</f>
        <v>0</v>
      </c>
      <c r="U131" s="23">
        <f t="shared" si="180"/>
        <v>1105577.3999999999</v>
      </c>
      <c r="V131" s="23">
        <f>V135+V139+V143+V147+V151+V155+V159+V163+V167+V171+V175+V179+V183</f>
        <v>0</v>
      </c>
      <c r="W131" s="23">
        <f t="shared" si="181"/>
        <v>1775734.2999999998</v>
      </c>
      <c r="X131" s="23">
        <f>X135+X139+X143+X147+X151+X155+X159+X163+X167+X171+X175+X179+X183</f>
        <v>0</v>
      </c>
      <c r="Y131" s="23">
        <f t="shared" si="182"/>
        <v>1105577.3999999999</v>
      </c>
      <c r="Z131" s="23">
        <f>Z135+Z139+Z143+Z147+Z151+Z155+Z159+Z163+Z167+Z171+Z175+Z179+Z183+Z188+Z192</f>
        <v>-130943</v>
      </c>
      <c r="AA131" s="23">
        <f t="shared" si="183"/>
        <v>1644791.2999999998</v>
      </c>
      <c r="AB131" s="23">
        <f>AB135+AB139+AB143+AB147+AB151+AB155+AB159+AB163+AB167+AB171+AB175+AB179+AB183+AB188+AB192</f>
        <v>407796.5</v>
      </c>
      <c r="AC131" s="23">
        <f t="shared" si="184"/>
        <v>1513373.9</v>
      </c>
      <c r="AD131" s="23">
        <f>AD135+AD139+AD143+AD147+AD151+AD155+AD159+AD163+AD167+AD171+AD175+AD179+AD183+AD188+AD192</f>
        <v>0</v>
      </c>
      <c r="AE131" s="23">
        <f t="shared" si="185"/>
        <v>1644791.2999999998</v>
      </c>
      <c r="AF131" s="23">
        <f>AF135+AF139+AF143+AF147+AF151+AF155+AF159+AF163+AF167+AF171+AF175+AF179+AF183+AF188+AF192</f>
        <v>0</v>
      </c>
      <c r="AG131" s="23">
        <f t="shared" si="186"/>
        <v>1513373.9</v>
      </c>
      <c r="AH131" s="22">
        <f>AH135+AH139+AH143+AH147+AH151+AH155+AH159+AH163+AH167+AH171+AH175+AH179+AH183+AH188+AH192</f>
        <v>0</v>
      </c>
      <c r="AI131" s="46">
        <f t="shared" si="187"/>
        <v>1644791.2999999998</v>
      </c>
      <c r="AJ131" s="22">
        <f>AJ135+AJ139+AJ143+AJ147+AJ151+AJ155+AJ159+AJ163+AJ167+AJ171+AJ175+AJ179+AJ183+AJ188+AJ192</f>
        <v>0</v>
      </c>
      <c r="AK131" s="46">
        <f t="shared" si="188"/>
        <v>1513373.9</v>
      </c>
    </row>
    <row r="132" spans="1:39" ht="54" x14ac:dyDescent="0.35">
      <c r="A132" s="43" t="s">
        <v>134</v>
      </c>
      <c r="B132" s="44" t="s">
        <v>28</v>
      </c>
      <c r="C132" s="44" t="s">
        <v>5</v>
      </c>
      <c r="D132" s="21">
        <f>D134+D135</f>
        <v>613115.4</v>
      </c>
      <c r="E132" s="21">
        <f>E134+E135</f>
        <v>263903.8</v>
      </c>
      <c r="F132" s="23">
        <f>F134+F135</f>
        <v>0</v>
      </c>
      <c r="G132" s="23">
        <f t="shared" si="171"/>
        <v>613115.4</v>
      </c>
      <c r="H132" s="23">
        <f>H134+H135</f>
        <v>0</v>
      </c>
      <c r="I132" s="23">
        <f t="shared" si="172"/>
        <v>263903.8</v>
      </c>
      <c r="J132" s="23">
        <f>J134+J135</f>
        <v>0</v>
      </c>
      <c r="K132" s="23">
        <f t="shared" si="157"/>
        <v>613115.4</v>
      </c>
      <c r="L132" s="23">
        <f>L134+L135</f>
        <v>0</v>
      </c>
      <c r="M132" s="23">
        <f t="shared" si="175"/>
        <v>263903.8</v>
      </c>
      <c r="N132" s="23">
        <f>N134+N135</f>
        <v>0</v>
      </c>
      <c r="O132" s="23">
        <f t="shared" si="177"/>
        <v>613115.4</v>
      </c>
      <c r="P132" s="23">
        <f>P134+P135</f>
        <v>0</v>
      </c>
      <c r="Q132" s="23">
        <f t="shared" si="178"/>
        <v>263903.8</v>
      </c>
      <c r="R132" s="23">
        <f>R134+R135</f>
        <v>34936.1</v>
      </c>
      <c r="S132" s="23">
        <f t="shared" si="179"/>
        <v>648051.5</v>
      </c>
      <c r="T132" s="23">
        <f>T134+T135</f>
        <v>0</v>
      </c>
      <c r="U132" s="23">
        <f t="shared" si="180"/>
        <v>263903.8</v>
      </c>
      <c r="V132" s="23">
        <f>V134+V135</f>
        <v>0</v>
      </c>
      <c r="W132" s="23">
        <f t="shared" si="181"/>
        <v>648051.5</v>
      </c>
      <c r="X132" s="23">
        <f>X134+X135</f>
        <v>0</v>
      </c>
      <c r="Y132" s="23">
        <f t="shared" si="182"/>
        <v>263903.8</v>
      </c>
      <c r="Z132" s="23">
        <f>Z134+Z135</f>
        <v>-29533.5</v>
      </c>
      <c r="AA132" s="23">
        <f t="shared" si="183"/>
        <v>618518</v>
      </c>
      <c r="AB132" s="23">
        <f>AB134+AB135</f>
        <v>-25952.9</v>
      </c>
      <c r="AC132" s="23">
        <f t="shared" si="184"/>
        <v>237950.9</v>
      </c>
      <c r="AD132" s="23">
        <f>AD134+AD135</f>
        <v>0</v>
      </c>
      <c r="AE132" s="23">
        <f t="shared" si="185"/>
        <v>618518</v>
      </c>
      <c r="AF132" s="23">
        <f>AF134+AF135</f>
        <v>0</v>
      </c>
      <c r="AG132" s="23">
        <f t="shared" si="186"/>
        <v>237950.9</v>
      </c>
      <c r="AH132" s="22">
        <f>AH134+AH135</f>
        <v>0</v>
      </c>
      <c r="AI132" s="46">
        <f t="shared" si="187"/>
        <v>618518</v>
      </c>
      <c r="AJ132" s="22">
        <f>AJ134+AJ135</f>
        <v>0</v>
      </c>
      <c r="AK132" s="46">
        <f t="shared" si="188"/>
        <v>237950.9</v>
      </c>
    </row>
    <row r="133" spans="1:39" x14ac:dyDescent="0.35">
      <c r="A133" s="43"/>
      <c r="B133" s="44" t="s">
        <v>7</v>
      </c>
      <c r="C133" s="69"/>
      <c r="D133" s="21"/>
      <c r="E133" s="21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2"/>
      <c r="AI133" s="46"/>
      <c r="AJ133" s="22"/>
      <c r="AK133" s="46"/>
    </row>
    <row r="134" spans="1:39" s="3" customFormat="1" hidden="1" x14ac:dyDescent="0.35">
      <c r="A134" s="1"/>
      <c r="B134" s="12" t="s">
        <v>8</v>
      </c>
      <c r="C134" s="2"/>
      <c r="D134" s="24">
        <v>153278.9</v>
      </c>
      <c r="E134" s="24">
        <v>65976</v>
      </c>
      <c r="F134" s="26"/>
      <c r="G134" s="23">
        <f t="shared" si="171"/>
        <v>153278.9</v>
      </c>
      <c r="H134" s="26"/>
      <c r="I134" s="23">
        <f t="shared" si="172"/>
        <v>65976</v>
      </c>
      <c r="J134" s="26"/>
      <c r="K134" s="23">
        <f t="shared" si="157"/>
        <v>153278.9</v>
      </c>
      <c r="L134" s="26"/>
      <c r="M134" s="23">
        <f t="shared" ref="M134:M136" si="190">I134+L134</f>
        <v>65976</v>
      </c>
      <c r="N134" s="26"/>
      <c r="O134" s="23">
        <f t="shared" ref="O134:O136" si="191">K134+N134</f>
        <v>153278.9</v>
      </c>
      <c r="P134" s="26"/>
      <c r="Q134" s="23">
        <f t="shared" ref="Q134:Q136" si="192">M134+P134</f>
        <v>65976</v>
      </c>
      <c r="R134" s="26">
        <v>-8819.4</v>
      </c>
      <c r="S134" s="23">
        <f t="shared" ref="S134:S136" si="193">O134+R134</f>
        <v>144459.5</v>
      </c>
      <c r="T134" s="26"/>
      <c r="U134" s="23">
        <f t="shared" ref="U134:U136" si="194">Q134+T134</f>
        <v>65976</v>
      </c>
      <c r="V134" s="26"/>
      <c r="W134" s="23">
        <f t="shared" ref="W134:W136" si="195">S134+V134</f>
        <v>144459.5</v>
      </c>
      <c r="X134" s="26"/>
      <c r="Y134" s="23">
        <f t="shared" ref="Y134:Y136" si="196">U134+X134</f>
        <v>65976</v>
      </c>
      <c r="Z134" s="26">
        <v>-14388.9</v>
      </c>
      <c r="AA134" s="23">
        <f t="shared" ref="AA134:AA136" si="197">W134+Z134</f>
        <v>130070.6</v>
      </c>
      <c r="AB134" s="26">
        <v>517.29999999999995</v>
      </c>
      <c r="AC134" s="23">
        <f t="shared" ref="AC134:AC136" si="198">Y134+AB134</f>
        <v>66493.3</v>
      </c>
      <c r="AD134" s="26"/>
      <c r="AE134" s="23">
        <f t="shared" ref="AE134:AE136" si="199">AA134+AD134</f>
        <v>130070.6</v>
      </c>
      <c r="AF134" s="26"/>
      <c r="AG134" s="23">
        <f t="shared" ref="AG134:AG136" si="200">AC134+AF134</f>
        <v>66493.3</v>
      </c>
      <c r="AH134" s="25"/>
      <c r="AI134" s="23">
        <f t="shared" ref="AI134:AI136" si="201">AE134+AH134</f>
        <v>130070.6</v>
      </c>
      <c r="AJ134" s="25"/>
      <c r="AK134" s="23">
        <f t="shared" ref="AK134:AK136" si="202">AG134+AJ134</f>
        <v>66493.3</v>
      </c>
      <c r="AL134" s="10" t="s">
        <v>34</v>
      </c>
      <c r="AM134" s="3">
        <v>0</v>
      </c>
    </row>
    <row r="135" spans="1:39" x14ac:dyDescent="0.35">
      <c r="A135" s="43"/>
      <c r="B135" s="44" t="s">
        <v>23</v>
      </c>
      <c r="C135" s="69"/>
      <c r="D135" s="21">
        <v>459836.5</v>
      </c>
      <c r="E135" s="21">
        <v>197927.8</v>
      </c>
      <c r="F135" s="23"/>
      <c r="G135" s="23">
        <f t="shared" si="171"/>
        <v>459836.5</v>
      </c>
      <c r="H135" s="23"/>
      <c r="I135" s="23">
        <f t="shared" si="172"/>
        <v>197927.8</v>
      </c>
      <c r="J135" s="23"/>
      <c r="K135" s="23">
        <f t="shared" si="157"/>
        <v>459836.5</v>
      </c>
      <c r="L135" s="23"/>
      <c r="M135" s="23">
        <f t="shared" si="190"/>
        <v>197927.8</v>
      </c>
      <c r="N135" s="23"/>
      <c r="O135" s="23">
        <f t="shared" si="191"/>
        <v>459836.5</v>
      </c>
      <c r="P135" s="23"/>
      <c r="Q135" s="23">
        <f t="shared" si="192"/>
        <v>197927.8</v>
      </c>
      <c r="R135" s="23">
        <v>43755.5</v>
      </c>
      <c r="S135" s="23">
        <f t="shared" si="193"/>
        <v>503592</v>
      </c>
      <c r="T135" s="23"/>
      <c r="U135" s="23">
        <f t="shared" si="194"/>
        <v>197927.8</v>
      </c>
      <c r="V135" s="23"/>
      <c r="W135" s="23">
        <f t="shared" si="195"/>
        <v>503592</v>
      </c>
      <c r="X135" s="23"/>
      <c r="Y135" s="23">
        <f t="shared" si="196"/>
        <v>197927.8</v>
      </c>
      <c r="Z135" s="23">
        <v>-15144.6</v>
      </c>
      <c r="AA135" s="23">
        <f t="shared" si="197"/>
        <v>488447.4</v>
      </c>
      <c r="AB135" s="23">
        <v>-26470.2</v>
      </c>
      <c r="AC135" s="23">
        <f t="shared" si="198"/>
        <v>171457.59999999998</v>
      </c>
      <c r="AD135" s="23"/>
      <c r="AE135" s="23">
        <f t="shared" si="199"/>
        <v>488447.4</v>
      </c>
      <c r="AF135" s="23"/>
      <c r="AG135" s="23">
        <f t="shared" si="200"/>
        <v>171457.59999999998</v>
      </c>
      <c r="AH135" s="22"/>
      <c r="AI135" s="46">
        <f t="shared" si="201"/>
        <v>488447.4</v>
      </c>
      <c r="AJ135" s="22"/>
      <c r="AK135" s="46">
        <f t="shared" si="202"/>
        <v>171457.59999999998</v>
      </c>
      <c r="AL135" s="10" t="s">
        <v>144</v>
      </c>
      <c r="AM135" s="7"/>
    </row>
    <row r="136" spans="1:39" ht="54" x14ac:dyDescent="0.35">
      <c r="A136" s="43" t="s">
        <v>135</v>
      </c>
      <c r="B136" s="44" t="s">
        <v>70</v>
      </c>
      <c r="C136" s="44" t="s">
        <v>5</v>
      </c>
      <c r="D136" s="21">
        <f>D138+D139</f>
        <v>200000</v>
      </c>
      <c r="E136" s="21">
        <f>E138+E139</f>
        <v>10000</v>
      </c>
      <c r="F136" s="23">
        <f>F138+F139</f>
        <v>0</v>
      </c>
      <c r="G136" s="23">
        <f t="shared" si="171"/>
        <v>200000</v>
      </c>
      <c r="H136" s="23">
        <f>H138+H139</f>
        <v>0</v>
      </c>
      <c r="I136" s="23">
        <f t="shared" si="172"/>
        <v>10000</v>
      </c>
      <c r="J136" s="23">
        <f>J138+J139</f>
        <v>45367</v>
      </c>
      <c r="K136" s="23">
        <f t="shared" si="157"/>
        <v>245367</v>
      </c>
      <c r="L136" s="23">
        <f>L138+L139</f>
        <v>0</v>
      </c>
      <c r="M136" s="23">
        <f t="shared" si="190"/>
        <v>10000</v>
      </c>
      <c r="N136" s="23">
        <f>N138+N139</f>
        <v>0</v>
      </c>
      <c r="O136" s="23">
        <f t="shared" si="191"/>
        <v>245367</v>
      </c>
      <c r="P136" s="23">
        <f>P138+P139</f>
        <v>0</v>
      </c>
      <c r="Q136" s="23">
        <f t="shared" si="192"/>
        <v>10000</v>
      </c>
      <c r="R136" s="23">
        <f>R138+R139</f>
        <v>0</v>
      </c>
      <c r="S136" s="23">
        <f t="shared" si="193"/>
        <v>245367</v>
      </c>
      <c r="T136" s="23">
        <f>T138+T139</f>
        <v>0</v>
      </c>
      <c r="U136" s="23">
        <f t="shared" si="194"/>
        <v>10000</v>
      </c>
      <c r="V136" s="23">
        <f>V138+V139</f>
        <v>0</v>
      </c>
      <c r="W136" s="23">
        <f t="shared" si="195"/>
        <v>245367</v>
      </c>
      <c r="X136" s="23">
        <f>X138+X139</f>
        <v>0</v>
      </c>
      <c r="Y136" s="23">
        <f t="shared" si="196"/>
        <v>10000</v>
      </c>
      <c r="Z136" s="23">
        <f>Z138+Z139</f>
        <v>-62725.599999999999</v>
      </c>
      <c r="AA136" s="23">
        <f t="shared" si="197"/>
        <v>182641.4</v>
      </c>
      <c r="AB136" s="23">
        <f>AB138+AB139</f>
        <v>-10000</v>
      </c>
      <c r="AC136" s="23">
        <f t="shared" si="198"/>
        <v>0</v>
      </c>
      <c r="AD136" s="23">
        <f>AD138+AD139</f>
        <v>0</v>
      </c>
      <c r="AE136" s="23">
        <f t="shared" si="199"/>
        <v>182641.4</v>
      </c>
      <c r="AF136" s="23">
        <f>AF138+AF139</f>
        <v>0</v>
      </c>
      <c r="AG136" s="23">
        <f t="shared" si="200"/>
        <v>0</v>
      </c>
      <c r="AH136" s="22">
        <f>AH138+AH139</f>
        <v>0</v>
      </c>
      <c r="AI136" s="46">
        <f t="shared" si="201"/>
        <v>182641.4</v>
      </c>
      <c r="AJ136" s="22">
        <f>AJ138+AJ139</f>
        <v>0</v>
      </c>
      <c r="AK136" s="46">
        <f t="shared" si="202"/>
        <v>0</v>
      </c>
    </row>
    <row r="137" spans="1:39" x14ac:dyDescent="0.35">
      <c r="A137" s="43"/>
      <c r="B137" s="44" t="s">
        <v>7</v>
      </c>
      <c r="C137" s="70"/>
      <c r="D137" s="21"/>
      <c r="E137" s="21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2"/>
      <c r="AI137" s="46"/>
      <c r="AJ137" s="22"/>
      <c r="AK137" s="46"/>
    </row>
    <row r="138" spans="1:39" s="3" customFormat="1" hidden="1" x14ac:dyDescent="0.35">
      <c r="A138" s="1"/>
      <c r="B138" s="12" t="s">
        <v>8</v>
      </c>
      <c r="C138" s="13"/>
      <c r="D138" s="21">
        <v>50000</v>
      </c>
      <c r="E138" s="21">
        <v>2500</v>
      </c>
      <c r="F138" s="23"/>
      <c r="G138" s="23">
        <f t="shared" si="171"/>
        <v>50000</v>
      </c>
      <c r="H138" s="23"/>
      <c r="I138" s="23">
        <f t="shared" si="172"/>
        <v>2500</v>
      </c>
      <c r="J138" s="23">
        <v>11341.8</v>
      </c>
      <c r="K138" s="23">
        <f t="shared" si="157"/>
        <v>61341.8</v>
      </c>
      <c r="L138" s="23"/>
      <c r="M138" s="23">
        <f t="shared" ref="M138:M140" si="203">I138+L138</f>
        <v>2500</v>
      </c>
      <c r="N138" s="23"/>
      <c r="O138" s="23">
        <f t="shared" ref="O138:O140" si="204">K138+N138</f>
        <v>61341.8</v>
      </c>
      <c r="P138" s="23"/>
      <c r="Q138" s="23">
        <f t="shared" ref="Q138:Q140" si="205">M138+P138</f>
        <v>2500</v>
      </c>
      <c r="R138" s="23"/>
      <c r="S138" s="23">
        <f t="shared" ref="S138:S140" si="206">O138+R138</f>
        <v>61341.8</v>
      </c>
      <c r="T138" s="23"/>
      <c r="U138" s="23">
        <f t="shared" ref="U138:U140" si="207">Q138+T138</f>
        <v>2500</v>
      </c>
      <c r="V138" s="23"/>
      <c r="W138" s="23">
        <f t="shared" ref="W138:W140" si="208">S138+V138</f>
        <v>61341.8</v>
      </c>
      <c r="X138" s="23"/>
      <c r="Y138" s="23">
        <f t="shared" ref="Y138:Y140" si="209">U138+X138</f>
        <v>2500</v>
      </c>
      <c r="Z138" s="23">
        <v>-26205.4</v>
      </c>
      <c r="AA138" s="23">
        <f t="shared" ref="AA138:AA140" si="210">W138+Z138</f>
        <v>35136.400000000001</v>
      </c>
      <c r="AB138" s="23">
        <v>-2500</v>
      </c>
      <c r="AC138" s="23">
        <f t="shared" ref="AC138:AC140" si="211">Y138+AB138</f>
        <v>0</v>
      </c>
      <c r="AD138" s="23"/>
      <c r="AE138" s="23">
        <f t="shared" ref="AE138:AE140" si="212">AA138+AD138</f>
        <v>35136.400000000001</v>
      </c>
      <c r="AF138" s="23"/>
      <c r="AG138" s="23">
        <f t="shared" ref="AG138:AG140" si="213">AC138+AF138</f>
        <v>0</v>
      </c>
      <c r="AH138" s="22"/>
      <c r="AI138" s="23">
        <f t="shared" ref="AI138:AI140" si="214">AE138+AH138</f>
        <v>35136.400000000001</v>
      </c>
      <c r="AJ138" s="22"/>
      <c r="AK138" s="23">
        <f t="shared" ref="AK138:AK140" si="215">AG138+AJ138</f>
        <v>0</v>
      </c>
      <c r="AL138" s="10" t="s">
        <v>35</v>
      </c>
      <c r="AM138" s="3">
        <v>0</v>
      </c>
    </row>
    <row r="139" spans="1:39" x14ac:dyDescent="0.35">
      <c r="A139" s="43"/>
      <c r="B139" s="44" t="s">
        <v>23</v>
      </c>
      <c r="C139" s="70"/>
      <c r="D139" s="21">
        <v>150000</v>
      </c>
      <c r="E139" s="21">
        <v>7500</v>
      </c>
      <c r="F139" s="23"/>
      <c r="G139" s="23">
        <f t="shared" si="171"/>
        <v>150000</v>
      </c>
      <c r="H139" s="23"/>
      <c r="I139" s="23">
        <f t="shared" si="172"/>
        <v>7500</v>
      </c>
      <c r="J139" s="23">
        <v>34025.199999999997</v>
      </c>
      <c r="K139" s="23">
        <f t="shared" si="157"/>
        <v>184025.2</v>
      </c>
      <c r="L139" s="23"/>
      <c r="M139" s="23">
        <f t="shared" si="203"/>
        <v>7500</v>
      </c>
      <c r="N139" s="23"/>
      <c r="O139" s="23">
        <f t="shared" si="204"/>
        <v>184025.2</v>
      </c>
      <c r="P139" s="23"/>
      <c r="Q139" s="23">
        <f t="shared" si="205"/>
        <v>7500</v>
      </c>
      <c r="R139" s="23"/>
      <c r="S139" s="23">
        <f t="shared" si="206"/>
        <v>184025.2</v>
      </c>
      <c r="T139" s="23"/>
      <c r="U139" s="23">
        <f t="shared" si="207"/>
        <v>7500</v>
      </c>
      <c r="V139" s="23"/>
      <c r="W139" s="23">
        <f t="shared" si="208"/>
        <v>184025.2</v>
      </c>
      <c r="X139" s="23"/>
      <c r="Y139" s="23">
        <f t="shared" si="209"/>
        <v>7500</v>
      </c>
      <c r="Z139" s="23">
        <v>-36520.199999999997</v>
      </c>
      <c r="AA139" s="23">
        <f t="shared" si="210"/>
        <v>147505</v>
      </c>
      <c r="AB139" s="23">
        <v>-7500</v>
      </c>
      <c r="AC139" s="23">
        <f t="shared" si="211"/>
        <v>0</v>
      </c>
      <c r="AD139" s="23"/>
      <c r="AE139" s="23">
        <f t="shared" si="212"/>
        <v>147505</v>
      </c>
      <c r="AF139" s="23"/>
      <c r="AG139" s="23">
        <f t="shared" si="213"/>
        <v>0</v>
      </c>
      <c r="AH139" s="22"/>
      <c r="AI139" s="46">
        <f t="shared" si="214"/>
        <v>147505</v>
      </c>
      <c r="AJ139" s="22"/>
      <c r="AK139" s="46">
        <f t="shared" si="215"/>
        <v>0</v>
      </c>
      <c r="AL139" s="10" t="s">
        <v>144</v>
      </c>
    </row>
    <row r="140" spans="1:39" ht="54" x14ac:dyDescent="0.35">
      <c r="A140" s="43" t="s">
        <v>136</v>
      </c>
      <c r="B140" s="44" t="s">
        <v>29</v>
      </c>
      <c r="C140" s="44" t="s">
        <v>5</v>
      </c>
      <c r="D140" s="21">
        <f>D142+D143</f>
        <v>120000</v>
      </c>
      <c r="E140" s="21">
        <f>E142+E143</f>
        <v>0</v>
      </c>
      <c r="F140" s="23">
        <f>F142+F143</f>
        <v>0</v>
      </c>
      <c r="G140" s="23">
        <f t="shared" si="171"/>
        <v>120000</v>
      </c>
      <c r="H140" s="23">
        <f>H142+H143</f>
        <v>0</v>
      </c>
      <c r="I140" s="23">
        <f t="shared" si="172"/>
        <v>0</v>
      </c>
      <c r="J140" s="23">
        <f>J142+J143</f>
        <v>0</v>
      </c>
      <c r="K140" s="23">
        <f t="shared" si="157"/>
        <v>120000</v>
      </c>
      <c r="L140" s="23">
        <f>L142+L143</f>
        <v>0</v>
      </c>
      <c r="M140" s="23">
        <f t="shared" si="203"/>
        <v>0</v>
      </c>
      <c r="N140" s="23">
        <f>N142+N143</f>
        <v>0</v>
      </c>
      <c r="O140" s="23">
        <f t="shared" si="204"/>
        <v>120000</v>
      </c>
      <c r="P140" s="23">
        <f>P142+P143</f>
        <v>0</v>
      </c>
      <c r="Q140" s="23">
        <f t="shared" si="205"/>
        <v>0</v>
      </c>
      <c r="R140" s="23">
        <f>R142+R143</f>
        <v>0</v>
      </c>
      <c r="S140" s="23">
        <f t="shared" si="206"/>
        <v>120000</v>
      </c>
      <c r="T140" s="23">
        <f>T142+T143</f>
        <v>0</v>
      </c>
      <c r="U140" s="23">
        <f t="shared" si="207"/>
        <v>0</v>
      </c>
      <c r="V140" s="23">
        <f>V142+V143</f>
        <v>0</v>
      </c>
      <c r="W140" s="23">
        <f t="shared" si="208"/>
        <v>120000</v>
      </c>
      <c r="X140" s="23">
        <f>X142+X143</f>
        <v>0</v>
      </c>
      <c r="Y140" s="23">
        <f t="shared" si="209"/>
        <v>0</v>
      </c>
      <c r="Z140" s="23">
        <f>Z142+Z143</f>
        <v>103255.29999999999</v>
      </c>
      <c r="AA140" s="23">
        <f t="shared" si="210"/>
        <v>223255.3</v>
      </c>
      <c r="AB140" s="23">
        <f>AB142+AB143</f>
        <v>255000</v>
      </c>
      <c r="AC140" s="23">
        <f t="shared" si="211"/>
        <v>255000</v>
      </c>
      <c r="AD140" s="23">
        <f>AD142+AD143</f>
        <v>0</v>
      </c>
      <c r="AE140" s="23">
        <f t="shared" si="212"/>
        <v>223255.3</v>
      </c>
      <c r="AF140" s="23">
        <f>AF142+AF143</f>
        <v>0</v>
      </c>
      <c r="AG140" s="23">
        <f t="shared" si="213"/>
        <v>255000</v>
      </c>
      <c r="AH140" s="22">
        <f>AH142+AH143</f>
        <v>0</v>
      </c>
      <c r="AI140" s="46">
        <f t="shared" si="214"/>
        <v>223255.3</v>
      </c>
      <c r="AJ140" s="22">
        <f>AJ142+AJ143</f>
        <v>0</v>
      </c>
      <c r="AK140" s="46">
        <f t="shared" si="215"/>
        <v>255000</v>
      </c>
    </row>
    <row r="141" spans="1:39" x14ac:dyDescent="0.35">
      <c r="A141" s="43"/>
      <c r="B141" s="44" t="s">
        <v>7</v>
      </c>
      <c r="C141" s="70"/>
      <c r="D141" s="21"/>
      <c r="E141" s="21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2"/>
      <c r="AI141" s="46"/>
      <c r="AJ141" s="22"/>
      <c r="AK141" s="46"/>
    </row>
    <row r="142" spans="1:39" s="3" customFormat="1" hidden="1" x14ac:dyDescent="0.35">
      <c r="A142" s="1"/>
      <c r="B142" s="12" t="s">
        <v>8</v>
      </c>
      <c r="C142" s="13"/>
      <c r="D142" s="21">
        <v>30000</v>
      </c>
      <c r="E142" s="21">
        <v>0</v>
      </c>
      <c r="F142" s="23"/>
      <c r="G142" s="23">
        <f t="shared" si="171"/>
        <v>30000</v>
      </c>
      <c r="H142" s="23">
        <v>0</v>
      </c>
      <c r="I142" s="23">
        <f t="shared" si="172"/>
        <v>0</v>
      </c>
      <c r="J142" s="23"/>
      <c r="K142" s="23">
        <f t="shared" si="157"/>
        <v>30000</v>
      </c>
      <c r="L142" s="23">
        <v>0</v>
      </c>
      <c r="M142" s="23">
        <f t="shared" ref="M142:M144" si="216">I142+L142</f>
        <v>0</v>
      </c>
      <c r="N142" s="23"/>
      <c r="O142" s="23">
        <f t="shared" ref="O142:O144" si="217">K142+N142</f>
        <v>30000</v>
      </c>
      <c r="P142" s="23">
        <v>0</v>
      </c>
      <c r="Q142" s="23">
        <f t="shared" ref="Q142:Q144" si="218">M142+P142</f>
        <v>0</v>
      </c>
      <c r="R142" s="23"/>
      <c r="S142" s="23">
        <f t="shared" ref="S142:S144" si="219">O142+R142</f>
        <v>30000</v>
      </c>
      <c r="T142" s="23">
        <v>0</v>
      </c>
      <c r="U142" s="23">
        <f t="shared" ref="U142:U144" si="220">Q142+T142</f>
        <v>0</v>
      </c>
      <c r="V142" s="23"/>
      <c r="W142" s="23">
        <f t="shared" ref="W142:W144" si="221">S142+V142</f>
        <v>30000</v>
      </c>
      <c r="X142" s="23">
        <v>0</v>
      </c>
      <c r="Y142" s="23">
        <f t="shared" ref="Y142:Y144" si="222">U142+X142</f>
        <v>0</v>
      </c>
      <c r="Z142" s="23">
        <v>25813.9</v>
      </c>
      <c r="AA142" s="23">
        <f t="shared" ref="AA142:AA144" si="223">W142+Z142</f>
        <v>55813.9</v>
      </c>
      <c r="AB142" s="23">
        <v>63750</v>
      </c>
      <c r="AC142" s="23">
        <f t="shared" ref="AC142:AC144" si="224">Y142+AB142</f>
        <v>63750</v>
      </c>
      <c r="AD142" s="23"/>
      <c r="AE142" s="23">
        <f t="shared" ref="AE142:AE144" si="225">AA142+AD142</f>
        <v>55813.9</v>
      </c>
      <c r="AF142" s="23"/>
      <c r="AG142" s="23">
        <f t="shared" ref="AG142:AG144" si="226">AC142+AF142</f>
        <v>63750</v>
      </c>
      <c r="AH142" s="22"/>
      <c r="AI142" s="23">
        <f t="shared" ref="AI142:AI144" si="227">AE142+AH142</f>
        <v>55813.9</v>
      </c>
      <c r="AJ142" s="22"/>
      <c r="AK142" s="23">
        <f t="shared" ref="AK142:AK144" si="228">AG142+AJ142</f>
        <v>63750</v>
      </c>
      <c r="AL142" s="10" t="s">
        <v>36</v>
      </c>
      <c r="AM142" s="3">
        <v>0</v>
      </c>
    </row>
    <row r="143" spans="1:39" x14ac:dyDescent="0.35">
      <c r="A143" s="43"/>
      <c r="B143" s="44" t="s">
        <v>23</v>
      </c>
      <c r="C143" s="70"/>
      <c r="D143" s="21">
        <v>90000</v>
      </c>
      <c r="E143" s="21">
        <v>0</v>
      </c>
      <c r="F143" s="23"/>
      <c r="G143" s="23">
        <f t="shared" si="171"/>
        <v>90000</v>
      </c>
      <c r="H143" s="23">
        <v>0</v>
      </c>
      <c r="I143" s="23">
        <f t="shared" si="172"/>
        <v>0</v>
      </c>
      <c r="J143" s="23"/>
      <c r="K143" s="23">
        <f t="shared" si="157"/>
        <v>90000</v>
      </c>
      <c r="L143" s="23">
        <v>0</v>
      </c>
      <c r="M143" s="23">
        <f t="shared" si="216"/>
        <v>0</v>
      </c>
      <c r="N143" s="23"/>
      <c r="O143" s="23">
        <f t="shared" si="217"/>
        <v>90000</v>
      </c>
      <c r="P143" s="23">
        <v>0</v>
      </c>
      <c r="Q143" s="23">
        <f t="shared" si="218"/>
        <v>0</v>
      </c>
      <c r="R143" s="23"/>
      <c r="S143" s="23">
        <f t="shared" si="219"/>
        <v>90000</v>
      </c>
      <c r="T143" s="23">
        <v>0</v>
      </c>
      <c r="U143" s="23">
        <f t="shared" si="220"/>
        <v>0</v>
      </c>
      <c r="V143" s="23"/>
      <c r="W143" s="23">
        <f t="shared" si="221"/>
        <v>90000</v>
      </c>
      <c r="X143" s="23">
        <v>0</v>
      </c>
      <c r="Y143" s="23">
        <f t="shared" si="222"/>
        <v>0</v>
      </c>
      <c r="Z143" s="23">
        <v>77441.399999999994</v>
      </c>
      <c r="AA143" s="23">
        <f t="shared" si="223"/>
        <v>167441.4</v>
      </c>
      <c r="AB143" s="23">
        <v>191250</v>
      </c>
      <c r="AC143" s="23">
        <f t="shared" si="224"/>
        <v>191250</v>
      </c>
      <c r="AD143" s="23"/>
      <c r="AE143" s="23">
        <f t="shared" si="225"/>
        <v>167441.4</v>
      </c>
      <c r="AF143" s="23"/>
      <c r="AG143" s="23">
        <f t="shared" si="226"/>
        <v>191250</v>
      </c>
      <c r="AH143" s="22"/>
      <c r="AI143" s="46">
        <f t="shared" si="227"/>
        <v>167441.4</v>
      </c>
      <c r="AJ143" s="22"/>
      <c r="AK143" s="46">
        <f t="shared" si="228"/>
        <v>191250</v>
      </c>
      <c r="AL143" s="10" t="s">
        <v>144</v>
      </c>
    </row>
    <row r="144" spans="1:39" ht="54" x14ac:dyDescent="0.35">
      <c r="A144" s="43" t="s">
        <v>137</v>
      </c>
      <c r="B144" s="44" t="s">
        <v>30</v>
      </c>
      <c r="C144" s="44" t="s">
        <v>5</v>
      </c>
      <c r="D144" s="21">
        <f>D146+D147</f>
        <v>72334</v>
      </c>
      <c r="E144" s="21">
        <f>E146+E147</f>
        <v>0</v>
      </c>
      <c r="F144" s="23">
        <f>F146+F147</f>
        <v>0</v>
      </c>
      <c r="G144" s="23">
        <f t="shared" si="171"/>
        <v>72334</v>
      </c>
      <c r="H144" s="23">
        <f>H146+H147</f>
        <v>0</v>
      </c>
      <c r="I144" s="23">
        <f t="shared" si="172"/>
        <v>0</v>
      </c>
      <c r="J144" s="23">
        <f>J146+J147</f>
        <v>0</v>
      </c>
      <c r="K144" s="23">
        <f t="shared" si="157"/>
        <v>72334</v>
      </c>
      <c r="L144" s="23">
        <f>L146+L147</f>
        <v>0</v>
      </c>
      <c r="M144" s="23">
        <f t="shared" si="216"/>
        <v>0</v>
      </c>
      <c r="N144" s="23">
        <f>N146+N147</f>
        <v>0</v>
      </c>
      <c r="O144" s="23">
        <f t="shared" si="217"/>
        <v>72334</v>
      </c>
      <c r="P144" s="23">
        <f>P146+P147</f>
        <v>0</v>
      </c>
      <c r="Q144" s="23">
        <f t="shared" si="218"/>
        <v>0</v>
      </c>
      <c r="R144" s="23">
        <f>R146+R147</f>
        <v>0</v>
      </c>
      <c r="S144" s="23">
        <f t="shared" si="219"/>
        <v>72334</v>
      </c>
      <c r="T144" s="23">
        <f>T146+T147</f>
        <v>0</v>
      </c>
      <c r="U144" s="23">
        <f t="shared" si="220"/>
        <v>0</v>
      </c>
      <c r="V144" s="23">
        <f>V146+V147</f>
        <v>0</v>
      </c>
      <c r="W144" s="23">
        <f t="shared" si="221"/>
        <v>72334</v>
      </c>
      <c r="X144" s="23">
        <f>X146+X147</f>
        <v>0</v>
      </c>
      <c r="Y144" s="23">
        <f t="shared" si="222"/>
        <v>0</v>
      </c>
      <c r="Z144" s="23">
        <f>Z146+Z147</f>
        <v>0</v>
      </c>
      <c r="AA144" s="23">
        <f t="shared" si="223"/>
        <v>72334</v>
      </c>
      <c r="AB144" s="23">
        <f>AB146+AB147</f>
        <v>111425.1</v>
      </c>
      <c r="AC144" s="23">
        <f t="shared" si="224"/>
        <v>111425.1</v>
      </c>
      <c r="AD144" s="23">
        <f>AD146+AD147</f>
        <v>0</v>
      </c>
      <c r="AE144" s="23">
        <f t="shared" si="225"/>
        <v>72334</v>
      </c>
      <c r="AF144" s="23">
        <f>AF146+AF147</f>
        <v>0</v>
      </c>
      <c r="AG144" s="23">
        <f t="shared" si="226"/>
        <v>111425.1</v>
      </c>
      <c r="AH144" s="22">
        <f>AH146+AH147</f>
        <v>0</v>
      </c>
      <c r="AI144" s="46">
        <f t="shared" si="227"/>
        <v>72334</v>
      </c>
      <c r="AJ144" s="22">
        <f>AJ146+AJ147</f>
        <v>0</v>
      </c>
      <c r="AK144" s="46">
        <f t="shared" si="228"/>
        <v>111425.1</v>
      </c>
    </row>
    <row r="145" spans="1:39" x14ac:dyDescent="0.35">
      <c r="A145" s="43"/>
      <c r="B145" s="44" t="s">
        <v>7</v>
      </c>
      <c r="C145" s="70"/>
      <c r="D145" s="21"/>
      <c r="E145" s="21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2"/>
      <c r="AI145" s="46"/>
      <c r="AJ145" s="22"/>
      <c r="AK145" s="46"/>
    </row>
    <row r="146" spans="1:39" s="3" customFormat="1" hidden="1" x14ac:dyDescent="0.35">
      <c r="A146" s="1"/>
      <c r="B146" s="12" t="s">
        <v>8</v>
      </c>
      <c r="C146" s="13"/>
      <c r="D146" s="21">
        <v>18083.5</v>
      </c>
      <c r="E146" s="21">
        <v>0</v>
      </c>
      <c r="F146" s="23"/>
      <c r="G146" s="23">
        <f t="shared" si="171"/>
        <v>18083.5</v>
      </c>
      <c r="H146" s="23"/>
      <c r="I146" s="23">
        <f t="shared" si="172"/>
        <v>0</v>
      </c>
      <c r="J146" s="23"/>
      <c r="K146" s="23">
        <f t="shared" si="157"/>
        <v>18083.5</v>
      </c>
      <c r="L146" s="23"/>
      <c r="M146" s="23">
        <f t="shared" ref="M146:M148" si="229">I146+L146</f>
        <v>0</v>
      </c>
      <c r="N146" s="23"/>
      <c r="O146" s="23">
        <f t="shared" ref="O146:O148" si="230">K146+N146</f>
        <v>18083.5</v>
      </c>
      <c r="P146" s="23"/>
      <c r="Q146" s="23">
        <f t="shared" ref="Q146:Q148" si="231">M146+P146</f>
        <v>0</v>
      </c>
      <c r="R146" s="23"/>
      <c r="S146" s="23">
        <f t="shared" ref="S146:S148" si="232">O146+R146</f>
        <v>18083.5</v>
      </c>
      <c r="T146" s="23"/>
      <c r="U146" s="23">
        <f t="shared" ref="U146:U148" si="233">Q146+T146</f>
        <v>0</v>
      </c>
      <c r="V146" s="23"/>
      <c r="W146" s="23">
        <f t="shared" ref="W146:W148" si="234">S146+V146</f>
        <v>18083.5</v>
      </c>
      <c r="X146" s="23"/>
      <c r="Y146" s="23">
        <f t="shared" ref="Y146:Y148" si="235">U146+X146</f>
        <v>0</v>
      </c>
      <c r="Z146" s="23"/>
      <c r="AA146" s="23">
        <f t="shared" ref="AA146:AA148" si="236">W146+Z146</f>
        <v>18083.5</v>
      </c>
      <c r="AB146" s="23">
        <v>27856.3</v>
      </c>
      <c r="AC146" s="23">
        <f t="shared" ref="AC146:AC148" si="237">Y146+AB146</f>
        <v>27856.3</v>
      </c>
      <c r="AD146" s="23"/>
      <c r="AE146" s="23">
        <f t="shared" ref="AE146:AE148" si="238">AA146+AD146</f>
        <v>18083.5</v>
      </c>
      <c r="AF146" s="23"/>
      <c r="AG146" s="23">
        <f t="shared" ref="AG146:AG148" si="239">AC146+AF146</f>
        <v>27856.3</v>
      </c>
      <c r="AH146" s="22"/>
      <c r="AI146" s="23">
        <f t="shared" ref="AI146:AI148" si="240">AE146+AH146</f>
        <v>18083.5</v>
      </c>
      <c r="AJ146" s="22"/>
      <c r="AK146" s="23">
        <f t="shared" ref="AK146:AK148" si="241">AG146+AJ146</f>
        <v>27856.3</v>
      </c>
      <c r="AL146" s="10" t="s">
        <v>37</v>
      </c>
      <c r="AM146" s="3">
        <v>0</v>
      </c>
    </row>
    <row r="147" spans="1:39" x14ac:dyDescent="0.35">
      <c r="A147" s="43"/>
      <c r="B147" s="44" t="s">
        <v>23</v>
      </c>
      <c r="C147" s="70"/>
      <c r="D147" s="21">
        <v>54250.5</v>
      </c>
      <c r="E147" s="21">
        <v>0</v>
      </c>
      <c r="F147" s="23"/>
      <c r="G147" s="23">
        <f t="shared" si="171"/>
        <v>54250.5</v>
      </c>
      <c r="H147" s="23"/>
      <c r="I147" s="23">
        <f t="shared" si="172"/>
        <v>0</v>
      </c>
      <c r="J147" s="23"/>
      <c r="K147" s="23">
        <f t="shared" si="157"/>
        <v>54250.5</v>
      </c>
      <c r="L147" s="23"/>
      <c r="M147" s="23">
        <f t="shared" si="229"/>
        <v>0</v>
      </c>
      <c r="N147" s="23"/>
      <c r="O147" s="23">
        <f t="shared" si="230"/>
        <v>54250.5</v>
      </c>
      <c r="P147" s="23"/>
      <c r="Q147" s="23">
        <f t="shared" si="231"/>
        <v>0</v>
      </c>
      <c r="R147" s="23"/>
      <c r="S147" s="23">
        <f t="shared" si="232"/>
        <v>54250.5</v>
      </c>
      <c r="T147" s="23"/>
      <c r="U147" s="23">
        <f t="shared" si="233"/>
        <v>0</v>
      </c>
      <c r="V147" s="23"/>
      <c r="W147" s="23">
        <f t="shared" si="234"/>
        <v>54250.5</v>
      </c>
      <c r="X147" s="23"/>
      <c r="Y147" s="23">
        <f t="shared" si="235"/>
        <v>0</v>
      </c>
      <c r="Z147" s="23"/>
      <c r="AA147" s="23">
        <f t="shared" si="236"/>
        <v>54250.5</v>
      </c>
      <c r="AB147" s="23">
        <v>83568.800000000003</v>
      </c>
      <c r="AC147" s="23">
        <f t="shared" si="237"/>
        <v>83568.800000000003</v>
      </c>
      <c r="AD147" s="23"/>
      <c r="AE147" s="23">
        <f t="shared" si="238"/>
        <v>54250.5</v>
      </c>
      <c r="AF147" s="23"/>
      <c r="AG147" s="23">
        <f t="shared" si="239"/>
        <v>83568.800000000003</v>
      </c>
      <c r="AH147" s="22"/>
      <c r="AI147" s="46">
        <f t="shared" si="240"/>
        <v>54250.5</v>
      </c>
      <c r="AJ147" s="22"/>
      <c r="AK147" s="46">
        <f t="shared" si="241"/>
        <v>83568.800000000003</v>
      </c>
      <c r="AL147" s="10" t="s">
        <v>144</v>
      </c>
    </row>
    <row r="148" spans="1:39" ht="54" x14ac:dyDescent="0.35">
      <c r="A148" s="43" t="s">
        <v>138</v>
      </c>
      <c r="B148" s="44" t="s">
        <v>168</v>
      </c>
      <c r="C148" s="44" t="s">
        <v>5</v>
      </c>
      <c r="D148" s="21">
        <f>D150+D151</f>
        <v>192621.69999999998</v>
      </c>
      <c r="E148" s="21">
        <f>E150+E151</f>
        <v>520019.19999999995</v>
      </c>
      <c r="F148" s="23">
        <f>F150+F151</f>
        <v>0</v>
      </c>
      <c r="G148" s="23">
        <f t="shared" si="171"/>
        <v>192621.69999999998</v>
      </c>
      <c r="H148" s="23">
        <f>H150+H151</f>
        <v>0</v>
      </c>
      <c r="I148" s="23">
        <f t="shared" si="172"/>
        <v>520019.19999999995</v>
      </c>
      <c r="J148" s="23">
        <f>J150+J151</f>
        <v>0</v>
      </c>
      <c r="K148" s="23">
        <f t="shared" si="157"/>
        <v>192621.69999999998</v>
      </c>
      <c r="L148" s="23">
        <f>L150+L151</f>
        <v>0</v>
      </c>
      <c r="M148" s="23">
        <f t="shared" si="229"/>
        <v>520019.19999999995</v>
      </c>
      <c r="N148" s="23">
        <f>N150+N151</f>
        <v>0</v>
      </c>
      <c r="O148" s="23">
        <f t="shared" si="230"/>
        <v>192621.69999999998</v>
      </c>
      <c r="P148" s="23">
        <f>P150+P151</f>
        <v>0</v>
      </c>
      <c r="Q148" s="23">
        <f t="shared" si="231"/>
        <v>520019.19999999995</v>
      </c>
      <c r="R148" s="23">
        <f>R150+R151</f>
        <v>0</v>
      </c>
      <c r="S148" s="23">
        <f t="shared" si="232"/>
        <v>192621.69999999998</v>
      </c>
      <c r="T148" s="23">
        <f>T150+T151</f>
        <v>0</v>
      </c>
      <c r="U148" s="23">
        <f t="shared" si="233"/>
        <v>520019.19999999995</v>
      </c>
      <c r="V148" s="23">
        <f>V150+V151</f>
        <v>0</v>
      </c>
      <c r="W148" s="23">
        <f t="shared" si="234"/>
        <v>192621.69999999998</v>
      </c>
      <c r="X148" s="23">
        <f>X150+X151</f>
        <v>0</v>
      </c>
      <c r="Y148" s="23">
        <f t="shared" si="235"/>
        <v>520019.19999999995</v>
      </c>
      <c r="Z148" s="23">
        <f>Z150+Z151</f>
        <v>-28022.3</v>
      </c>
      <c r="AA148" s="23">
        <f t="shared" si="236"/>
        <v>164599.4</v>
      </c>
      <c r="AB148" s="23">
        <f>AB150+AB151</f>
        <v>106045.6</v>
      </c>
      <c r="AC148" s="23">
        <f t="shared" si="237"/>
        <v>626064.79999999993</v>
      </c>
      <c r="AD148" s="23">
        <f>AD150+AD151</f>
        <v>0</v>
      </c>
      <c r="AE148" s="23">
        <f t="shared" si="238"/>
        <v>164599.4</v>
      </c>
      <c r="AF148" s="23">
        <f>AF150+AF151</f>
        <v>0</v>
      </c>
      <c r="AG148" s="23">
        <f t="shared" si="239"/>
        <v>626064.79999999993</v>
      </c>
      <c r="AH148" s="22">
        <f>AH150+AH151</f>
        <v>0</v>
      </c>
      <c r="AI148" s="46">
        <f t="shared" si="240"/>
        <v>164599.4</v>
      </c>
      <c r="AJ148" s="22">
        <f>AJ150+AJ151</f>
        <v>0</v>
      </c>
      <c r="AK148" s="46">
        <f t="shared" si="241"/>
        <v>626064.79999999993</v>
      </c>
    </row>
    <row r="149" spans="1:39" x14ac:dyDescent="0.35">
      <c r="A149" s="43"/>
      <c r="B149" s="44" t="s">
        <v>7</v>
      </c>
      <c r="C149" s="69"/>
      <c r="D149" s="21"/>
      <c r="E149" s="21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2"/>
      <c r="AI149" s="46"/>
      <c r="AJ149" s="22"/>
      <c r="AK149" s="46"/>
    </row>
    <row r="150" spans="1:39" s="3" customFormat="1" hidden="1" x14ac:dyDescent="0.35">
      <c r="A150" s="1"/>
      <c r="B150" s="12" t="s">
        <v>8</v>
      </c>
      <c r="C150" s="2"/>
      <c r="D150" s="24">
        <v>48155.4</v>
      </c>
      <c r="E150" s="24">
        <v>155837.6</v>
      </c>
      <c r="F150" s="26"/>
      <c r="G150" s="23">
        <f t="shared" si="171"/>
        <v>48155.4</v>
      </c>
      <c r="H150" s="26"/>
      <c r="I150" s="23">
        <f t="shared" si="172"/>
        <v>155837.6</v>
      </c>
      <c r="J150" s="26"/>
      <c r="K150" s="23">
        <f t="shared" si="157"/>
        <v>48155.4</v>
      </c>
      <c r="L150" s="26"/>
      <c r="M150" s="23">
        <f t="shared" ref="M150:M152" si="242">I150+L150</f>
        <v>155837.6</v>
      </c>
      <c r="N150" s="26"/>
      <c r="O150" s="23">
        <f t="shared" ref="O150:O152" si="243">K150+N150</f>
        <v>48155.4</v>
      </c>
      <c r="P150" s="26"/>
      <c r="Q150" s="23">
        <f t="shared" ref="Q150:Q152" si="244">M150+P150</f>
        <v>155837.6</v>
      </c>
      <c r="R150" s="26">
        <v>0.1</v>
      </c>
      <c r="S150" s="23">
        <f t="shared" ref="S150:S152" si="245">O150+R150</f>
        <v>48155.5</v>
      </c>
      <c r="T150" s="26"/>
      <c r="U150" s="23">
        <f t="shared" ref="U150:U152" si="246">Q150+T150</f>
        <v>155837.6</v>
      </c>
      <c r="V150" s="26"/>
      <c r="W150" s="23">
        <f t="shared" ref="W150:W152" si="247">S150+V150</f>
        <v>48155.5</v>
      </c>
      <c r="X150" s="26"/>
      <c r="Y150" s="23">
        <f t="shared" ref="Y150:Y152" si="248">U150+X150</f>
        <v>155837.6</v>
      </c>
      <c r="Z150" s="26"/>
      <c r="AA150" s="23">
        <f t="shared" ref="AA150:AA152" si="249">W150+Z150</f>
        <v>48155.5</v>
      </c>
      <c r="AB150" s="26">
        <v>26511.3</v>
      </c>
      <c r="AC150" s="23">
        <f t="shared" ref="AC150:AC152" si="250">Y150+AB150</f>
        <v>182348.9</v>
      </c>
      <c r="AD150" s="26"/>
      <c r="AE150" s="23">
        <f t="shared" ref="AE150:AE152" si="251">AA150+AD150</f>
        <v>48155.5</v>
      </c>
      <c r="AF150" s="26"/>
      <c r="AG150" s="23">
        <f t="shared" ref="AG150:AG152" si="252">AC150+AF150</f>
        <v>182348.9</v>
      </c>
      <c r="AH150" s="25"/>
      <c r="AI150" s="23">
        <f t="shared" ref="AI150:AI152" si="253">AE150+AH150</f>
        <v>48155.5</v>
      </c>
      <c r="AJ150" s="25"/>
      <c r="AK150" s="23">
        <f t="shared" ref="AK150:AK152" si="254">AG150+AJ150</f>
        <v>182348.9</v>
      </c>
      <c r="AL150" s="9" t="s">
        <v>38</v>
      </c>
      <c r="AM150" s="3">
        <v>0</v>
      </c>
    </row>
    <row r="151" spans="1:39" x14ac:dyDescent="0.35">
      <c r="A151" s="43"/>
      <c r="B151" s="44" t="s">
        <v>23</v>
      </c>
      <c r="C151" s="69"/>
      <c r="D151" s="21">
        <v>144466.29999999999</v>
      </c>
      <c r="E151" s="21">
        <v>364181.6</v>
      </c>
      <c r="F151" s="23"/>
      <c r="G151" s="23">
        <f t="shared" si="171"/>
        <v>144466.29999999999</v>
      </c>
      <c r="H151" s="23"/>
      <c r="I151" s="23">
        <f t="shared" si="172"/>
        <v>364181.6</v>
      </c>
      <c r="J151" s="23"/>
      <c r="K151" s="23">
        <f t="shared" si="157"/>
        <v>144466.29999999999</v>
      </c>
      <c r="L151" s="23"/>
      <c r="M151" s="23">
        <f t="shared" si="242"/>
        <v>364181.6</v>
      </c>
      <c r="N151" s="23"/>
      <c r="O151" s="23">
        <f t="shared" si="243"/>
        <v>144466.29999999999</v>
      </c>
      <c r="P151" s="23"/>
      <c r="Q151" s="23">
        <f t="shared" si="244"/>
        <v>364181.6</v>
      </c>
      <c r="R151" s="23">
        <v>-0.1</v>
      </c>
      <c r="S151" s="23">
        <f t="shared" si="245"/>
        <v>144466.19999999998</v>
      </c>
      <c r="T151" s="23"/>
      <c r="U151" s="23">
        <f t="shared" si="246"/>
        <v>364181.6</v>
      </c>
      <c r="V151" s="23"/>
      <c r="W151" s="23">
        <f t="shared" si="247"/>
        <v>144466.19999999998</v>
      </c>
      <c r="X151" s="23"/>
      <c r="Y151" s="23">
        <f t="shared" si="248"/>
        <v>364181.6</v>
      </c>
      <c r="Z151" s="23">
        <v>-28022.3</v>
      </c>
      <c r="AA151" s="23">
        <f t="shared" si="249"/>
        <v>116443.89999999998</v>
      </c>
      <c r="AB151" s="23">
        <v>79534.3</v>
      </c>
      <c r="AC151" s="23">
        <f t="shared" si="250"/>
        <v>443715.89999999997</v>
      </c>
      <c r="AD151" s="23"/>
      <c r="AE151" s="23">
        <f t="shared" si="251"/>
        <v>116443.89999999998</v>
      </c>
      <c r="AF151" s="23"/>
      <c r="AG151" s="23">
        <f t="shared" si="252"/>
        <v>443715.89999999997</v>
      </c>
      <c r="AH151" s="22"/>
      <c r="AI151" s="46">
        <f t="shared" si="253"/>
        <v>116443.89999999998</v>
      </c>
      <c r="AJ151" s="22"/>
      <c r="AK151" s="46">
        <f t="shared" si="254"/>
        <v>443715.89999999997</v>
      </c>
      <c r="AL151" s="9" t="s">
        <v>144</v>
      </c>
    </row>
    <row r="152" spans="1:39" ht="54" x14ac:dyDescent="0.35">
      <c r="A152" s="43" t="s">
        <v>139</v>
      </c>
      <c r="B152" s="44" t="s">
        <v>31</v>
      </c>
      <c r="C152" s="44" t="s">
        <v>5</v>
      </c>
      <c r="D152" s="21">
        <f>D154+D155</f>
        <v>0</v>
      </c>
      <c r="E152" s="21">
        <f>E154+E155</f>
        <v>200000</v>
      </c>
      <c r="F152" s="23">
        <f>F154+F155</f>
        <v>0</v>
      </c>
      <c r="G152" s="23">
        <f t="shared" si="171"/>
        <v>0</v>
      </c>
      <c r="H152" s="23">
        <f>H154+H155</f>
        <v>0</v>
      </c>
      <c r="I152" s="23">
        <f t="shared" si="172"/>
        <v>200000</v>
      </c>
      <c r="J152" s="23">
        <f>J154+J155</f>
        <v>0</v>
      </c>
      <c r="K152" s="23">
        <f t="shared" si="157"/>
        <v>0</v>
      </c>
      <c r="L152" s="23">
        <f>L154+L155</f>
        <v>0</v>
      </c>
      <c r="M152" s="23">
        <f t="shared" si="242"/>
        <v>200000</v>
      </c>
      <c r="N152" s="23">
        <f>N154+N155</f>
        <v>0</v>
      </c>
      <c r="O152" s="23">
        <f t="shared" si="243"/>
        <v>0</v>
      </c>
      <c r="P152" s="23">
        <f>P154+P155</f>
        <v>0</v>
      </c>
      <c r="Q152" s="23">
        <f t="shared" si="244"/>
        <v>200000</v>
      </c>
      <c r="R152" s="23">
        <f>R154+R155</f>
        <v>0</v>
      </c>
      <c r="S152" s="23">
        <f t="shared" si="245"/>
        <v>0</v>
      </c>
      <c r="T152" s="23">
        <f>T154+T155</f>
        <v>0</v>
      </c>
      <c r="U152" s="23">
        <f t="shared" si="246"/>
        <v>200000</v>
      </c>
      <c r="V152" s="23">
        <f>V154+V155</f>
        <v>0</v>
      </c>
      <c r="W152" s="23">
        <f t="shared" si="247"/>
        <v>0</v>
      </c>
      <c r="X152" s="23">
        <f>X154+X155</f>
        <v>0</v>
      </c>
      <c r="Y152" s="23">
        <f t="shared" si="248"/>
        <v>200000</v>
      </c>
      <c r="Z152" s="23">
        <f>Z154+Z155</f>
        <v>21220</v>
      </c>
      <c r="AA152" s="23">
        <f t="shared" si="249"/>
        <v>21220</v>
      </c>
      <c r="AB152" s="23">
        <f>AB154+AB155</f>
        <v>363256.69999999995</v>
      </c>
      <c r="AC152" s="23">
        <f t="shared" si="250"/>
        <v>563256.69999999995</v>
      </c>
      <c r="AD152" s="23">
        <f>AD154+AD155</f>
        <v>0</v>
      </c>
      <c r="AE152" s="23">
        <f t="shared" si="251"/>
        <v>21220</v>
      </c>
      <c r="AF152" s="23">
        <f>AF154+AF155</f>
        <v>0</v>
      </c>
      <c r="AG152" s="23">
        <f t="shared" si="252"/>
        <v>563256.69999999995</v>
      </c>
      <c r="AH152" s="22">
        <f>AH154+AH155</f>
        <v>0</v>
      </c>
      <c r="AI152" s="46">
        <f t="shared" si="253"/>
        <v>21220</v>
      </c>
      <c r="AJ152" s="22">
        <f>AJ154+AJ155</f>
        <v>0</v>
      </c>
      <c r="AK152" s="46">
        <f t="shared" si="254"/>
        <v>563256.69999999995</v>
      </c>
    </row>
    <row r="153" spans="1:39" x14ac:dyDescent="0.35">
      <c r="A153" s="43"/>
      <c r="B153" s="44" t="s">
        <v>7</v>
      </c>
      <c r="C153" s="69"/>
      <c r="D153" s="21"/>
      <c r="E153" s="21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2"/>
      <c r="AI153" s="46"/>
      <c r="AJ153" s="22"/>
      <c r="AK153" s="46"/>
    </row>
    <row r="154" spans="1:39" s="3" customFormat="1" hidden="1" x14ac:dyDescent="0.35">
      <c r="A154" s="1"/>
      <c r="B154" s="12" t="s">
        <v>8</v>
      </c>
      <c r="C154" s="2"/>
      <c r="D154" s="24">
        <v>0</v>
      </c>
      <c r="E154" s="24">
        <v>51080</v>
      </c>
      <c r="F154" s="26">
        <v>0</v>
      </c>
      <c r="G154" s="23">
        <f t="shared" si="171"/>
        <v>0</v>
      </c>
      <c r="H154" s="26"/>
      <c r="I154" s="23">
        <f t="shared" si="172"/>
        <v>51080</v>
      </c>
      <c r="J154" s="26">
        <v>0</v>
      </c>
      <c r="K154" s="23">
        <f t="shared" si="157"/>
        <v>0</v>
      </c>
      <c r="L154" s="26"/>
      <c r="M154" s="23">
        <f t="shared" ref="M154:M156" si="255">I154+L154</f>
        <v>51080</v>
      </c>
      <c r="N154" s="26">
        <v>0</v>
      </c>
      <c r="O154" s="23">
        <f t="shared" ref="O154:O156" si="256">K154+N154</f>
        <v>0</v>
      </c>
      <c r="P154" s="26"/>
      <c r="Q154" s="23">
        <f t="shared" ref="Q154:Q156" si="257">M154+P154</f>
        <v>51080</v>
      </c>
      <c r="R154" s="26">
        <v>0</v>
      </c>
      <c r="S154" s="23">
        <f t="shared" ref="S154:S156" si="258">O154+R154</f>
        <v>0</v>
      </c>
      <c r="T154" s="26"/>
      <c r="U154" s="23">
        <f t="shared" ref="U154:U156" si="259">Q154+T154</f>
        <v>51080</v>
      </c>
      <c r="V154" s="26">
        <v>0</v>
      </c>
      <c r="W154" s="23">
        <f t="shared" ref="W154:W156" si="260">S154+V154</f>
        <v>0</v>
      </c>
      <c r="X154" s="26"/>
      <c r="Y154" s="23">
        <f t="shared" ref="Y154:Y156" si="261">U154+X154</f>
        <v>51080</v>
      </c>
      <c r="Z154" s="26">
        <v>5305</v>
      </c>
      <c r="AA154" s="23">
        <f t="shared" ref="AA154:AA156" si="262">W154+Z154</f>
        <v>5305</v>
      </c>
      <c r="AB154" s="26">
        <v>85813.6</v>
      </c>
      <c r="AC154" s="23">
        <f t="shared" ref="AC154:AC156" si="263">Y154+AB154</f>
        <v>136893.6</v>
      </c>
      <c r="AD154" s="26"/>
      <c r="AE154" s="23">
        <f t="shared" ref="AE154:AE156" si="264">AA154+AD154</f>
        <v>5305</v>
      </c>
      <c r="AF154" s="26"/>
      <c r="AG154" s="23">
        <f t="shared" ref="AG154:AG156" si="265">AC154+AF154</f>
        <v>136893.6</v>
      </c>
      <c r="AH154" s="25"/>
      <c r="AI154" s="23">
        <f t="shared" ref="AI154:AI156" si="266">AE154+AH154</f>
        <v>5305</v>
      </c>
      <c r="AJ154" s="25"/>
      <c r="AK154" s="23">
        <f t="shared" ref="AK154:AK156" si="267">AG154+AJ154</f>
        <v>136893.6</v>
      </c>
      <c r="AL154" s="9" t="s">
        <v>39</v>
      </c>
      <c r="AM154" s="3">
        <v>0</v>
      </c>
    </row>
    <row r="155" spans="1:39" x14ac:dyDescent="0.35">
      <c r="A155" s="43"/>
      <c r="B155" s="44" t="s">
        <v>23</v>
      </c>
      <c r="C155" s="69"/>
      <c r="D155" s="21">
        <v>0</v>
      </c>
      <c r="E155" s="21">
        <v>148920</v>
      </c>
      <c r="F155" s="23">
        <v>0</v>
      </c>
      <c r="G155" s="23">
        <f t="shared" si="171"/>
        <v>0</v>
      </c>
      <c r="H155" s="23"/>
      <c r="I155" s="23">
        <f t="shared" si="172"/>
        <v>148920</v>
      </c>
      <c r="J155" s="23">
        <v>0</v>
      </c>
      <c r="K155" s="23">
        <f t="shared" si="157"/>
        <v>0</v>
      </c>
      <c r="L155" s="23"/>
      <c r="M155" s="23">
        <f t="shared" si="255"/>
        <v>148920</v>
      </c>
      <c r="N155" s="23">
        <v>0</v>
      </c>
      <c r="O155" s="23">
        <f t="shared" si="256"/>
        <v>0</v>
      </c>
      <c r="P155" s="23"/>
      <c r="Q155" s="23">
        <f t="shared" si="257"/>
        <v>148920</v>
      </c>
      <c r="R155" s="23">
        <v>0</v>
      </c>
      <c r="S155" s="23">
        <f t="shared" si="258"/>
        <v>0</v>
      </c>
      <c r="T155" s="23"/>
      <c r="U155" s="23">
        <f t="shared" si="259"/>
        <v>148920</v>
      </c>
      <c r="V155" s="23">
        <v>0</v>
      </c>
      <c r="W155" s="23">
        <f t="shared" si="260"/>
        <v>0</v>
      </c>
      <c r="X155" s="23"/>
      <c r="Y155" s="23">
        <f t="shared" si="261"/>
        <v>148920</v>
      </c>
      <c r="Z155" s="23">
        <v>15915</v>
      </c>
      <c r="AA155" s="23">
        <f t="shared" si="262"/>
        <v>15915</v>
      </c>
      <c r="AB155" s="23">
        <v>277443.09999999998</v>
      </c>
      <c r="AC155" s="23">
        <f t="shared" si="263"/>
        <v>426363.1</v>
      </c>
      <c r="AD155" s="23"/>
      <c r="AE155" s="23">
        <f t="shared" si="264"/>
        <v>15915</v>
      </c>
      <c r="AF155" s="23"/>
      <c r="AG155" s="23">
        <f t="shared" si="265"/>
        <v>426363.1</v>
      </c>
      <c r="AH155" s="22"/>
      <c r="AI155" s="46">
        <f t="shared" si="266"/>
        <v>15915</v>
      </c>
      <c r="AJ155" s="22"/>
      <c r="AK155" s="46">
        <f t="shared" si="267"/>
        <v>426363.1</v>
      </c>
      <c r="AL155" s="9" t="s">
        <v>144</v>
      </c>
    </row>
    <row r="156" spans="1:39" ht="54" x14ac:dyDescent="0.35">
      <c r="A156" s="43" t="s">
        <v>140</v>
      </c>
      <c r="B156" s="44" t="s">
        <v>155</v>
      </c>
      <c r="C156" s="44" t="s">
        <v>5</v>
      </c>
      <c r="D156" s="21">
        <f>D158+D159</f>
        <v>348812</v>
      </c>
      <c r="E156" s="21">
        <f>E158+E159</f>
        <v>148812</v>
      </c>
      <c r="F156" s="23">
        <f>F158+F159</f>
        <v>0</v>
      </c>
      <c r="G156" s="23">
        <f t="shared" si="171"/>
        <v>348812</v>
      </c>
      <c r="H156" s="23">
        <f>H158+H159</f>
        <v>0</v>
      </c>
      <c r="I156" s="23">
        <f t="shared" si="172"/>
        <v>148812</v>
      </c>
      <c r="J156" s="23">
        <f>J158+J159</f>
        <v>-45367</v>
      </c>
      <c r="K156" s="23">
        <f t="shared" si="157"/>
        <v>303445</v>
      </c>
      <c r="L156" s="23">
        <f>L158+L159</f>
        <v>0</v>
      </c>
      <c r="M156" s="23">
        <f t="shared" si="255"/>
        <v>148812</v>
      </c>
      <c r="N156" s="23">
        <f>N158+N159</f>
        <v>0</v>
      </c>
      <c r="O156" s="23">
        <f t="shared" si="256"/>
        <v>303445</v>
      </c>
      <c r="P156" s="23">
        <f>P158+P159</f>
        <v>0</v>
      </c>
      <c r="Q156" s="23">
        <f t="shared" si="257"/>
        <v>148812</v>
      </c>
      <c r="R156" s="23">
        <f>R158+R159</f>
        <v>0</v>
      </c>
      <c r="S156" s="23">
        <f t="shared" si="258"/>
        <v>303445</v>
      </c>
      <c r="T156" s="23">
        <f>T158+T159</f>
        <v>0</v>
      </c>
      <c r="U156" s="23">
        <f t="shared" si="259"/>
        <v>148812</v>
      </c>
      <c r="V156" s="23">
        <f>V158+V159</f>
        <v>0</v>
      </c>
      <c r="W156" s="23">
        <f t="shared" si="260"/>
        <v>303445</v>
      </c>
      <c r="X156" s="23">
        <f>X158+X159</f>
        <v>0</v>
      </c>
      <c r="Y156" s="23">
        <f t="shared" si="261"/>
        <v>148812</v>
      </c>
      <c r="Z156" s="23">
        <f>Z158+Z159</f>
        <v>80075</v>
      </c>
      <c r="AA156" s="23">
        <f t="shared" si="262"/>
        <v>383520</v>
      </c>
      <c r="AB156" s="23">
        <f>AB158+AB159</f>
        <v>-80075</v>
      </c>
      <c r="AC156" s="23">
        <f t="shared" si="263"/>
        <v>68737</v>
      </c>
      <c r="AD156" s="23">
        <f>AD158+AD159</f>
        <v>0</v>
      </c>
      <c r="AE156" s="23">
        <f t="shared" si="264"/>
        <v>383520</v>
      </c>
      <c r="AF156" s="23">
        <f>AF158+AF159</f>
        <v>0</v>
      </c>
      <c r="AG156" s="23">
        <f t="shared" si="265"/>
        <v>68737</v>
      </c>
      <c r="AH156" s="22">
        <f>AH158+AH159</f>
        <v>0</v>
      </c>
      <c r="AI156" s="46">
        <f t="shared" si="266"/>
        <v>383520</v>
      </c>
      <c r="AJ156" s="22">
        <f>AJ158+AJ159</f>
        <v>0</v>
      </c>
      <c r="AK156" s="46">
        <f t="shared" si="267"/>
        <v>68737</v>
      </c>
      <c r="AM156" s="7"/>
    </row>
    <row r="157" spans="1:39" x14ac:dyDescent="0.35">
      <c r="A157" s="43"/>
      <c r="B157" s="44" t="s">
        <v>7</v>
      </c>
      <c r="C157" s="69"/>
      <c r="D157" s="21"/>
      <c r="E157" s="21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2"/>
      <c r="AI157" s="46"/>
      <c r="AJ157" s="22"/>
      <c r="AK157" s="46"/>
    </row>
    <row r="158" spans="1:39" s="3" customFormat="1" hidden="1" x14ac:dyDescent="0.35">
      <c r="A158" s="1"/>
      <c r="B158" s="12" t="s">
        <v>8</v>
      </c>
      <c r="C158" s="2"/>
      <c r="D158" s="24">
        <v>87203</v>
      </c>
      <c r="E158" s="24">
        <v>37203</v>
      </c>
      <c r="F158" s="26"/>
      <c r="G158" s="23">
        <f t="shared" si="171"/>
        <v>87203</v>
      </c>
      <c r="H158" s="26"/>
      <c r="I158" s="23">
        <f t="shared" si="172"/>
        <v>37203</v>
      </c>
      <c r="J158" s="26">
        <v>-11341.8</v>
      </c>
      <c r="K158" s="23">
        <f t="shared" si="157"/>
        <v>75861.2</v>
      </c>
      <c r="L158" s="26"/>
      <c r="M158" s="23">
        <f t="shared" ref="M158:M160" si="268">I158+L158</f>
        <v>37203</v>
      </c>
      <c r="N158" s="26"/>
      <c r="O158" s="23">
        <f t="shared" ref="O158:O160" si="269">K158+N158</f>
        <v>75861.2</v>
      </c>
      <c r="P158" s="26"/>
      <c r="Q158" s="23">
        <f t="shared" ref="Q158:Q160" si="270">M158+P158</f>
        <v>37203</v>
      </c>
      <c r="R158" s="26">
        <v>0.1</v>
      </c>
      <c r="S158" s="23">
        <f t="shared" ref="S158:S160" si="271">O158+R158</f>
        <v>75861.3</v>
      </c>
      <c r="T158" s="26"/>
      <c r="U158" s="23">
        <f t="shared" ref="U158:U160" si="272">Q158+T158</f>
        <v>37203</v>
      </c>
      <c r="V158" s="26"/>
      <c r="W158" s="23">
        <f t="shared" ref="W158:W160" si="273">S158+V158</f>
        <v>75861.3</v>
      </c>
      <c r="X158" s="26"/>
      <c r="Y158" s="23">
        <f t="shared" ref="Y158:Y160" si="274">U158+X158</f>
        <v>37203</v>
      </c>
      <c r="Z158" s="26">
        <v>20018.8</v>
      </c>
      <c r="AA158" s="23">
        <f t="shared" ref="AA158:AA160" si="275">W158+Z158</f>
        <v>95880.1</v>
      </c>
      <c r="AB158" s="26">
        <v>-20018.8</v>
      </c>
      <c r="AC158" s="23">
        <f t="shared" ref="AC158:AC160" si="276">Y158+AB158</f>
        <v>17184.2</v>
      </c>
      <c r="AD158" s="26"/>
      <c r="AE158" s="23">
        <f t="shared" ref="AE158:AE160" si="277">AA158+AD158</f>
        <v>95880.1</v>
      </c>
      <c r="AF158" s="26"/>
      <c r="AG158" s="23">
        <f t="shared" ref="AG158:AG160" si="278">AC158+AF158</f>
        <v>17184.2</v>
      </c>
      <c r="AH158" s="25"/>
      <c r="AI158" s="23">
        <f t="shared" ref="AI158:AI160" si="279">AE158+AH158</f>
        <v>95880.1</v>
      </c>
      <c r="AJ158" s="25"/>
      <c r="AK158" s="23">
        <f t="shared" ref="AK158:AK160" si="280">AG158+AJ158</f>
        <v>17184.2</v>
      </c>
      <c r="AL158" s="9" t="s">
        <v>40</v>
      </c>
      <c r="AM158" s="3">
        <v>0</v>
      </c>
    </row>
    <row r="159" spans="1:39" x14ac:dyDescent="0.35">
      <c r="A159" s="43"/>
      <c r="B159" s="44" t="s">
        <v>23</v>
      </c>
      <c r="C159" s="69"/>
      <c r="D159" s="21">
        <v>261609</v>
      </c>
      <c r="E159" s="21">
        <v>111609</v>
      </c>
      <c r="F159" s="23"/>
      <c r="G159" s="23">
        <f t="shared" si="171"/>
        <v>261609</v>
      </c>
      <c r="H159" s="23"/>
      <c r="I159" s="23">
        <f t="shared" si="172"/>
        <v>111609</v>
      </c>
      <c r="J159" s="23">
        <v>-34025.199999999997</v>
      </c>
      <c r="K159" s="23">
        <f t="shared" si="157"/>
        <v>227583.8</v>
      </c>
      <c r="L159" s="23"/>
      <c r="M159" s="23">
        <f t="shared" si="268"/>
        <v>111609</v>
      </c>
      <c r="N159" s="23"/>
      <c r="O159" s="23">
        <f t="shared" si="269"/>
        <v>227583.8</v>
      </c>
      <c r="P159" s="23"/>
      <c r="Q159" s="23">
        <f t="shared" si="270"/>
        <v>111609</v>
      </c>
      <c r="R159" s="23">
        <v>-0.1</v>
      </c>
      <c r="S159" s="23">
        <f t="shared" si="271"/>
        <v>227583.69999999998</v>
      </c>
      <c r="T159" s="23"/>
      <c r="U159" s="23">
        <f t="shared" si="272"/>
        <v>111609</v>
      </c>
      <c r="V159" s="23"/>
      <c r="W159" s="23">
        <f t="shared" si="273"/>
        <v>227583.69999999998</v>
      </c>
      <c r="X159" s="23"/>
      <c r="Y159" s="23">
        <f t="shared" si="274"/>
        <v>111609</v>
      </c>
      <c r="Z159" s="23">
        <v>60056.2</v>
      </c>
      <c r="AA159" s="23">
        <f t="shared" si="275"/>
        <v>287639.89999999997</v>
      </c>
      <c r="AB159" s="23">
        <v>-60056.2</v>
      </c>
      <c r="AC159" s="23">
        <f t="shared" si="276"/>
        <v>51552.800000000003</v>
      </c>
      <c r="AD159" s="23"/>
      <c r="AE159" s="23">
        <f t="shared" si="277"/>
        <v>287639.89999999997</v>
      </c>
      <c r="AF159" s="23"/>
      <c r="AG159" s="23">
        <f t="shared" si="278"/>
        <v>51552.800000000003</v>
      </c>
      <c r="AH159" s="22"/>
      <c r="AI159" s="46">
        <f t="shared" si="279"/>
        <v>287639.89999999997</v>
      </c>
      <c r="AJ159" s="22"/>
      <c r="AK159" s="46">
        <f t="shared" si="280"/>
        <v>51552.800000000003</v>
      </c>
      <c r="AL159" s="9" t="s">
        <v>144</v>
      </c>
    </row>
    <row r="160" spans="1:39" ht="54" x14ac:dyDescent="0.35">
      <c r="A160" s="43" t="s">
        <v>141</v>
      </c>
      <c r="B160" s="44" t="s">
        <v>156</v>
      </c>
      <c r="C160" s="44" t="s">
        <v>5</v>
      </c>
      <c r="D160" s="21">
        <f>D162+D163</f>
        <v>88427.4</v>
      </c>
      <c r="E160" s="21">
        <f>E162+E163</f>
        <v>0</v>
      </c>
      <c r="F160" s="23">
        <f>F162+F163</f>
        <v>0</v>
      </c>
      <c r="G160" s="23">
        <f t="shared" si="171"/>
        <v>88427.4</v>
      </c>
      <c r="H160" s="23">
        <f>H162+H163</f>
        <v>0</v>
      </c>
      <c r="I160" s="23">
        <f t="shared" si="172"/>
        <v>0</v>
      </c>
      <c r="J160" s="23">
        <f>J162+J163</f>
        <v>0</v>
      </c>
      <c r="K160" s="23">
        <f t="shared" si="157"/>
        <v>88427.4</v>
      </c>
      <c r="L160" s="23">
        <f>L162+L163</f>
        <v>0</v>
      </c>
      <c r="M160" s="23">
        <f t="shared" si="268"/>
        <v>0</v>
      </c>
      <c r="N160" s="23">
        <f>N162+N163</f>
        <v>0</v>
      </c>
      <c r="O160" s="23">
        <f t="shared" si="269"/>
        <v>88427.4</v>
      </c>
      <c r="P160" s="23">
        <f>P162+P163</f>
        <v>0</v>
      </c>
      <c r="Q160" s="23">
        <f t="shared" si="270"/>
        <v>0</v>
      </c>
      <c r="R160" s="23">
        <f>R162+R163</f>
        <v>0</v>
      </c>
      <c r="S160" s="23">
        <f t="shared" si="271"/>
        <v>88427.4</v>
      </c>
      <c r="T160" s="23">
        <f>T162+T163</f>
        <v>0</v>
      </c>
      <c r="U160" s="23">
        <f t="shared" si="272"/>
        <v>0</v>
      </c>
      <c r="V160" s="23">
        <f>V162+V163</f>
        <v>0</v>
      </c>
      <c r="W160" s="23">
        <f t="shared" si="273"/>
        <v>88427.4</v>
      </c>
      <c r="X160" s="23">
        <f>X162+X163</f>
        <v>0</v>
      </c>
      <c r="Y160" s="23">
        <f t="shared" si="274"/>
        <v>0</v>
      </c>
      <c r="Z160" s="23">
        <f>Z162+Z163</f>
        <v>-88427.4</v>
      </c>
      <c r="AA160" s="23">
        <f t="shared" si="275"/>
        <v>0</v>
      </c>
      <c r="AB160" s="23">
        <f>AB162+AB163</f>
        <v>93954.4</v>
      </c>
      <c r="AC160" s="23">
        <f t="shared" si="276"/>
        <v>93954.4</v>
      </c>
      <c r="AD160" s="23">
        <f>AD162+AD163</f>
        <v>0</v>
      </c>
      <c r="AE160" s="23">
        <f t="shared" si="277"/>
        <v>0</v>
      </c>
      <c r="AF160" s="23">
        <f>AF162+AF163</f>
        <v>0</v>
      </c>
      <c r="AG160" s="23">
        <f t="shared" si="278"/>
        <v>93954.4</v>
      </c>
      <c r="AH160" s="22">
        <f>AH162+AH163</f>
        <v>0</v>
      </c>
      <c r="AI160" s="46">
        <f t="shared" si="279"/>
        <v>0</v>
      </c>
      <c r="AJ160" s="22">
        <f>AJ162+AJ163</f>
        <v>0</v>
      </c>
      <c r="AK160" s="46">
        <f t="shared" si="280"/>
        <v>93954.4</v>
      </c>
    </row>
    <row r="161" spans="1:39" x14ac:dyDescent="0.35">
      <c r="A161" s="43"/>
      <c r="B161" s="44" t="s">
        <v>7</v>
      </c>
      <c r="C161" s="44"/>
      <c r="D161" s="21"/>
      <c r="E161" s="21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2"/>
      <c r="AI161" s="46"/>
      <c r="AJ161" s="22"/>
      <c r="AK161" s="46"/>
    </row>
    <row r="162" spans="1:39" s="3" customFormat="1" hidden="1" x14ac:dyDescent="0.35">
      <c r="A162" s="1"/>
      <c r="B162" s="12" t="s">
        <v>8</v>
      </c>
      <c r="C162" s="12"/>
      <c r="D162" s="21">
        <v>22107</v>
      </c>
      <c r="E162" s="21">
        <v>0</v>
      </c>
      <c r="F162" s="23"/>
      <c r="G162" s="23">
        <f t="shared" si="171"/>
        <v>22107</v>
      </c>
      <c r="H162" s="23"/>
      <c r="I162" s="23">
        <f t="shared" si="172"/>
        <v>0</v>
      </c>
      <c r="J162" s="23"/>
      <c r="K162" s="23">
        <f t="shared" si="157"/>
        <v>22107</v>
      </c>
      <c r="L162" s="23"/>
      <c r="M162" s="23">
        <f t="shared" ref="M162:M164" si="281">I162+L162</f>
        <v>0</v>
      </c>
      <c r="N162" s="23"/>
      <c r="O162" s="23">
        <f t="shared" ref="O162:O164" si="282">K162+N162</f>
        <v>22107</v>
      </c>
      <c r="P162" s="23"/>
      <c r="Q162" s="23">
        <f t="shared" ref="Q162:Q164" si="283">M162+P162</f>
        <v>0</v>
      </c>
      <c r="R162" s="23"/>
      <c r="S162" s="23">
        <f t="shared" ref="S162:S164" si="284">O162+R162</f>
        <v>22107</v>
      </c>
      <c r="T162" s="23"/>
      <c r="U162" s="23">
        <f t="shared" ref="U162:U164" si="285">Q162+T162</f>
        <v>0</v>
      </c>
      <c r="V162" s="23"/>
      <c r="W162" s="23">
        <f t="shared" ref="W162:W164" si="286">S162+V162</f>
        <v>22107</v>
      </c>
      <c r="X162" s="23"/>
      <c r="Y162" s="23">
        <f t="shared" ref="Y162:Y164" si="287">U162+X162</f>
        <v>0</v>
      </c>
      <c r="Z162" s="23">
        <v>-22107</v>
      </c>
      <c r="AA162" s="23">
        <f t="shared" ref="AA162:AA164" si="288">W162+Z162</f>
        <v>0</v>
      </c>
      <c r="AB162" s="23">
        <v>23488.7</v>
      </c>
      <c r="AC162" s="23">
        <f t="shared" ref="AC162:AC164" si="289">Y162+AB162</f>
        <v>23488.7</v>
      </c>
      <c r="AD162" s="23"/>
      <c r="AE162" s="23">
        <f t="shared" ref="AE162:AE164" si="290">AA162+AD162</f>
        <v>0</v>
      </c>
      <c r="AF162" s="23"/>
      <c r="AG162" s="23">
        <f t="shared" ref="AG162:AG164" si="291">AC162+AF162</f>
        <v>23488.7</v>
      </c>
      <c r="AH162" s="22"/>
      <c r="AI162" s="23">
        <f t="shared" ref="AI162:AI164" si="292">AE162+AH162</f>
        <v>0</v>
      </c>
      <c r="AJ162" s="22"/>
      <c r="AK162" s="23">
        <f t="shared" ref="AK162:AK164" si="293">AG162+AJ162</f>
        <v>23488.7</v>
      </c>
      <c r="AL162" s="10" t="s">
        <v>236</v>
      </c>
      <c r="AM162" s="3">
        <v>0</v>
      </c>
    </row>
    <row r="163" spans="1:39" x14ac:dyDescent="0.35">
      <c r="A163" s="43"/>
      <c r="B163" s="44" t="s">
        <v>23</v>
      </c>
      <c r="C163" s="44"/>
      <c r="D163" s="21">
        <v>66320.399999999994</v>
      </c>
      <c r="E163" s="21">
        <v>0</v>
      </c>
      <c r="F163" s="23"/>
      <c r="G163" s="23">
        <f t="shared" si="171"/>
        <v>66320.399999999994</v>
      </c>
      <c r="H163" s="23"/>
      <c r="I163" s="23">
        <f t="shared" si="172"/>
        <v>0</v>
      </c>
      <c r="J163" s="23"/>
      <c r="K163" s="23">
        <f t="shared" si="157"/>
        <v>66320.399999999994</v>
      </c>
      <c r="L163" s="23"/>
      <c r="M163" s="23">
        <f t="shared" si="281"/>
        <v>0</v>
      </c>
      <c r="N163" s="23"/>
      <c r="O163" s="23">
        <f t="shared" si="282"/>
        <v>66320.399999999994</v>
      </c>
      <c r="P163" s="23"/>
      <c r="Q163" s="23">
        <f t="shared" si="283"/>
        <v>0</v>
      </c>
      <c r="R163" s="23"/>
      <c r="S163" s="23">
        <f t="shared" si="284"/>
        <v>66320.399999999994</v>
      </c>
      <c r="T163" s="23"/>
      <c r="U163" s="23">
        <f t="shared" si="285"/>
        <v>0</v>
      </c>
      <c r="V163" s="23"/>
      <c r="W163" s="23">
        <f t="shared" si="286"/>
        <v>66320.399999999994</v>
      </c>
      <c r="X163" s="23"/>
      <c r="Y163" s="23">
        <f t="shared" si="287"/>
        <v>0</v>
      </c>
      <c r="Z163" s="23">
        <v>-66320.399999999994</v>
      </c>
      <c r="AA163" s="23">
        <f t="shared" si="288"/>
        <v>0</v>
      </c>
      <c r="AB163" s="23">
        <v>70465.7</v>
      </c>
      <c r="AC163" s="23">
        <f t="shared" si="289"/>
        <v>70465.7</v>
      </c>
      <c r="AD163" s="23"/>
      <c r="AE163" s="23">
        <f t="shared" si="290"/>
        <v>0</v>
      </c>
      <c r="AF163" s="23"/>
      <c r="AG163" s="23">
        <f t="shared" si="291"/>
        <v>70465.7</v>
      </c>
      <c r="AH163" s="22"/>
      <c r="AI163" s="46">
        <f t="shared" si="292"/>
        <v>0</v>
      </c>
      <c r="AJ163" s="22"/>
      <c r="AK163" s="46">
        <f t="shared" si="293"/>
        <v>70465.7</v>
      </c>
      <c r="AL163" s="10" t="s">
        <v>144</v>
      </c>
    </row>
    <row r="164" spans="1:39" s="3" customFormat="1" ht="72" hidden="1" x14ac:dyDescent="0.35">
      <c r="A164" s="1" t="s">
        <v>136</v>
      </c>
      <c r="B164" s="31" t="s">
        <v>157</v>
      </c>
      <c r="C164" s="31" t="s">
        <v>5</v>
      </c>
      <c r="D164" s="21">
        <f>D166+D167</f>
        <v>28275.4</v>
      </c>
      <c r="E164" s="21">
        <f>E166+E167</f>
        <v>0</v>
      </c>
      <c r="F164" s="23">
        <f>F166+F167</f>
        <v>0</v>
      </c>
      <c r="G164" s="23">
        <f t="shared" si="171"/>
        <v>28275.4</v>
      </c>
      <c r="H164" s="23">
        <f>H166+H167</f>
        <v>0</v>
      </c>
      <c r="I164" s="23">
        <f t="shared" si="172"/>
        <v>0</v>
      </c>
      <c r="J164" s="23">
        <f>J166+J167</f>
        <v>0</v>
      </c>
      <c r="K164" s="23">
        <f t="shared" si="157"/>
        <v>28275.4</v>
      </c>
      <c r="L164" s="23">
        <f>L166+L167</f>
        <v>0</v>
      </c>
      <c r="M164" s="23">
        <f t="shared" si="281"/>
        <v>0</v>
      </c>
      <c r="N164" s="23">
        <f>N166+N167</f>
        <v>0</v>
      </c>
      <c r="O164" s="23">
        <f t="shared" si="282"/>
        <v>28275.4</v>
      </c>
      <c r="P164" s="23">
        <f>P166+P167</f>
        <v>0</v>
      </c>
      <c r="Q164" s="23">
        <f t="shared" si="283"/>
        <v>0</v>
      </c>
      <c r="R164" s="23">
        <f>R166+R167</f>
        <v>0</v>
      </c>
      <c r="S164" s="23">
        <f t="shared" si="284"/>
        <v>28275.4</v>
      </c>
      <c r="T164" s="23">
        <f>T166+T167</f>
        <v>0</v>
      </c>
      <c r="U164" s="23">
        <f t="shared" si="285"/>
        <v>0</v>
      </c>
      <c r="V164" s="23">
        <f>V166+V167</f>
        <v>0</v>
      </c>
      <c r="W164" s="23">
        <f t="shared" si="286"/>
        <v>28275.4</v>
      </c>
      <c r="X164" s="23">
        <f>X166+X167</f>
        <v>0</v>
      </c>
      <c r="Y164" s="23">
        <f t="shared" si="287"/>
        <v>0</v>
      </c>
      <c r="Z164" s="23">
        <f>Z166+Z167</f>
        <v>-28275.4</v>
      </c>
      <c r="AA164" s="23">
        <f t="shared" si="288"/>
        <v>0</v>
      </c>
      <c r="AB164" s="23">
        <f>AB166+AB167</f>
        <v>0</v>
      </c>
      <c r="AC164" s="23">
        <f t="shared" si="289"/>
        <v>0</v>
      </c>
      <c r="AD164" s="23">
        <f>AD166+AD167</f>
        <v>0</v>
      </c>
      <c r="AE164" s="23">
        <f t="shared" si="290"/>
        <v>0</v>
      </c>
      <c r="AF164" s="23">
        <f>AF166+AF167</f>
        <v>0</v>
      </c>
      <c r="AG164" s="23">
        <f t="shared" si="291"/>
        <v>0</v>
      </c>
      <c r="AH164" s="22">
        <f>AH166+AH167</f>
        <v>0</v>
      </c>
      <c r="AI164" s="23">
        <f t="shared" si="292"/>
        <v>0</v>
      </c>
      <c r="AJ164" s="22">
        <f>AJ166+AJ167</f>
        <v>0</v>
      </c>
      <c r="AK164" s="23">
        <f t="shared" si="293"/>
        <v>0</v>
      </c>
      <c r="AL164" s="10"/>
      <c r="AM164" s="3">
        <v>0</v>
      </c>
    </row>
    <row r="165" spans="1:39" s="3" customFormat="1" hidden="1" x14ac:dyDescent="0.35">
      <c r="A165" s="1"/>
      <c r="B165" s="31" t="s">
        <v>7</v>
      </c>
      <c r="C165" s="31"/>
      <c r="D165" s="21"/>
      <c r="E165" s="21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2"/>
      <c r="AI165" s="23"/>
      <c r="AJ165" s="22"/>
      <c r="AK165" s="23"/>
      <c r="AL165" s="10"/>
      <c r="AM165" s="3">
        <v>0</v>
      </c>
    </row>
    <row r="166" spans="1:39" s="3" customFormat="1" hidden="1" x14ac:dyDescent="0.35">
      <c r="A166" s="1"/>
      <c r="B166" s="12" t="s">
        <v>8</v>
      </c>
      <c r="C166" s="12"/>
      <c r="D166" s="21">
        <v>7069</v>
      </c>
      <c r="E166" s="21">
        <v>0</v>
      </c>
      <c r="F166" s="23"/>
      <c r="G166" s="23">
        <f t="shared" si="171"/>
        <v>7069</v>
      </c>
      <c r="H166" s="23">
        <v>0</v>
      </c>
      <c r="I166" s="23">
        <f t="shared" si="172"/>
        <v>0</v>
      </c>
      <c r="J166" s="23"/>
      <c r="K166" s="23">
        <f t="shared" si="157"/>
        <v>7069</v>
      </c>
      <c r="L166" s="23">
        <v>0</v>
      </c>
      <c r="M166" s="23">
        <f t="shared" ref="M166:M168" si="294">I166+L166</f>
        <v>0</v>
      </c>
      <c r="N166" s="23"/>
      <c r="O166" s="23">
        <f t="shared" ref="O166:O168" si="295">K166+N166</f>
        <v>7069</v>
      </c>
      <c r="P166" s="23">
        <v>0</v>
      </c>
      <c r="Q166" s="23">
        <f t="shared" ref="Q166:Q168" si="296">M166+P166</f>
        <v>0</v>
      </c>
      <c r="R166" s="23"/>
      <c r="S166" s="23">
        <f t="shared" ref="S166:S168" si="297">O166+R166</f>
        <v>7069</v>
      </c>
      <c r="T166" s="23">
        <v>0</v>
      </c>
      <c r="U166" s="23">
        <f t="shared" ref="U166:U168" si="298">Q166+T166</f>
        <v>0</v>
      </c>
      <c r="V166" s="23"/>
      <c r="W166" s="23">
        <f t="shared" ref="W166:W168" si="299">S166+V166</f>
        <v>7069</v>
      </c>
      <c r="X166" s="23">
        <v>0</v>
      </c>
      <c r="Y166" s="23">
        <f t="shared" ref="Y166:Y168" si="300">U166+X166</f>
        <v>0</v>
      </c>
      <c r="Z166" s="23">
        <v>-7069</v>
      </c>
      <c r="AA166" s="23">
        <f t="shared" ref="AA166:AA168" si="301">W166+Z166</f>
        <v>0</v>
      </c>
      <c r="AB166" s="23">
        <v>0</v>
      </c>
      <c r="AC166" s="23">
        <f t="shared" ref="AC166:AC168" si="302">Y166+AB166</f>
        <v>0</v>
      </c>
      <c r="AD166" s="23"/>
      <c r="AE166" s="23">
        <f t="shared" ref="AE166" si="303">AA166+AD166</f>
        <v>0</v>
      </c>
      <c r="AF166" s="23">
        <v>0</v>
      </c>
      <c r="AG166" s="23">
        <f t="shared" ref="AG166:AG168" si="304">AC166+AF166</f>
        <v>0</v>
      </c>
      <c r="AH166" s="22"/>
      <c r="AI166" s="23">
        <f t="shared" ref="AI166" si="305">AE166+AH166</f>
        <v>0</v>
      </c>
      <c r="AJ166" s="22">
        <v>0</v>
      </c>
      <c r="AK166" s="23">
        <f t="shared" ref="AK166:AK168" si="306">AG166+AJ166</f>
        <v>0</v>
      </c>
      <c r="AL166" s="10" t="s">
        <v>41</v>
      </c>
      <c r="AM166" s="3">
        <v>0</v>
      </c>
    </row>
    <row r="167" spans="1:39" s="3" customFormat="1" hidden="1" x14ac:dyDescent="0.35">
      <c r="A167" s="1"/>
      <c r="B167" s="31" t="s">
        <v>23</v>
      </c>
      <c r="C167" s="31"/>
      <c r="D167" s="21">
        <v>21206.400000000001</v>
      </c>
      <c r="E167" s="21">
        <v>0</v>
      </c>
      <c r="F167" s="23"/>
      <c r="G167" s="23">
        <f t="shared" si="171"/>
        <v>21206.400000000001</v>
      </c>
      <c r="H167" s="23">
        <v>0</v>
      </c>
      <c r="I167" s="23">
        <f t="shared" si="172"/>
        <v>0</v>
      </c>
      <c r="J167" s="23"/>
      <c r="K167" s="23">
        <f t="shared" si="157"/>
        <v>21206.400000000001</v>
      </c>
      <c r="L167" s="23">
        <v>0</v>
      </c>
      <c r="M167" s="23">
        <f t="shared" si="294"/>
        <v>0</v>
      </c>
      <c r="N167" s="23"/>
      <c r="O167" s="23">
        <f t="shared" si="295"/>
        <v>21206.400000000001</v>
      </c>
      <c r="P167" s="23">
        <v>0</v>
      </c>
      <c r="Q167" s="23">
        <f t="shared" si="296"/>
        <v>0</v>
      </c>
      <c r="R167" s="23"/>
      <c r="S167" s="23">
        <f t="shared" si="297"/>
        <v>21206.400000000001</v>
      </c>
      <c r="T167" s="23">
        <v>0</v>
      </c>
      <c r="U167" s="23">
        <f t="shared" si="298"/>
        <v>0</v>
      </c>
      <c r="V167" s="23"/>
      <c r="W167" s="23">
        <f t="shared" si="299"/>
        <v>21206.400000000001</v>
      </c>
      <c r="X167" s="23">
        <v>0</v>
      </c>
      <c r="Y167" s="23">
        <f t="shared" si="300"/>
        <v>0</v>
      </c>
      <c r="Z167" s="23">
        <v>-21206.400000000001</v>
      </c>
      <c r="AA167" s="23">
        <f>W167+Z167</f>
        <v>0</v>
      </c>
      <c r="AB167" s="23">
        <v>0</v>
      </c>
      <c r="AC167" s="23">
        <f t="shared" si="302"/>
        <v>0</v>
      </c>
      <c r="AD167" s="23"/>
      <c r="AE167" s="23">
        <f>AA167+AD167</f>
        <v>0</v>
      </c>
      <c r="AF167" s="23">
        <v>0</v>
      </c>
      <c r="AG167" s="23">
        <f t="shared" si="304"/>
        <v>0</v>
      </c>
      <c r="AH167" s="22"/>
      <c r="AI167" s="23">
        <f>AE167+AH167</f>
        <v>0</v>
      </c>
      <c r="AJ167" s="22">
        <v>0</v>
      </c>
      <c r="AK167" s="23">
        <f t="shared" si="306"/>
        <v>0</v>
      </c>
      <c r="AL167" s="10" t="s">
        <v>144</v>
      </c>
      <c r="AM167" s="3">
        <v>0</v>
      </c>
    </row>
    <row r="168" spans="1:39" ht="54" x14ac:dyDescent="0.35">
      <c r="A168" s="43" t="s">
        <v>142</v>
      </c>
      <c r="B168" s="44" t="s">
        <v>158</v>
      </c>
      <c r="C168" s="44" t="s">
        <v>5</v>
      </c>
      <c r="D168" s="21">
        <f>D170+D171</f>
        <v>230075</v>
      </c>
      <c r="E168" s="21">
        <f>E170+E171</f>
        <v>369925</v>
      </c>
      <c r="F168" s="23">
        <f>F170+F171</f>
        <v>0</v>
      </c>
      <c r="G168" s="23">
        <f t="shared" si="171"/>
        <v>230075</v>
      </c>
      <c r="H168" s="23">
        <f>H170+H171</f>
        <v>0</v>
      </c>
      <c r="I168" s="23">
        <f t="shared" si="172"/>
        <v>369925</v>
      </c>
      <c r="J168" s="23">
        <f>J170+J171</f>
        <v>0</v>
      </c>
      <c r="K168" s="23">
        <f t="shared" si="157"/>
        <v>230075</v>
      </c>
      <c r="L168" s="23">
        <f>L170+L171</f>
        <v>0</v>
      </c>
      <c r="M168" s="23">
        <f t="shared" si="294"/>
        <v>369925</v>
      </c>
      <c r="N168" s="23">
        <f>N170+N171</f>
        <v>0</v>
      </c>
      <c r="O168" s="23">
        <f t="shared" si="295"/>
        <v>230075</v>
      </c>
      <c r="P168" s="23">
        <f>P170+P171</f>
        <v>0</v>
      </c>
      <c r="Q168" s="23">
        <f t="shared" si="296"/>
        <v>369925</v>
      </c>
      <c r="R168" s="23">
        <f>R170+R171</f>
        <v>0</v>
      </c>
      <c r="S168" s="23">
        <f t="shared" si="297"/>
        <v>230075</v>
      </c>
      <c r="T168" s="23">
        <f>T170+T171</f>
        <v>0</v>
      </c>
      <c r="U168" s="23">
        <f t="shared" si="298"/>
        <v>369925</v>
      </c>
      <c r="V168" s="23">
        <f>V170+V171</f>
        <v>0</v>
      </c>
      <c r="W168" s="23">
        <f t="shared" si="299"/>
        <v>230075</v>
      </c>
      <c r="X168" s="23">
        <f>X170+X171</f>
        <v>0</v>
      </c>
      <c r="Y168" s="23">
        <f t="shared" si="300"/>
        <v>369925</v>
      </c>
      <c r="Z168" s="23">
        <f>Z170+Z171</f>
        <v>-230075</v>
      </c>
      <c r="AA168" s="23">
        <f t="shared" si="301"/>
        <v>0</v>
      </c>
      <c r="AB168" s="23">
        <f>AB170+AB171</f>
        <v>-269925</v>
      </c>
      <c r="AC168" s="23">
        <f t="shared" si="302"/>
        <v>100000</v>
      </c>
      <c r="AD168" s="23">
        <f>AD170+AD171</f>
        <v>0</v>
      </c>
      <c r="AE168" s="23">
        <f t="shared" ref="AE168" si="307">AA168+AD168</f>
        <v>0</v>
      </c>
      <c r="AF168" s="23">
        <f>AF170+AF171</f>
        <v>0</v>
      </c>
      <c r="AG168" s="23">
        <f t="shared" si="304"/>
        <v>100000</v>
      </c>
      <c r="AH168" s="22">
        <f>AH170+AH171</f>
        <v>0</v>
      </c>
      <c r="AI168" s="46">
        <f t="shared" ref="AI168" si="308">AE168+AH168</f>
        <v>0</v>
      </c>
      <c r="AJ168" s="22">
        <f>AJ170+AJ171</f>
        <v>0</v>
      </c>
      <c r="AK168" s="46">
        <f t="shared" si="306"/>
        <v>100000</v>
      </c>
    </row>
    <row r="169" spans="1:39" x14ac:dyDescent="0.35">
      <c r="A169" s="43"/>
      <c r="B169" s="44" t="s">
        <v>7</v>
      </c>
      <c r="C169" s="44"/>
      <c r="D169" s="21"/>
      <c r="E169" s="21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2"/>
      <c r="AI169" s="46"/>
      <c r="AJ169" s="22"/>
      <c r="AK169" s="46"/>
    </row>
    <row r="170" spans="1:39" s="3" customFormat="1" hidden="1" x14ac:dyDescent="0.35">
      <c r="A170" s="1"/>
      <c r="B170" s="12" t="s">
        <v>8</v>
      </c>
      <c r="C170" s="12"/>
      <c r="D170" s="21">
        <v>57518.8</v>
      </c>
      <c r="E170" s="21">
        <v>94486</v>
      </c>
      <c r="F170" s="23"/>
      <c r="G170" s="23">
        <f t="shared" si="171"/>
        <v>57518.8</v>
      </c>
      <c r="H170" s="23"/>
      <c r="I170" s="23">
        <f t="shared" si="172"/>
        <v>94486</v>
      </c>
      <c r="J170" s="23"/>
      <c r="K170" s="23">
        <f t="shared" si="157"/>
        <v>57518.8</v>
      </c>
      <c r="L170" s="23"/>
      <c r="M170" s="23">
        <f t="shared" ref="M170:M172" si="309">I170+L170</f>
        <v>94486</v>
      </c>
      <c r="N170" s="23"/>
      <c r="O170" s="23">
        <f t="shared" ref="O170:O172" si="310">K170+N170</f>
        <v>57518.8</v>
      </c>
      <c r="P170" s="23"/>
      <c r="Q170" s="23">
        <f t="shared" ref="Q170:Q172" si="311">M170+P170</f>
        <v>94486</v>
      </c>
      <c r="R170" s="23"/>
      <c r="S170" s="23">
        <f t="shared" ref="S170:S172" si="312">O170+R170</f>
        <v>57518.8</v>
      </c>
      <c r="T170" s="23"/>
      <c r="U170" s="23">
        <f t="shared" ref="U170:U172" si="313">Q170+T170</f>
        <v>94486</v>
      </c>
      <c r="V170" s="23"/>
      <c r="W170" s="23">
        <f t="shared" ref="W170:W172" si="314">S170+V170</f>
        <v>57518.8</v>
      </c>
      <c r="X170" s="23"/>
      <c r="Y170" s="23">
        <f t="shared" ref="Y170:Y172" si="315">U170+X170</f>
        <v>94486</v>
      </c>
      <c r="Z170" s="23">
        <v>-57518.8</v>
      </c>
      <c r="AA170" s="23">
        <f t="shared" ref="AA170:AA172" si="316">W170+Z170</f>
        <v>0</v>
      </c>
      <c r="AB170" s="23">
        <v>-69486</v>
      </c>
      <c r="AC170" s="23">
        <f t="shared" ref="AC170:AC172" si="317">Y170+AB170</f>
        <v>25000</v>
      </c>
      <c r="AD170" s="23"/>
      <c r="AE170" s="23">
        <f t="shared" ref="AE170:AE172" si="318">AA170+AD170</f>
        <v>0</v>
      </c>
      <c r="AF170" s="23"/>
      <c r="AG170" s="23">
        <f t="shared" ref="AG170:AG172" si="319">AC170+AF170</f>
        <v>25000</v>
      </c>
      <c r="AH170" s="22"/>
      <c r="AI170" s="23">
        <f t="shared" ref="AI170:AI172" si="320">AE170+AH170</f>
        <v>0</v>
      </c>
      <c r="AJ170" s="22"/>
      <c r="AK170" s="23">
        <f t="shared" ref="AK170:AK172" si="321">AG170+AJ170</f>
        <v>25000</v>
      </c>
      <c r="AL170" s="10" t="s">
        <v>42</v>
      </c>
      <c r="AM170" s="3">
        <v>0</v>
      </c>
    </row>
    <row r="171" spans="1:39" x14ac:dyDescent="0.35">
      <c r="A171" s="43"/>
      <c r="B171" s="44" t="s">
        <v>23</v>
      </c>
      <c r="C171" s="44"/>
      <c r="D171" s="21">
        <v>172556.2</v>
      </c>
      <c r="E171" s="21">
        <v>275439</v>
      </c>
      <c r="F171" s="23"/>
      <c r="G171" s="23">
        <f t="shared" si="171"/>
        <v>172556.2</v>
      </c>
      <c r="H171" s="23"/>
      <c r="I171" s="23">
        <f t="shared" si="172"/>
        <v>275439</v>
      </c>
      <c r="J171" s="23"/>
      <c r="K171" s="23">
        <f t="shared" si="157"/>
        <v>172556.2</v>
      </c>
      <c r="L171" s="23"/>
      <c r="M171" s="23">
        <f t="shared" si="309"/>
        <v>275439</v>
      </c>
      <c r="N171" s="23"/>
      <c r="O171" s="23">
        <f t="shared" si="310"/>
        <v>172556.2</v>
      </c>
      <c r="P171" s="23"/>
      <c r="Q171" s="23">
        <f t="shared" si="311"/>
        <v>275439</v>
      </c>
      <c r="R171" s="23"/>
      <c r="S171" s="23">
        <f t="shared" si="312"/>
        <v>172556.2</v>
      </c>
      <c r="T171" s="23"/>
      <c r="U171" s="23">
        <f t="shared" si="313"/>
        <v>275439</v>
      </c>
      <c r="V171" s="23"/>
      <c r="W171" s="23">
        <f t="shared" si="314"/>
        <v>172556.2</v>
      </c>
      <c r="X171" s="23"/>
      <c r="Y171" s="23">
        <f t="shared" si="315"/>
        <v>275439</v>
      </c>
      <c r="Z171" s="23">
        <v>-172556.2</v>
      </c>
      <c r="AA171" s="23">
        <f t="shared" si="316"/>
        <v>0</v>
      </c>
      <c r="AB171" s="23">
        <v>-200439</v>
      </c>
      <c r="AC171" s="23">
        <f t="shared" si="317"/>
        <v>75000</v>
      </c>
      <c r="AD171" s="23"/>
      <c r="AE171" s="23">
        <f t="shared" si="318"/>
        <v>0</v>
      </c>
      <c r="AF171" s="23"/>
      <c r="AG171" s="23">
        <f t="shared" si="319"/>
        <v>75000</v>
      </c>
      <c r="AH171" s="22"/>
      <c r="AI171" s="46">
        <f t="shared" si="320"/>
        <v>0</v>
      </c>
      <c r="AJ171" s="22"/>
      <c r="AK171" s="46">
        <f t="shared" si="321"/>
        <v>75000</v>
      </c>
      <c r="AL171" s="10" t="s">
        <v>144</v>
      </c>
    </row>
    <row r="172" spans="1:39" ht="54" x14ac:dyDescent="0.35">
      <c r="A172" s="43" t="s">
        <v>183</v>
      </c>
      <c r="B172" s="44" t="s">
        <v>159</v>
      </c>
      <c r="C172" s="44" t="s">
        <v>5</v>
      </c>
      <c r="D172" s="21">
        <f>D174+D175</f>
        <v>46879.5</v>
      </c>
      <c r="E172" s="21">
        <f>E174+E175</f>
        <v>0</v>
      </c>
      <c r="F172" s="23">
        <f>F174+F175</f>
        <v>0</v>
      </c>
      <c r="G172" s="23">
        <f t="shared" si="171"/>
        <v>46879.5</v>
      </c>
      <c r="H172" s="23">
        <f>H174+H175</f>
        <v>0</v>
      </c>
      <c r="I172" s="23">
        <f t="shared" si="172"/>
        <v>0</v>
      </c>
      <c r="J172" s="23">
        <f>J174+J175</f>
        <v>0</v>
      </c>
      <c r="K172" s="23">
        <f t="shared" si="157"/>
        <v>46879.5</v>
      </c>
      <c r="L172" s="23">
        <f>L174+L175</f>
        <v>0</v>
      </c>
      <c r="M172" s="23">
        <f t="shared" si="309"/>
        <v>0</v>
      </c>
      <c r="N172" s="23">
        <f>N174+N175</f>
        <v>0</v>
      </c>
      <c r="O172" s="23">
        <f t="shared" si="310"/>
        <v>46879.5</v>
      </c>
      <c r="P172" s="23">
        <f>P174+P175</f>
        <v>0</v>
      </c>
      <c r="Q172" s="23">
        <f t="shared" si="311"/>
        <v>0</v>
      </c>
      <c r="R172" s="23">
        <f>R174+R175</f>
        <v>0</v>
      </c>
      <c r="S172" s="23">
        <f t="shared" si="312"/>
        <v>46879.5</v>
      </c>
      <c r="T172" s="23">
        <f>T174+T175</f>
        <v>0</v>
      </c>
      <c r="U172" s="23">
        <f t="shared" si="313"/>
        <v>0</v>
      </c>
      <c r="V172" s="23">
        <f>V174+V175</f>
        <v>0</v>
      </c>
      <c r="W172" s="23">
        <f t="shared" si="314"/>
        <v>46879.5</v>
      </c>
      <c r="X172" s="23">
        <f>X174+X175</f>
        <v>0</v>
      </c>
      <c r="Y172" s="23">
        <f t="shared" si="315"/>
        <v>0</v>
      </c>
      <c r="Z172" s="23">
        <f>Z174+Z175</f>
        <v>0</v>
      </c>
      <c r="AA172" s="23">
        <f t="shared" si="316"/>
        <v>46879.5</v>
      </c>
      <c r="AB172" s="23">
        <f>AB174+AB175</f>
        <v>0</v>
      </c>
      <c r="AC172" s="23">
        <f t="shared" si="317"/>
        <v>0</v>
      </c>
      <c r="AD172" s="23">
        <f>AD174+AD175</f>
        <v>0</v>
      </c>
      <c r="AE172" s="23">
        <f t="shared" si="318"/>
        <v>46879.5</v>
      </c>
      <c r="AF172" s="23">
        <f>AF174+AF175</f>
        <v>0</v>
      </c>
      <c r="AG172" s="23">
        <f t="shared" si="319"/>
        <v>0</v>
      </c>
      <c r="AH172" s="22">
        <f>AH174+AH175</f>
        <v>0</v>
      </c>
      <c r="AI172" s="46">
        <f t="shared" si="320"/>
        <v>46879.5</v>
      </c>
      <c r="AJ172" s="22">
        <f>AJ174+AJ175</f>
        <v>0</v>
      </c>
      <c r="AK172" s="46">
        <f t="shared" si="321"/>
        <v>0</v>
      </c>
    </row>
    <row r="173" spans="1:39" x14ac:dyDescent="0.35">
      <c r="A173" s="43"/>
      <c r="B173" s="44" t="s">
        <v>7</v>
      </c>
      <c r="C173" s="44"/>
      <c r="D173" s="21"/>
      <c r="E173" s="21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2"/>
      <c r="AI173" s="46"/>
      <c r="AJ173" s="22"/>
      <c r="AK173" s="46"/>
    </row>
    <row r="174" spans="1:39" s="3" customFormat="1" hidden="1" x14ac:dyDescent="0.35">
      <c r="A174" s="1"/>
      <c r="B174" s="12" t="s">
        <v>8</v>
      </c>
      <c r="C174" s="12"/>
      <c r="D174" s="21">
        <v>11720</v>
      </c>
      <c r="E174" s="21">
        <v>0</v>
      </c>
      <c r="F174" s="23"/>
      <c r="G174" s="23">
        <f t="shared" si="171"/>
        <v>11720</v>
      </c>
      <c r="H174" s="23">
        <v>0</v>
      </c>
      <c r="I174" s="23">
        <f t="shared" si="172"/>
        <v>0</v>
      </c>
      <c r="J174" s="23"/>
      <c r="K174" s="23">
        <f t="shared" si="157"/>
        <v>11720</v>
      </c>
      <c r="L174" s="23">
        <v>0</v>
      </c>
      <c r="M174" s="23">
        <f t="shared" ref="M174:M214" si="322">I174+L174</f>
        <v>0</v>
      </c>
      <c r="N174" s="23"/>
      <c r="O174" s="23">
        <f t="shared" ref="O174:O214" si="323">K174+N174</f>
        <v>11720</v>
      </c>
      <c r="P174" s="23">
        <v>0</v>
      </c>
      <c r="Q174" s="23">
        <f t="shared" ref="Q174:Q214" si="324">M174+P174</f>
        <v>0</v>
      </c>
      <c r="R174" s="23"/>
      <c r="S174" s="23">
        <f t="shared" ref="S174:S214" si="325">O174+R174</f>
        <v>11720</v>
      </c>
      <c r="T174" s="23">
        <v>0</v>
      </c>
      <c r="U174" s="23">
        <f t="shared" ref="U174:U214" si="326">Q174+T174</f>
        <v>0</v>
      </c>
      <c r="V174" s="23"/>
      <c r="W174" s="23">
        <f t="shared" ref="W174:W176" si="327">S174+V174</f>
        <v>11720</v>
      </c>
      <c r="X174" s="23">
        <v>0</v>
      </c>
      <c r="Y174" s="23">
        <f t="shared" ref="Y174:Y176" si="328">U174+X174</f>
        <v>0</v>
      </c>
      <c r="Z174" s="23"/>
      <c r="AA174" s="23">
        <f t="shared" ref="AA174:AA176" si="329">W174+Z174</f>
        <v>11720</v>
      </c>
      <c r="AB174" s="23">
        <v>0</v>
      </c>
      <c r="AC174" s="23">
        <f t="shared" ref="AC174:AC176" si="330">Y174+AB174</f>
        <v>0</v>
      </c>
      <c r="AD174" s="23"/>
      <c r="AE174" s="23">
        <f t="shared" ref="AE174:AE176" si="331">AA174+AD174</f>
        <v>11720</v>
      </c>
      <c r="AF174" s="23">
        <v>0</v>
      </c>
      <c r="AG174" s="23">
        <f t="shared" ref="AG174:AG176" si="332">AC174+AF174</f>
        <v>0</v>
      </c>
      <c r="AH174" s="22"/>
      <c r="AI174" s="23">
        <f t="shared" ref="AI174:AI176" si="333">AE174+AH174</f>
        <v>11720</v>
      </c>
      <c r="AJ174" s="22">
        <v>0</v>
      </c>
      <c r="AK174" s="23">
        <f t="shared" ref="AK174:AK176" si="334">AG174+AJ174</f>
        <v>0</v>
      </c>
      <c r="AL174" s="10" t="s">
        <v>43</v>
      </c>
      <c r="AM174" s="3">
        <v>0</v>
      </c>
    </row>
    <row r="175" spans="1:39" x14ac:dyDescent="0.35">
      <c r="A175" s="43"/>
      <c r="B175" s="44" t="s">
        <v>23</v>
      </c>
      <c r="C175" s="44"/>
      <c r="D175" s="21">
        <v>35159.5</v>
      </c>
      <c r="E175" s="21">
        <v>0</v>
      </c>
      <c r="F175" s="23"/>
      <c r="G175" s="23">
        <f t="shared" si="171"/>
        <v>35159.5</v>
      </c>
      <c r="H175" s="23">
        <v>0</v>
      </c>
      <c r="I175" s="23">
        <f t="shared" si="172"/>
        <v>0</v>
      </c>
      <c r="J175" s="23"/>
      <c r="K175" s="23">
        <f t="shared" si="157"/>
        <v>35159.5</v>
      </c>
      <c r="L175" s="23">
        <v>0</v>
      </c>
      <c r="M175" s="23">
        <f t="shared" si="322"/>
        <v>0</v>
      </c>
      <c r="N175" s="23"/>
      <c r="O175" s="23">
        <f t="shared" si="323"/>
        <v>35159.5</v>
      </c>
      <c r="P175" s="23">
        <v>0</v>
      </c>
      <c r="Q175" s="23">
        <f t="shared" si="324"/>
        <v>0</v>
      </c>
      <c r="R175" s="23"/>
      <c r="S175" s="23">
        <f t="shared" si="325"/>
        <v>35159.5</v>
      </c>
      <c r="T175" s="23">
        <v>0</v>
      </c>
      <c r="U175" s="23">
        <f t="shared" si="326"/>
        <v>0</v>
      </c>
      <c r="V175" s="23"/>
      <c r="W175" s="23">
        <f t="shared" si="327"/>
        <v>35159.5</v>
      </c>
      <c r="X175" s="23">
        <v>0</v>
      </c>
      <c r="Y175" s="23">
        <f t="shared" si="328"/>
        <v>0</v>
      </c>
      <c r="Z175" s="23"/>
      <c r="AA175" s="23">
        <f t="shared" si="329"/>
        <v>35159.5</v>
      </c>
      <c r="AB175" s="23">
        <v>0</v>
      </c>
      <c r="AC175" s="23">
        <f t="shared" si="330"/>
        <v>0</v>
      </c>
      <c r="AD175" s="23"/>
      <c r="AE175" s="23">
        <f t="shared" si="331"/>
        <v>35159.5</v>
      </c>
      <c r="AF175" s="23">
        <v>0</v>
      </c>
      <c r="AG175" s="23">
        <f t="shared" si="332"/>
        <v>0</v>
      </c>
      <c r="AH175" s="22"/>
      <c r="AI175" s="46">
        <f t="shared" si="333"/>
        <v>35159.5</v>
      </c>
      <c r="AJ175" s="22">
        <v>0</v>
      </c>
      <c r="AK175" s="46">
        <f t="shared" si="334"/>
        <v>0</v>
      </c>
      <c r="AL175" s="10" t="s">
        <v>144</v>
      </c>
    </row>
    <row r="176" spans="1:39" ht="54" x14ac:dyDescent="0.35">
      <c r="A176" s="43" t="s">
        <v>184</v>
      </c>
      <c r="B176" s="44" t="s">
        <v>203</v>
      </c>
      <c r="C176" s="44" t="s">
        <v>5</v>
      </c>
      <c r="D176" s="21"/>
      <c r="E176" s="21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>
        <f>R178+R179</f>
        <v>283733.40000000002</v>
      </c>
      <c r="S176" s="23">
        <f t="shared" si="325"/>
        <v>283733.40000000002</v>
      </c>
      <c r="T176" s="23"/>
      <c r="U176" s="23">
        <f t="shared" si="326"/>
        <v>0</v>
      </c>
      <c r="V176" s="23">
        <f>V178+V179</f>
        <v>0</v>
      </c>
      <c r="W176" s="23">
        <f t="shared" si="327"/>
        <v>283733.40000000002</v>
      </c>
      <c r="X176" s="23"/>
      <c r="Y176" s="23">
        <f t="shared" si="328"/>
        <v>0</v>
      </c>
      <c r="Z176" s="23">
        <f>Z178+Z179</f>
        <v>0</v>
      </c>
      <c r="AA176" s="23">
        <f t="shared" si="329"/>
        <v>283733.40000000002</v>
      </c>
      <c r="AB176" s="23"/>
      <c r="AC176" s="23">
        <f t="shared" si="330"/>
        <v>0</v>
      </c>
      <c r="AD176" s="23">
        <f>AD178+AD179</f>
        <v>0</v>
      </c>
      <c r="AE176" s="23">
        <f t="shared" si="331"/>
        <v>283733.40000000002</v>
      </c>
      <c r="AF176" s="23"/>
      <c r="AG176" s="23">
        <f t="shared" si="332"/>
        <v>0</v>
      </c>
      <c r="AH176" s="22">
        <f>AH178+AH179</f>
        <v>0</v>
      </c>
      <c r="AI176" s="46">
        <f t="shared" si="333"/>
        <v>283733.40000000002</v>
      </c>
      <c r="AJ176" s="22"/>
      <c r="AK176" s="46">
        <f t="shared" si="334"/>
        <v>0</v>
      </c>
    </row>
    <row r="177" spans="1:39" x14ac:dyDescent="0.35">
      <c r="A177" s="43"/>
      <c r="B177" s="44" t="s">
        <v>7</v>
      </c>
      <c r="C177" s="44"/>
      <c r="D177" s="21"/>
      <c r="E177" s="21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2"/>
      <c r="AI177" s="46"/>
      <c r="AJ177" s="22"/>
      <c r="AK177" s="46"/>
    </row>
    <row r="178" spans="1:39" s="3" customFormat="1" hidden="1" x14ac:dyDescent="0.35">
      <c r="A178" s="1"/>
      <c r="B178" s="29" t="s">
        <v>8</v>
      </c>
      <c r="C178" s="29"/>
      <c r="D178" s="21"/>
      <c r="E178" s="21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>
        <v>70933.399999999994</v>
      </c>
      <c r="S178" s="23">
        <f t="shared" si="325"/>
        <v>70933.399999999994</v>
      </c>
      <c r="T178" s="23"/>
      <c r="U178" s="23">
        <f t="shared" si="326"/>
        <v>0</v>
      </c>
      <c r="V178" s="23"/>
      <c r="W178" s="23">
        <f t="shared" ref="W178:W180" si="335">S178+V178</f>
        <v>70933.399999999994</v>
      </c>
      <c r="X178" s="23"/>
      <c r="Y178" s="23">
        <f t="shared" ref="Y178:Y180" si="336">U178+X178</f>
        <v>0</v>
      </c>
      <c r="Z178" s="23"/>
      <c r="AA178" s="23">
        <f t="shared" ref="AA178:AA180" si="337">W178+Z178</f>
        <v>70933.399999999994</v>
      </c>
      <c r="AB178" s="23"/>
      <c r="AC178" s="23">
        <f t="shared" ref="AC178:AC180" si="338">Y178+AB178</f>
        <v>0</v>
      </c>
      <c r="AD178" s="23"/>
      <c r="AE178" s="23">
        <f t="shared" ref="AE178:AE180" si="339">AA178+AD178</f>
        <v>70933.399999999994</v>
      </c>
      <c r="AF178" s="23"/>
      <c r="AG178" s="23">
        <f t="shared" ref="AG178:AG180" si="340">AC178+AF178</f>
        <v>0</v>
      </c>
      <c r="AH178" s="22"/>
      <c r="AI178" s="23">
        <f t="shared" ref="AI178:AI180" si="341">AE178+AH178</f>
        <v>70933.399999999994</v>
      </c>
      <c r="AJ178" s="22"/>
      <c r="AK178" s="23">
        <f t="shared" ref="AK178:AK180" si="342">AG178+AJ178</f>
        <v>0</v>
      </c>
      <c r="AL178" s="9" t="s">
        <v>204</v>
      </c>
      <c r="AM178" s="3">
        <v>0</v>
      </c>
    </row>
    <row r="179" spans="1:39" x14ac:dyDescent="0.35">
      <c r="A179" s="43"/>
      <c r="B179" s="44" t="s">
        <v>23</v>
      </c>
      <c r="C179" s="44"/>
      <c r="D179" s="21"/>
      <c r="E179" s="21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>
        <v>212800</v>
      </c>
      <c r="S179" s="23">
        <f t="shared" si="325"/>
        <v>212800</v>
      </c>
      <c r="T179" s="23"/>
      <c r="U179" s="23">
        <f t="shared" si="326"/>
        <v>0</v>
      </c>
      <c r="V179" s="23"/>
      <c r="W179" s="23">
        <f t="shared" si="335"/>
        <v>212800</v>
      </c>
      <c r="X179" s="23"/>
      <c r="Y179" s="23">
        <f t="shared" si="336"/>
        <v>0</v>
      </c>
      <c r="Z179" s="23"/>
      <c r="AA179" s="23">
        <f t="shared" si="337"/>
        <v>212800</v>
      </c>
      <c r="AB179" s="23"/>
      <c r="AC179" s="23">
        <f t="shared" si="338"/>
        <v>0</v>
      </c>
      <c r="AD179" s="23"/>
      <c r="AE179" s="23">
        <f t="shared" si="339"/>
        <v>212800</v>
      </c>
      <c r="AF179" s="23"/>
      <c r="AG179" s="23">
        <f t="shared" si="340"/>
        <v>0</v>
      </c>
      <c r="AH179" s="22"/>
      <c r="AI179" s="46">
        <f t="shared" si="341"/>
        <v>212800</v>
      </c>
      <c r="AJ179" s="22"/>
      <c r="AK179" s="46">
        <f t="shared" si="342"/>
        <v>0</v>
      </c>
      <c r="AL179" s="9" t="s">
        <v>204</v>
      </c>
    </row>
    <row r="180" spans="1:39" ht="54" x14ac:dyDescent="0.35">
      <c r="A180" s="43" t="s">
        <v>185</v>
      </c>
      <c r="B180" s="44" t="s">
        <v>205</v>
      </c>
      <c r="C180" s="44" t="s">
        <v>5</v>
      </c>
      <c r="D180" s="21"/>
      <c r="E180" s="21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>
        <f>R182+R183</f>
        <v>85032.299999999988</v>
      </c>
      <c r="S180" s="23">
        <f t="shared" si="325"/>
        <v>85032.299999999988</v>
      </c>
      <c r="T180" s="23">
        <f>T182+T183</f>
        <v>0</v>
      </c>
      <c r="U180" s="23">
        <f t="shared" si="326"/>
        <v>0</v>
      </c>
      <c r="V180" s="23">
        <f>V182+V183</f>
        <v>0</v>
      </c>
      <c r="W180" s="23">
        <f t="shared" si="335"/>
        <v>85032.299999999988</v>
      </c>
      <c r="X180" s="23">
        <f>X182+X183</f>
        <v>0</v>
      </c>
      <c r="Y180" s="23">
        <f t="shared" si="336"/>
        <v>0</v>
      </c>
      <c r="Z180" s="23">
        <f>Z182+Z183</f>
        <v>0</v>
      </c>
      <c r="AA180" s="23">
        <f t="shared" si="337"/>
        <v>85032.299999999988</v>
      </c>
      <c r="AB180" s="23">
        <f>AB182+AB183</f>
        <v>0</v>
      </c>
      <c r="AC180" s="23">
        <f t="shared" si="338"/>
        <v>0</v>
      </c>
      <c r="AD180" s="23">
        <f>AD182+AD183</f>
        <v>0</v>
      </c>
      <c r="AE180" s="23">
        <f t="shared" si="339"/>
        <v>85032.299999999988</v>
      </c>
      <c r="AF180" s="23">
        <f>AF182+AF183</f>
        <v>0</v>
      </c>
      <c r="AG180" s="23">
        <f t="shared" si="340"/>
        <v>0</v>
      </c>
      <c r="AH180" s="22">
        <f>AH182+AH183</f>
        <v>0</v>
      </c>
      <c r="AI180" s="46">
        <f t="shared" si="341"/>
        <v>85032.299999999988</v>
      </c>
      <c r="AJ180" s="22">
        <f>AJ182+AJ183</f>
        <v>0</v>
      </c>
      <c r="AK180" s="46">
        <f t="shared" si="342"/>
        <v>0</v>
      </c>
      <c r="AL180" s="9"/>
    </row>
    <row r="181" spans="1:39" x14ac:dyDescent="0.35">
      <c r="A181" s="43"/>
      <c r="B181" s="44" t="s">
        <v>7</v>
      </c>
      <c r="C181" s="44"/>
      <c r="D181" s="21"/>
      <c r="E181" s="21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2"/>
      <c r="AI181" s="46"/>
      <c r="AJ181" s="22"/>
      <c r="AK181" s="46"/>
      <c r="AL181" s="9"/>
    </row>
    <row r="182" spans="1:39" s="3" customFormat="1" hidden="1" x14ac:dyDescent="0.35">
      <c r="A182" s="1"/>
      <c r="B182" s="30" t="s">
        <v>8</v>
      </c>
      <c r="C182" s="30"/>
      <c r="D182" s="21"/>
      <c r="E182" s="21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>
        <v>21258.1</v>
      </c>
      <c r="S182" s="23">
        <f t="shared" si="325"/>
        <v>21258.1</v>
      </c>
      <c r="T182" s="23"/>
      <c r="U182" s="23">
        <f t="shared" si="326"/>
        <v>0</v>
      </c>
      <c r="V182" s="23"/>
      <c r="W182" s="23">
        <f t="shared" ref="W182:W214" si="343">S182+V182</f>
        <v>21258.1</v>
      </c>
      <c r="X182" s="23"/>
      <c r="Y182" s="23">
        <f t="shared" ref="Y182:Y214" si="344">U182+X182</f>
        <v>0</v>
      </c>
      <c r="Z182" s="23"/>
      <c r="AA182" s="23">
        <f t="shared" ref="AA182:AA214" si="345">W182+Z182</f>
        <v>21258.1</v>
      </c>
      <c r="AB182" s="23"/>
      <c r="AC182" s="23">
        <f t="shared" ref="AC182:AC214" si="346">Y182+AB182</f>
        <v>0</v>
      </c>
      <c r="AD182" s="23"/>
      <c r="AE182" s="23">
        <f t="shared" ref="AE182:AE185" si="347">AA182+AD182</f>
        <v>21258.1</v>
      </c>
      <c r="AF182" s="23"/>
      <c r="AG182" s="23">
        <f t="shared" ref="AG182:AG185" si="348">AC182+AF182</f>
        <v>0</v>
      </c>
      <c r="AH182" s="22"/>
      <c r="AI182" s="23">
        <f t="shared" ref="AI182:AI185" si="349">AE182+AH182</f>
        <v>21258.1</v>
      </c>
      <c r="AJ182" s="22"/>
      <c r="AK182" s="23">
        <f t="shared" ref="AK182:AK185" si="350">AG182+AJ182</f>
        <v>0</v>
      </c>
      <c r="AL182" s="9" t="s">
        <v>206</v>
      </c>
      <c r="AM182" s="3">
        <v>0</v>
      </c>
    </row>
    <row r="183" spans="1:39" x14ac:dyDescent="0.35">
      <c r="A183" s="43"/>
      <c r="B183" s="44" t="s">
        <v>23</v>
      </c>
      <c r="C183" s="44"/>
      <c r="D183" s="21"/>
      <c r="E183" s="21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>
        <v>63774.2</v>
      </c>
      <c r="S183" s="23">
        <f t="shared" si="325"/>
        <v>63774.2</v>
      </c>
      <c r="T183" s="23"/>
      <c r="U183" s="23">
        <f t="shared" si="326"/>
        <v>0</v>
      </c>
      <c r="V183" s="23"/>
      <c r="W183" s="23">
        <f t="shared" si="343"/>
        <v>63774.2</v>
      </c>
      <c r="X183" s="23"/>
      <c r="Y183" s="23">
        <f t="shared" si="344"/>
        <v>0</v>
      </c>
      <c r="Z183" s="23"/>
      <c r="AA183" s="23">
        <f t="shared" si="345"/>
        <v>63774.2</v>
      </c>
      <c r="AB183" s="23"/>
      <c r="AC183" s="23">
        <f t="shared" si="346"/>
        <v>0</v>
      </c>
      <c r="AD183" s="23"/>
      <c r="AE183" s="23">
        <f t="shared" si="347"/>
        <v>63774.2</v>
      </c>
      <c r="AF183" s="23"/>
      <c r="AG183" s="23">
        <f t="shared" si="348"/>
        <v>0</v>
      </c>
      <c r="AH183" s="22"/>
      <c r="AI183" s="46">
        <f t="shared" si="349"/>
        <v>63774.2</v>
      </c>
      <c r="AJ183" s="22"/>
      <c r="AK183" s="46">
        <f t="shared" si="350"/>
        <v>0</v>
      </c>
      <c r="AL183" s="10" t="s">
        <v>144</v>
      </c>
    </row>
    <row r="184" spans="1:39" ht="54" x14ac:dyDescent="0.35">
      <c r="A184" s="43" t="s">
        <v>197</v>
      </c>
      <c r="B184" s="44" t="s">
        <v>230</v>
      </c>
      <c r="C184" s="44" t="s">
        <v>5</v>
      </c>
      <c r="D184" s="21"/>
      <c r="E184" s="21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>
        <v>8000</v>
      </c>
      <c r="AA184" s="23">
        <f t="shared" si="345"/>
        <v>8000</v>
      </c>
      <c r="AB184" s="23">
        <v>39873.745000000003</v>
      </c>
      <c r="AC184" s="23">
        <f t="shared" si="346"/>
        <v>39873.745000000003</v>
      </c>
      <c r="AD184" s="23"/>
      <c r="AE184" s="23">
        <f t="shared" si="347"/>
        <v>8000</v>
      </c>
      <c r="AF184" s="23"/>
      <c r="AG184" s="23">
        <f t="shared" si="348"/>
        <v>39873.745000000003</v>
      </c>
      <c r="AH184" s="22"/>
      <c r="AI184" s="46">
        <f t="shared" si="349"/>
        <v>8000</v>
      </c>
      <c r="AJ184" s="22"/>
      <c r="AK184" s="46">
        <f t="shared" si="350"/>
        <v>39873.745000000003</v>
      </c>
      <c r="AL184" s="10" t="s">
        <v>231</v>
      </c>
    </row>
    <row r="185" spans="1:39" ht="54" x14ac:dyDescent="0.35">
      <c r="A185" s="43" t="s">
        <v>209</v>
      </c>
      <c r="B185" s="44" t="s">
        <v>237</v>
      </c>
      <c r="C185" s="44" t="s">
        <v>5</v>
      </c>
      <c r="D185" s="21"/>
      <c r="E185" s="21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>
        <f>Z187+Z188</f>
        <v>55250.1</v>
      </c>
      <c r="AA185" s="23">
        <f t="shared" si="345"/>
        <v>55250.1</v>
      </c>
      <c r="AB185" s="23">
        <f>AB187+AB188</f>
        <v>0</v>
      </c>
      <c r="AC185" s="23">
        <f t="shared" si="346"/>
        <v>0</v>
      </c>
      <c r="AD185" s="23">
        <f>AD187+AD188</f>
        <v>0</v>
      </c>
      <c r="AE185" s="23">
        <f t="shared" si="347"/>
        <v>55250.1</v>
      </c>
      <c r="AF185" s="23">
        <f>AF187+AF188</f>
        <v>0</v>
      </c>
      <c r="AG185" s="23">
        <f t="shared" si="348"/>
        <v>0</v>
      </c>
      <c r="AH185" s="22">
        <f>AH187+AH188</f>
        <v>0</v>
      </c>
      <c r="AI185" s="46">
        <f t="shared" si="349"/>
        <v>55250.1</v>
      </c>
      <c r="AJ185" s="22">
        <f>AJ187+AJ188</f>
        <v>0</v>
      </c>
      <c r="AK185" s="46">
        <f t="shared" si="350"/>
        <v>0</v>
      </c>
    </row>
    <row r="186" spans="1:39" x14ac:dyDescent="0.35">
      <c r="A186" s="43"/>
      <c r="B186" s="44" t="s">
        <v>7</v>
      </c>
      <c r="C186" s="44"/>
      <c r="D186" s="21"/>
      <c r="E186" s="21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2"/>
      <c r="AI186" s="46"/>
      <c r="AJ186" s="22"/>
      <c r="AK186" s="46"/>
    </row>
    <row r="187" spans="1:39" s="3" customFormat="1" hidden="1" x14ac:dyDescent="0.35">
      <c r="A187" s="1"/>
      <c r="B187" s="34" t="s">
        <v>8</v>
      </c>
      <c r="C187" s="34"/>
      <c r="D187" s="21"/>
      <c r="E187" s="21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>
        <v>13812.6</v>
      </c>
      <c r="AA187" s="23">
        <f t="shared" si="345"/>
        <v>13812.6</v>
      </c>
      <c r="AB187" s="23"/>
      <c r="AC187" s="23">
        <f t="shared" si="346"/>
        <v>0</v>
      </c>
      <c r="AD187" s="23"/>
      <c r="AE187" s="23">
        <f t="shared" ref="AE187:AE189" si="351">AA187+AD187</f>
        <v>13812.6</v>
      </c>
      <c r="AF187" s="23"/>
      <c r="AG187" s="23">
        <f t="shared" ref="AG187:AG189" si="352">AC187+AF187</f>
        <v>0</v>
      </c>
      <c r="AH187" s="22"/>
      <c r="AI187" s="23">
        <f t="shared" ref="AI187:AI189" si="353">AE187+AH187</f>
        <v>13812.6</v>
      </c>
      <c r="AJ187" s="22"/>
      <c r="AK187" s="23">
        <f t="shared" ref="AK187:AK189" si="354">AG187+AJ187</f>
        <v>0</v>
      </c>
      <c r="AL187" s="10" t="s">
        <v>238</v>
      </c>
      <c r="AM187" s="3">
        <v>0</v>
      </c>
    </row>
    <row r="188" spans="1:39" x14ac:dyDescent="0.35">
      <c r="A188" s="43"/>
      <c r="B188" s="44" t="s">
        <v>23</v>
      </c>
      <c r="C188" s="44"/>
      <c r="D188" s="21"/>
      <c r="E188" s="21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>
        <v>41437.5</v>
      </c>
      <c r="AA188" s="23">
        <f t="shared" si="345"/>
        <v>41437.5</v>
      </c>
      <c r="AB188" s="23"/>
      <c r="AC188" s="23">
        <f t="shared" si="346"/>
        <v>0</v>
      </c>
      <c r="AD188" s="23"/>
      <c r="AE188" s="23">
        <f t="shared" si="351"/>
        <v>41437.5</v>
      </c>
      <c r="AF188" s="23"/>
      <c r="AG188" s="23">
        <f t="shared" si="352"/>
        <v>0</v>
      </c>
      <c r="AH188" s="22"/>
      <c r="AI188" s="46">
        <f t="shared" si="353"/>
        <v>41437.5</v>
      </c>
      <c r="AJ188" s="22"/>
      <c r="AK188" s="46">
        <f t="shared" si="354"/>
        <v>0</v>
      </c>
      <c r="AL188" s="10" t="s">
        <v>144</v>
      </c>
    </row>
    <row r="189" spans="1:39" ht="54" x14ac:dyDescent="0.35">
      <c r="A189" s="43" t="s">
        <v>210</v>
      </c>
      <c r="B189" s="44" t="s">
        <v>239</v>
      </c>
      <c r="C189" s="44" t="s">
        <v>5</v>
      </c>
      <c r="D189" s="21"/>
      <c r="E189" s="21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>
        <f>Z191+Z192</f>
        <v>18636</v>
      </c>
      <c r="AA189" s="23">
        <f t="shared" si="345"/>
        <v>18636</v>
      </c>
      <c r="AB189" s="23">
        <f>AB191+AB192</f>
        <v>0</v>
      </c>
      <c r="AC189" s="23">
        <f t="shared" si="346"/>
        <v>0</v>
      </c>
      <c r="AD189" s="23">
        <f>AD191+AD192</f>
        <v>0</v>
      </c>
      <c r="AE189" s="23">
        <f t="shared" si="351"/>
        <v>18636</v>
      </c>
      <c r="AF189" s="23">
        <f>AF191+AF192</f>
        <v>0</v>
      </c>
      <c r="AG189" s="23">
        <f t="shared" si="352"/>
        <v>0</v>
      </c>
      <c r="AH189" s="22">
        <f>AH191+AH192</f>
        <v>0</v>
      </c>
      <c r="AI189" s="46">
        <f t="shared" si="353"/>
        <v>18636</v>
      </c>
      <c r="AJ189" s="22">
        <f>AJ191+AJ192</f>
        <v>0</v>
      </c>
      <c r="AK189" s="46">
        <f t="shared" si="354"/>
        <v>0</v>
      </c>
    </row>
    <row r="190" spans="1:39" x14ac:dyDescent="0.35">
      <c r="A190" s="43"/>
      <c r="B190" s="44" t="s">
        <v>7</v>
      </c>
      <c r="C190" s="44"/>
      <c r="D190" s="21"/>
      <c r="E190" s="21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2"/>
      <c r="AI190" s="46"/>
      <c r="AJ190" s="22"/>
      <c r="AK190" s="46"/>
    </row>
    <row r="191" spans="1:39" s="3" customFormat="1" hidden="1" x14ac:dyDescent="0.35">
      <c r="A191" s="1"/>
      <c r="B191" s="34" t="s">
        <v>8</v>
      </c>
      <c r="C191" s="34"/>
      <c r="D191" s="21"/>
      <c r="E191" s="21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>
        <v>4659</v>
      </c>
      <c r="AA191" s="23">
        <f t="shared" si="345"/>
        <v>4659</v>
      </c>
      <c r="AB191" s="23"/>
      <c r="AC191" s="23">
        <f t="shared" si="346"/>
        <v>0</v>
      </c>
      <c r="AD191" s="23"/>
      <c r="AE191" s="23">
        <f t="shared" ref="AE191:AE214" si="355">AA191+AD191</f>
        <v>4659</v>
      </c>
      <c r="AF191" s="23"/>
      <c r="AG191" s="23">
        <f t="shared" ref="AG191:AG214" si="356">AC191+AF191</f>
        <v>0</v>
      </c>
      <c r="AH191" s="22"/>
      <c r="AI191" s="23">
        <f t="shared" ref="AI191:AI214" si="357">AE191+AH191</f>
        <v>4659</v>
      </c>
      <c r="AJ191" s="22"/>
      <c r="AK191" s="23">
        <f t="shared" ref="AK191:AK214" si="358">AG191+AJ191</f>
        <v>0</v>
      </c>
      <c r="AL191" s="10" t="s">
        <v>240</v>
      </c>
      <c r="AM191" s="3">
        <v>0</v>
      </c>
    </row>
    <row r="192" spans="1:39" x14ac:dyDescent="0.35">
      <c r="A192" s="43"/>
      <c r="B192" s="44" t="s">
        <v>23</v>
      </c>
      <c r="C192" s="44"/>
      <c r="D192" s="21"/>
      <c r="E192" s="21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>
        <v>13977</v>
      </c>
      <c r="AA192" s="23">
        <f t="shared" si="345"/>
        <v>13977</v>
      </c>
      <c r="AB192" s="23"/>
      <c r="AC192" s="23">
        <f t="shared" si="346"/>
        <v>0</v>
      </c>
      <c r="AD192" s="23"/>
      <c r="AE192" s="23">
        <f t="shared" si="355"/>
        <v>13977</v>
      </c>
      <c r="AF192" s="23"/>
      <c r="AG192" s="23">
        <f t="shared" si="356"/>
        <v>0</v>
      </c>
      <c r="AH192" s="22"/>
      <c r="AI192" s="46">
        <f t="shared" si="357"/>
        <v>13977</v>
      </c>
      <c r="AJ192" s="22"/>
      <c r="AK192" s="46">
        <f t="shared" si="358"/>
        <v>0</v>
      </c>
      <c r="AL192" s="10" t="s">
        <v>144</v>
      </c>
    </row>
    <row r="193" spans="1:39" ht="54" x14ac:dyDescent="0.35">
      <c r="A193" s="43" t="s">
        <v>241</v>
      </c>
      <c r="B193" s="44" t="s">
        <v>253</v>
      </c>
      <c r="C193" s="44" t="s">
        <v>5</v>
      </c>
      <c r="D193" s="21"/>
      <c r="E193" s="21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2">
        <v>1213.567</v>
      </c>
      <c r="AI193" s="46">
        <f t="shared" si="357"/>
        <v>1213.567</v>
      </c>
      <c r="AJ193" s="22"/>
      <c r="AK193" s="46">
        <f t="shared" si="358"/>
        <v>0</v>
      </c>
      <c r="AL193" s="10" t="s">
        <v>254</v>
      </c>
    </row>
    <row r="194" spans="1:39" ht="54" x14ac:dyDescent="0.35">
      <c r="A194" s="43" t="s">
        <v>242</v>
      </c>
      <c r="B194" s="44" t="s">
        <v>255</v>
      </c>
      <c r="C194" s="44" t="s">
        <v>5</v>
      </c>
      <c r="D194" s="21"/>
      <c r="E194" s="21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2"/>
      <c r="AF194" s="22"/>
      <c r="AG194" s="22"/>
      <c r="AH194" s="22">
        <f>24006.687-2608.3</f>
        <v>21398.387000000002</v>
      </c>
      <c r="AI194" s="46">
        <f t="shared" si="357"/>
        <v>21398.387000000002</v>
      </c>
      <c r="AJ194" s="22"/>
      <c r="AK194" s="46">
        <f t="shared" si="358"/>
        <v>0</v>
      </c>
      <c r="AL194" s="10" t="s">
        <v>258</v>
      </c>
    </row>
    <row r="195" spans="1:39" ht="54" x14ac:dyDescent="0.35">
      <c r="A195" s="43" t="s">
        <v>243</v>
      </c>
      <c r="B195" s="44" t="s">
        <v>256</v>
      </c>
      <c r="C195" s="44" t="s">
        <v>5</v>
      </c>
      <c r="D195" s="21"/>
      <c r="E195" s="21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2"/>
      <c r="AF195" s="22"/>
      <c r="AG195" s="22"/>
      <c r="AH195" s="22">
        <f>20223.257-7860</f>
        <v>12363.257000000001</v>
      </c>
      <c r="AI195" s="46">
        <f t="shared" si="357"/>
        <v>12363.257000000001</v>
      </c>
      <c r="AJ195" s="22"/>
      <c r="AK195" s="46">
        <f t="shared" si="358"/>
        <v>0</v>
      </c>
      <c r="AL195" s="10" t="s">
        <v>259</v>
      </c>
    </row>
    <row r="196" spans="1:39" ht="54" x14ac:dyDescent="0.35">
      <c r="A196" s="43" t="s">
        <v>244</v>
      </c>
      <c r="B196" s="44" t="s">
        <v>257</v>
      </c>
      <c r="C196" s="44" t="s">
        <v>5</v>
      </c>
      <c r="D196" s="21"/>
      <c r="E196" s="21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2">
        <v>9666.2019999999993</v>
      </c>
      <c r="AI196" s="46">
        <f t="shared" si="357"/>
        <v>9666.2019999999993</v>
      </c>
      <c r="AJ196" s="22"/>
      <c r="AK196" s="46">
        <f t="shared" si="358"/>
        <v>0</v>
      </c>
      <c r="AL196" s="10" t="s">
        <v>260</v>
      </c>
    </row>
    <row r="197" spans="1:39" x14ac:dyDescent="0.35">
      <c r="A197" s="43"/>
      <c r="B197" s="44" t="s">
        <v>25</v>
      </c>
      <c r="C197" s="69"/>
      <c r="D197" s="20">
        <f>D198+D199</f>
        <v>200000</v>
      </c>
      <c r="E197" s="20">
        <f>E198+E199</f>
        <v>321000</v>
      </c>
      <c r="F197" s="20">
        <f>F198+F199</f>
        <v>0</v>
      </c>
      <c r="G197" s="20">
        <f t="shared" si="171"/>
        <v>200000</v>
      </c>
      <c r="H197" s="20">
        <f>H198+H199</f>
        <v>0</v>
      </c>
      <c r="I197" s="20">
        <f t="shared" si="172"/>
        <v>321000</v>
      </c>
      <c r="J197" s="20">
        <f>J198+J199</f>
        <v>0</v>
      </c>
      <c r="K197" s="20">
        <f t="shared" si="157"/>
        <v>200000</v>
      </c>
      <c r="L197" s="20">
        <f>L198+L199</f>
        <v>-11499.041999999999</v>
      </c>
      <c r="M197" s="20">
        <f t="shared" si="322"/>
        <v>309500.95799999998</v>
      </c>
      <c r="N197" s="20">
        <f>N198+N199</f>
        <v>0</v>
      </c>
      <c r="O197" s="20">
        <f t="shared" si="323"/>
        <v>200000</v>
      </c>
      <c r="P197" s="20">
        <f>P198+P199</f>
        <v>0</v>
      </c>
      <c r="Q197" s="20">
        <f t="shared" si="324"/>
        <v>309500.95799999998</v>
      </c>
      <c r="R197" s="20">
        <f>R198+R199</f>
        <v>-100000</v>
      </c>
      <c r="S197" s="20">
        <f t="shared" si="325"/>
        <v>100000</v>
      </c>
      <c r="T197" s="20">
        <f>T198+T199</f>
        <v>-100000</v>
      </c>
      <c r="U197" s="20">
        <f t="shared" si="326"/>
        <v>209500.95799999998</v>
      </c>
      <c r="V197" s="20">
        <f>V198+V199</f>
        <v>0</v>
      </c>
      <c r="W197" s="20">
        <f t="shared" si="343"/>
        <v>100000</v>
      </c>
      <c r="X197" s="20">
        <f>X198+X199</f>
        <v>0</v>
      </c>
      <c r="Y197" s="20">
        <f t="shared" si="344"/>
        <v>209500.95799999998</v>
      </c>
      <c r="Z197" s="20">
        <f>Z198+Z199</f>
        <v>0</v>
      </c>
      <c r="AA197" s="20">
        <f t="shared" si="345"/>
        <v>100000</v>
      </c>
      <c r="AB197" s="20">
        <f>AB198+AB199</f>
        <v>0</v>
      </c>
      <c r="AC197" s="20">
        <f t="shared" si="346"/>
        <v>209500.95799999998</v>
      </c>
      <c r="AD197" s="20">
        <f>AD198+AD199</f>
        <v>0</v>
      </c>
      <c r="AE197" s="20">
        <f t="shared" si="355"/>
        <v>100000</v>
      </c>
      <c r="AF197" s="20">
        <f>AF198+AF199</f>
        <v>0</v>
      </c>
      <c r="AG197" s="20">
        <f t="shared" si="356"/>
        <v>209500.95799999998</v>
      </c>
      <c r="AH197" s="20">
        <f>AH198+AH199</f>
        <v>0</v>
      </c>
      <c r="AI197" s="46">
        <f t="shared" si="357"/>
        <v>100000</v>
      </c>
      <c r="AJ197" s="20">
        <f>AJ198+AJ199</f>
        <v>-6841.009</v>
      </c>
      <c r="AK197" s="46">
        <f t="shared" si="358"/>
        <v>202659.94899999999</v>
      </c>
      <c r="AL197" s="35"/>
      <c r="AM197" s="36"/>
    </row>
    <row r="198" spans="1:39" ht="54" x14ac:dyDescent="0.35">
      <c r="A198" s="43" t="s">
        <v>245</v>
      </c>
      <c r="B198" s="44" t="s">
        <v>56</v>
      </c>
      <c r="C198" s="45" t="s">
        <v>45</v>
      </c>
      <c r="D198" s="23">
        <v>100000</v>
      </c>
      <c r="E198" s="23">
        <v>221000</v>
      </c>
      <c r="F198" s="23"/>
      <c r="G198" s="23">
        <f t="shared" si="171"/>
        <v>100000</v>
      </c>
      <c r="H198" s="23"/>
      <c r="I198" s="23">
        <f t="shared" si="172"/>
        <v>221000</v>
      </c>
      <c r="J198" s="23"/>
      <c r="K198" s="23">
        <f t="shared" si="157"/>
        <v>100000</v>
      </c>
      <c r="L198" s="23">
        <v>-11499.041999999999</v>
      </c>
      <c r="M198" s="23">
        <f t="shared" si="322"/>
        <v>209500.95800000001</v>
      </c>
      <c r="N198" s="23"/>
      <c r="O198" s="23">
        <f t="shared" si="323"/>
        <v>100000</v>
      </c>
      <c r="P198" s="23"/>
      <c r="Q198" s="23">
        <f t="shared" si="324"/>
        <v>209500.95800000001</v>
      </c>
      <c r="R198" s="23"/>
      <c r="S198" s="23">
        <f t="shared" si="325"/>
        <v>100000</v>
      </c>
      <c r="T198" s="23"/>
      <c r="U198" s="23">
        <f t="shared" si="326"/>
        <v>209500.95800000001</v>
      </c>
      <c r="V198" s="23"/>
      <c r="W198" s="23">
        <f t="shared" si="343"/>
        <v>100000</v>
      </c>
      <c r="X198" s="23"/>
      <c r="Y198" s="23">
        <f t="shared" si="344"/>
        <v>209500.95800000001</v>
      </c>
      <c r="Z198" s="23"/>
      <c r="AA198" s="23">
        <f t="shared" si="345"/>
        <v>100000</v>
      </c>
      <c r="AB198" s="23"/>
      <c r="AC198" s="23">
        <f t="shared" si="346"/>
        <v>209500.95800000001</v>
      </c>
      <c r="AD198" s="23"/>
      <c r="AE198" s="23">
        <f t="shared" si="355"/>
        <v>100000</v>
      </c>
      <c r="AF198" s="23"/>
      <c r="AG198" s="23">
        <f t="shared" si="356"/>
        <v>209500.95800000001</v>
      </c>
      <c r="AH198" s="22"/>
      <c r="AI198" s="46">
        <f t="shared" si="357"/>
        <v>100000</v>
      </c>
      <c r="AJ198" s="22">
        <v>-6841.009</v>
      </c>
      <c r="AK198" s="46">
        <f t="shared" si="358"/>
        <v>202659.94900000002</v>
      </c>
      <c r="AL198" s="9" t="s">
        <v>57</v>
      </c>
    </row>
    <row r="199" spans="1:39" s="3" customFormat="1" ht="54" hidden="1" x14ac:dyDescent="0.35">
      <c r="A199" s="1" t="s">
        <v>138</v>
      </c>
      <c r="B199" s="28" t="s">
        <v>58</v>
      </c>
      <c r="C199" s="6" t="s">
        <v>45</v>
      </c>
      <c r="D199" s="21">
        <v>100000</v>
      </c>
      <c r="E199" s="21">
        <v>100000</v>
      </c>
      <c r="F199" s="23"/>
      <c r="G199" s="23">
        <f t="shared" si="171"/>
        <v>100000</v>
      </c>
      <c r="H199" s="23"/>
      <c r="I199" s="23">
        <f t="shared" si="172"/>
        <v>100000</v>
      </c>
      <c r="J199" s="23"/>
      <c r="K199" s="23">
        <f t="shared" ref="K199:K224" si="359">G199+J199</f>
        <v>100000</v>
      </c>
      <c r="L199" s="23"/>
      <c r="M199" s="23">
        <f t="shared" si="322"/>
        <v>100000</v>
      </c>
      <c r="N199" s="23"/>
      <c r="O199" s="23">
        <f t="shared" si="323"/>
        <v>100000</v>
      </c>
      <c r="P199" s="23"/>
      <c r="Q199" s="23">
        <f t="shared" si="324"/>
        <v>100000</v>
      </c>
      <c r="R199" s="23">
        <v>-100000</v>
      </c>
      <c r="S199" s="23">
        <f t="shared" si="325"/>
        <v>0</v>
      </c>
      <c r="T199" s="23">
        <v>-100000</v>
      </c>
      <c r="U199" s="23">
        <f t="shared" si="326"/>
        <v>0</v>
      </c>
      <c r="V199" s="23"/>
      <c r="W199" s="23">
        <f t="shared" si="343"/>
        <v>0</v>
      </c>
      <c r="X199" s="23"/>
      <c r="Y199" s="23">
        <f t="shared" si="344"/>
        <v>0</v>
      </c>
      <c r="Z199" s="23"/>
      <c r="AA199" s="23">
        <f t="shared" si="345"/>
        <v>0</v>
      </c>
      <c r="AB199" s="23"/>
      <c r="AC199" s="23">
        <f t="shared" si="346"/>
        <v>0</v>
      </c>
      <c r="AD199" s="23"/>
      <c r="AE199" s="23">
        <f t="shared" si="355"/>
        <v>0</v>
      </c>
      <c r="AF199" s="23"/>
      <c r="AG199" s="23">
        <f t="shared" si="356"/>
        <v>0</v>
      </c>
      <c r="AH199" s="22"/>
      <c r="AI199" s="23">
        <f t="shared" si="357"/>
        <v>0</v>
      </c>
      <c r="AJ199" s="22"/>
      <c r="AK199" s="23">
        <f t="shared" si="358"/>
        <v>0</v>
      </c>
      <c r="AL199" s="9" t="s">
        <v>59</v>
      </c>
      <c r="AM199" s="3">
        <v>0</v>
      </c>
    </row>
    <row r="200" spans="1:39" x14ac:dyDescent="0.35">
      <c r="A200" s="43"/>
      <c r="B200" s="71" t="s">
        <v>9</v>
      </c>
      <c r="C200" s="71"/>
      <c r="D200" s="20">
        <f>D204+D201+D202+D203+D205+D206</f>
        <v>244219.59999999998</v>
      </c>
      <c r="E200" s="20">
        <f>E204+E201+E202+E203+E205+E206</f>
        <v>103373.5</v>
      </c>
      <c r="F200" s="20">
        <f>F204+F201+F202+F203+F205+F206</f>
        <v>0</v>
      </c>
      <c r="G200" s="20">
        <f t="shared" si="171"/>
        <v>244219.59999999998</v>
      </c>
      <c r="H200" s="20">
        <f>H204+H201+H202+H203+H205+H206</f>
        <v>0</v>
      </c>
      <c r="I200" s="20">
        <f t="shared" si="172"/>
        <v>103373.5</v>
      </c>
      <c r="J200" s="20">
        <f>J204+J201+J202+J203+J205+J206</f>
        <v>13138.425999999999</v>
      </c>
      <c r="K200" s="20">
        <f t="shared" si="359"/>
        <v>257358.02599999998</v>
      </c>
      <c r="L200" s="20">
        <f>L204+L201+L202+L203+L205+L206</f>
        <v>0</v>
      </c>
      <c r="M200" s="20">
        <f t="shared" si="322"/>
        <v>103373.5</v>
      </c>
      <c r="N200" s="20">
        <f>N204+N201+N202+N203+N205+N206</f>
        <v>0</v>
      </c>
      <c r="O200" s="20">
        <f t="shared" si="323"/>
        <v>257358.02599999998</v>
      </c>
      <c r="P200" s="20">
        <f>P204+P201+P202+P203+P205+P206</f>
        <v>0</v>
      </c>
      <c r="Q200" s="20">
        <f t="shared" si="324"/>
        <v>103373.5</v>
      </c>
      <c r="R200" s="20">
        <f>R204+R201+R202+R203+R205+R206</f>
        <v>-3874</v>
      </c>
      <c r="S200" s="20">
        <f t="shared" si="325"/>
        <v>253484.02599999998</v>
      </c>
      <c r="T200" s="20">
        <f>T204+T201+T202+T203+T205+T206</f>
        <v>0</v>
      </c>
      <c r="U200" s="20">
        <f t="shared" si="326"/>
        <v>103373.5</v>
      </c>
      <c r="V200" s="20">
        <f>V204+V201+V202+V203+V205+V206</f>
        <v>0</v>
      </c>
      <c r="W200" s="20">
        <f t="shared" si="343"/>
        <v>253484.02599999998</v>
      </c>
      <c r="X200" s="20">
        <f>X204+X201+X202+X203+X205+X206</f>
        <v>0</v>
      </c>
      <c r="Y200" s="20">
        <f t="shared" si="344"/>
        <v>103373.5</v>
      </c>
      <c r="Z200" s="23">
        <f>Z204+Z201+Z202+Z203+Z205+Z206</f>
        <v>177598.50900000002</v>
      </c>
      <c r="AA200" s="23">
        <f t="shared" si="345"/>
        <v>431082.53500000003</v>
      </c>
      <c r="AB200" s="23">
        <f>AB204+AB201+AB202+AB203+AB205+AB206</f>
        <v>295818.09100000001</v>
      </c>
      <c r="AC200" s="23">
        <f t="shared" si="346"/>
        <v>399191.59100000001</v>
      </c>
      <c r="AD200" s="23">
        <f>AD204+AD201+AD202+AD203+AD205+AD206</f>
        <v>-13456.4</v>
      </c>
      <c r="AE200" s="20">
        <f t="shared" si="355"/>
        <v>417626.13500000001</v>
      </c>
      <c r="AF200" s="23">
        <f>AF204+AF201+AF202+AF203+AF205+AF206</f>
        <v>0</v>
      </c>
      <c r="AG200" s="20">
        <f t="shared" si="356"/>
        <v>399191.59100000001</v>
      </c>
      <c r="AH200" s="20">
        <f>AH204+AH201+AH202+AH203+AH205+AH206</f>
        <v>13626.777</v>
      </c>
      <c r="AI200" s="46">
        <f t="shared" si="357"/>
        <v>431252.91200000001</v>
      </c>
      <c r="AJ200" s="20">
        <f>AJ204+AJ201+AJ202+AJ203+AJ205+AJ206</f>
        <v>-5731.0259999999998</v>
      </c>
      <c r="AK200" s="46">
        <f t="shared" si="358"/>
        <v>393460.565</v>
      </c>
      <c r="AL200" s="35"/>
      <c r="AM200" s="36"/>
    </row>
    <row r="201" spans="1:39" ht="54" x14ac:dyDescent="0.35">
      <c r="A201" s="43" t="s">
        <v>246</v>
      </c>
      <c r="B201" s="44" t="s">
        <v>62</v>
      </c>
      <c r="C201" s="45" t="s">
        <v>45</v>
      </c>
      <c r="D201" s="23">
        <v>29976.799999999999</v>
      </c>
      <c r="E201" s="23">
        <v>0</v>
      </c>
      <c r="F201" s="23"/>
      <c r="G201" s="23">
        <f t="shared" si="171"/>
        <v>29976.799999999999</v>
      </c>
      <c r="H201" s="23">
        <v>0</v>
      </c>
      <c r="I201" s="23">
        <f t="shared" si="172"/>
        <v>0</v>
      </c>
      <c r="J201" s="23">
        <v>13138.425999999999</v>
      </c>
      <c r="K201" s="23">
        <f t="shared" si="359"/>
        <v>43115.225999999995</v>
      </c>
      <c r="L201" s="23">
        <v>0</v>
      </c>
      <c r="M201" s="23">
        <f t="shared" si="322"/>
        <v>0</v>
      </c>
      <c r="N201" s="23"/>
      <c r="O201" s="23">
        <f t="shared" si="323"/>
        <v>43115.225999999995</v>
      </c>
      <c r="P201" s="23">
        <v>0</v>
      </c>
      <c r="Q201" s="23">
        <f t="shared" si="324"/>
        <v>0</v>
      </c>
      <c r="R201" s="23"/>
      <c r="S201" s="23">
        <f t="shared" si="325"/>
        <v>43115.225999999995</v>
      </c>
      <c r="T201" s="23">
        <v>0</v>
      </c>
      <c r="U201" s="23">
        <f t="shared" si="326"/>
        <v>0</v>
      </c>
      <c r="V201" s="23"/>
      <c r="W201" s="23">
        <f t="shared" si="343"/>
        <v>43115.225999999995</v>
      </c>
      <c r="X201" s="23">
        <v>0</v>
      </c>
      <c r="Y201" s="23">
        <f t="shared" si="344"/>
        <v>0</v>
      </c>
      <c r="Z201" s="23"/>
      <c r="AA201" s="23">
        <f t="shared" si="345"/>
        <v>43115.225999999995</v>
      </c>
      <c r="AB201" s="23">
        <v>0</v>
      </c>
      <c r="AC201" s="23">
        <f t="shared" si="346"/>
        <v>0</v>
      </c>
      <c r="AD201" s="23"/>
      <c r="AE201" s="23">
        <f t="shared" si="355"/>
        <v>43115.225999999995</v>
      </c>
      <c r="AF201" s="23">
        <v>0</v>
      </c>
      <c r="AG201" s="23">
        <f t="shared" si="356"/>
        <v>0</v>
      </c>
      <c r="AH201" s="22"/>
      <c r="AI201" s="46">
        <f t="shared" si="357"/>
        <v>43115.225999999995</v>
      </c>
      <c r="AJ201" s="22">
        <v>0</v>
      </c>
      <c r="AK201" s="46">
        <f t="shared" si="358"/>
        <v>0</v>
      </c>
      <c r="AL201" s="9" t="s">
        <v>152</v>
      </c>
    </row>
    <row r="202" spans="1:39" ht="54" x14ac:dyDescent="0.35">
      <c r="A202" s="43" t="s">
        <v>263</v>
      </c>
      <c r="B202" s="44" t="s">
        <v>63</v>
      </c>
      <c r="C202" s="45" t="s">
        <v>45</v>
      </c>
      <c r="D202" s="23">
        <v>95000</v>
      </c>
      <c r="E202" s="23">
        <v>103373.5</v>
      </c>
      <c r="F202" s="23"/>
      <c r="G202" s="23">
        <f t="shared" si="171"/>
        <v>95000</v>
      </c>
      <c r="H202" s="23"/>
      <c r="I202" s="23">
        <f t="shared" si="172"/>
        <v>103373.5</v>
      </c>
      <c r="J202" s="23"/>
      <c r="K202" s="23">
        <f t="shared" si="359"/>
        <v>95000</v>
      </c>
      <c r="L202" s="23"/>
      <c r="M202" s="23">
        <f t="shared" si="322"/>
        <v>103373.5</v>
      </c>
      <c r="N202" s="23"/>
      <c r="O202" s="23">
        <f t="shared" si="323"/>
        <v>95000</v>
      </c>
      <c r="P202" s="23"/>
      <c r="Q202" s="23">
        <f t="shared" si="324"/>
        <v>103373.5</v>
      </c>
      <c r="R202" s="23"/>
      <c r="S202" s="23">
        <f t="shared" si="325"/>
        <v>95000</v>
      </c>
      <c r="T202" s="23"/>
      <c r="U202" s="23">
        <f t="shared" si="326"/>
        <v>103373.5</v>
      </c>
      <c r="V202" s="23"/>
      <c r="W202" s="23">
        <f t="shared" si="343"/>
        <v>95000</v>
      </c>
      <c r="X202" s="23"/>
      <c r="Y202" s="23">
        <f t="shared" si="344"/>
        <v>103373.5</v>
      </c>
      <c r="Z202" s="23"/>
      <c r="AA202" s="23">
        <f t="shared" si="345"/>
        <v>95000</v>
      </c>
      <c r="AB202" s="23"/>
      <c r="AC202" s="23">
        <f t="shared" si="346"/>
        <v>103373.5</v>
      </c>
      <c r="AD202" s="23"/>
      <c r="AE202" s="23">
        <f t="shared" si="355"/>
        <v>95000</v>
      </c>
      <c r="AF202" s="23"/>
      <c r="AG202" s="23">
        <f t="shared" si="356"/>
        <v>103373.5</v>
      </c>
      <c r="AH202" s="22"/>
      <c r="AI202" s="46">
        <f t="shared" si="357"/>
        <v>95000</v>
      </c>
      <c r="AJ202" s="22">
        <v>-5731.0259999999998</v>
      </c>
      <c r="AK202" s="46">
        <f t="shared" si="358"/>
        <v>97642.474000000002</v>
      </c>
      <c r="AL202" s="9" t="s">
        <v>151</v>
      </c>
    </row>
    <row r="203" spans="1:39" ht="54" x14ac:dyDescent="0.35">
      <c r="A203" s="43" t="s">
        <v>269</v>
      </c>
      <c r="B203" s="44" t="s">
        <v>64</v>
      </c>
      <c r="C203" s="45" t="s">
        <v>45</v>
      </c>
      <c r="D203" s="23">
        <v>98373.5</v>
      </c>
      <c r="E203" s="23">
        <v>0</v>
      </c>
      <c r="F203" s="23"/>
      <c r="G203" s="23">
        <f t="shared" si="171"/>
        <v>98373.5</v>
      </c>
      <c r="H203" s="23"/>
      <c r="I203" s="23">
        <f t="shared" si="172"/>
        <v>0</v>
      </c>
      <c r="J203" s="23"/>
      <c r="K203" s="23">
        <f t="shared" si="359"/>
        <v>98373.5</v>
      </c>
      <c r="L203" s="23"/>
      <c r="M203" s="23">
        <f t="shared" si="322"/>
        <v>0</v>
      </c>
      <c r="N203" s="23"/>
      <c r="O203" s="23">
        <f t="shared" si="323"/>
        <v>98373.5</v>
      </c>
      <c r="P203" s="23"/>
      <c r="Q203" s="23">
        <f t="shared" si="324"/>
        <v>0</v>
      </c>
      <c r="R203" s="23"/>
      <c r="S203" s="23">
        <f t="shared" si="325"/>
        <v>98373.5</v>
      </c>
      <c r="T203" s="23"/>
      <c r="U203" s="23">
        <f t="shared" si="326"/>
        <v>0</v>
      </c>
      <c r="V203" s="23"/>
      <c r="W203" s="23">
        <f t="shared" si="343"/>
        <v>98373.5</v>
      </c>
      <c r="X203" s="23"/>
      <c r="Y203" s="23">
        <f t="shared" si="344"/>
        <v>0</v>
      </c>
      <c r="Z203" s="23"/>
      <c r="AA203" s="23">
        <f t="shared" si="345"/>
        <v>98373.5</v>
      </c>
      <c r="AB203" s="23"/>
      <c r="AC203" s="23">
        <f t="shared" si="346"/>
        <v>0</v>
      </c>
      <c r="AD203" s="23"/>
      <c r="AE203" s="23">
        <f t="shared" si="355"/>
        <v>98373.5</v>
      </c>
      <c r="AF203" s="23"/>
      <c r="AG203" s="23">
        <f t="shared" si="356"/>
        <v>0</v>
      </c>
      <c r="AH203" s="22">
        <v>13626.777</v>
      </c>
      <c r="AI203" s="46">
        <f t="shared" si="357"/>
        <v>112000.277</v>
      </c>
      <c r="AJ203" s="22"/>
      <c r="AK203" s="46">
        <f t="shared" si="358"/>
        <v>0</v>
      </c>
      <c r="AL203" s="9" t="s">
        <v>150</v>
      </c>
    </row>
    <row r="204" spans="1:39" s="3" customFormat="1" ht="54" hidden="1" x14ac:dyDescent="0.35">
      <c r="A204" s="1" t="s">
        <v>185</v>
      </c>
      <c r="B204" s="28" t="s">
        <v>180</v>
      </c>
      <c r="C204" s="6" t="s">
        <v>45</v>
      </c>
      <c r="D204" s="23">
        <v>3874</v>
      </c>
      <c r="E204" s="23">
        <v>0</v>
      </c>
      <c r="F204" s="23"/>
      <c r="G204" s="23">
        <f t="shared" si="171"/>
        <v>3874</v>
      </c>
      <c r="H204" s="23">
        <v>0</v>
      </c>
      <c r="I204" s="23">
        <f t="shared" si="172"/>
        <v>0</v>
      </c>
      <c r="J204" s="23"/>
      <c r="K204" s="23">
        <f t="shared" si="359"/>
        <v>3874</v>
      </c>
      <c r="L204" s="23">
        <v>0</v>
      </c>
      <c r="M204" s="23">
        <f t="shared" si="322"/>
        <v>0</v>
      </c>
      <c r="N204" s="23"/>
      <c r="O204" s="23">
        <f t="shared" si="323"/>
        <v>3874</v>
      </c>
      <c r="P204" s="23">
        <v>0</v>
      </c>
      <c r="Q204" s="23">
        <f t="shared" si="324"/>
        <v>0</v>
      </c>
      <c r="R204" s="23">
        <v>-3874</v>
      </c>
      <c r="S204" s="23">
        <f t="shared" si="325"/>
        <v>0</v>
      </c>
      <c r="T204" s="23">
        <v>0</v>
      </c>
      <c r="U204" s="23">
        <f t="shared" si="326"/>
        <v>0</v>
      </c>
      <c r="V204" s="23"/>
      <c r="W204" s="23">
        <f t="shared" si="343"/>
        <v>0</v>
      </c>
      <c r="X204" s="23">
        <v>0</v>
      </c>
      <c r="Y204" s="23">
        <f t="shared" si="344"/>
        <v>0</v>
      </c>
      <c r="Z204" s="23"/>
      <c r="AA204" s="23">
        <f t="shared" si="345"/>
        <v>0</v>
      </c>
      <c r="AB204" s="23">
        <v>0</v>
      </c>
      <c r="AC204" s="23">
        <f t="shared" si="346"/>
        <v>0</v>
      </c>
      <c r="AD204" s="23"/>
      <c r="AE204" s="23">
        <f t="shared" si="355"/>
        <v>0</v>
      </c>
      <c r="AF204" s="23">
        <v>0</v>
      </c>
      <c r="AG204" s="23">
        <f t="shared" si="356"/>
        <v>0</v>
      </c>
      <c r="AH204" s="22"/>
      <c r="AI204" s="23">
        <f t="shared" si="357"/>
        <v>0</v>
      </c>
      <c r="AJ204" s="22">
        <v>0</v>
      </c>
      <c r="AK204" s="23">
        <f t="shared" si="358"/>
        <v>0</v>
      </c>
      <c r="AL204" s="10" t="s">
        <v>149</v>
      </c>
      <c r="AM204" s="3">
        <v>0</v>
      </c>
    </row>
    <row r="205" spans="1:39" ht="54" x14ac:dyDescent="0.35">
      <c r="A205" s="43" t="s">
        <v>270</v>
      </c>
      <c r="B205" s="44" t="s">
        <v>166</v>
      </c>
      <c r="C205" s="45" t="s">
        <v>45</v>
      </c>
      <c r="D205" s="23">
        <v>3538.9</v>
      </c>
      <c r="E205" s="23">
        <v>0</v>
      </c>
      <c r="F205" s="23"/>
      <c r="G205" s="23">
        <f t="shared" si="171"/>
        <v>3538.9</v>
      </c>
      <c r="H205" s="23"/>
      <c r="I205" s="23">
        <f t="shared" si="172"/>
        <v>0</v>
      </c>
      <c r="J205" s="23"/>
      <c r="K205" s="23">
        <f t="shared" si="359"/>
        <v>3538.9</v>
      </c>
      <c r="L205" s="23"/>
      <c r="M205" s="23">
        <f t="shared" si="322"/>
        <v>0</v>
      </c>
      <c r="N205" s="23"/>
      <c r="O205" s="23">
        <f t="shared" si="323"/>
        <v>3538.9</v>
      </c>
      <c r="P205" s="23"/>
      <c r="Q205" s="23">
        <f t="shared" si="324"/>
        <v>0</v>
      </c>
      <c r="R205" s="23"/>
      <c r="S205" s="23">
        <f t="shared" si="325"/>
        <v>3538.9</v>
      </c>
      <c r="T205" s="23"/>
      <c r="U205" s="23">
        <f t="shared" si="326"/>
        <v>0</v>
      </c>
      <c r="V205" s="23"/>
      <c r="W205" s="23">
        <f t="shared" si="343"/>
        <v>3538.9</v>
      </c>
      <c r="X205" s="23"/>
      <c r="Y205" s="23">
        <f t="shared" si="344"/>
        <v>0</v>
      </c>
      <c r="Z205" s="23">
        <v>10261.1</v>
      </c>
      <c r="AA205" s="23">
        <f t="shared" si="345"/>
        <v>13800</v>
      </c>
      <c r="AB205" s="23">
        <v>193756.6</v>
      </c>
      <c r="AC205" s="23">
        <f t="shared" si="346"/>
        <v>193756.6</v>
      </c>
      <c r="AD205" s="23"/>
      <c r="AE205" s="23">
        <f t="shared" si="355"/>
        <v>13800</v>
      </c>
      <c r="AF205" s="23"/>
      <c r="AG205" s="23">
        <f t="shared" si="356"/>
        <v>193756.6</v>
      </c>
      <c r="AH205" s="22"/>
      <c r="AI205" s="46">
        <f t="shared" si="357"/>
        <v>13800</v>
      </c>
      <c r="AJ205" s="22"/>
      <c r="AK205" s="46">
        <f t="shared" si="358"/>
        <v>193756.6</v>
      </c>
      <c r="AL205" s="10" t="s">
        <v>153</v>
      </c>
    </row>
    <row r="206" spans="1:39" ht="54" x14ac:dyDescent="0.35">
      <c r="A206" s="43" t="s">
        <v>271</v>
      </c>
      <c r="B206" s="44" t="s">
        <v>81</v>
      </c>
      <c r="C206" s="45" t="s">
        <v>45</v>
      </c>
      <c r="D206" s="23">
        <v>13456.4</v>
      </c>
      <c r="E206" s="23">
        <v>0</v>
      </c>
      <c r="F206" s="23"/>
      <c r="G206" s="23">
        <f t="shared" si="171"/>
        <v>13456.4</v>
      </c>
      <c r="H206" s="23"/>
      <c r="I206" s="23">
        <f t="shared" si="172"/>
        <v>0</v>
      </c>
      <c r="J206" s="23"/>
      <c r="K206" s="23">
        <f t="shared" si="359"/>
        <v>13456.4</v>
      </c>
      <c r="L206" s="23"/>
      <c r="M206" s="23">
        <f t="shared" si="322"/>
        <v>0</v>
      </c>
      <c r="N206" s="23"/>
      <c r="O206" s="23">
        <f t="shared" si="323"/>
        <v>13456.4</v>
      </c>
      <c r="P206" s="23"/>
      <c r="Q206" s="23">
        <f t="shared" si="324"/>
        <v>0</v>
      </c>
      <c r="R206" s="23"/>
      <c r="S206" s="23">
        <f t="shared" si="325"/>
        <v>13456.4</v>
      </c>
      <c r="T206" s="23"/>
      <c r="U206" s="23">
        <f t="shared" si="326"/>
        <v>0</v>
      </c>
      <c r="V206" s="23"/>
      <c r="W206" s="23">
        <f t="shared" si="343"/>
        <v>13456.4</v>
      </c>
      <c r="X206" s="23"/>
      <c r="Y206" s="23">
        <f t="shared" si="344"/>
        <v>0</v>
      </c>
      <c r="Z206" s="23">
        <v>167337.40900000001</v>
      </c>
      <c r="AA206" s="23">
        <f t="shared" si="345"/>
        <v>180793.80900000001</v>
      </c>
      <c r="AB206" s="23">
        <v>102061.49099999999</v>
      </c>
      <c r="AC206" s="23">
        <f t="shared" si="346"/>
        <v>102061.49099999999</v>
      </c>
      <c r="AD206" s="23">
        <v>-13456.4</v>
      </c>
      <c r="AE206" s="23">
        <f t="shared" si="355"/>
        <v>167337.40900000001</v>
      </c>
      <c r="AF206" s="23"/>
      <c r="AG206" s="23">
        <f t="shared" si="356"/>
        <v>102061.49099999999</v>
      </c>
      <c r="AH206" s="22"/>
      <c r="AI206" s="46">
        <f t="shared" si="357"/>
        <v>167337.40900000001</v>
      </c>
      <c r="AJ206" s="22"/>
      <c r="AK206" s="46">
        <f t="shared" si="358"/>
        <v>102061.49099999999</v>
      </c>
      <c r="AL206" s="10" t="s">
        <v>146</v>
      </c>
    </row>
    <row r="207" spans="1:39" x14ac:dyDescent="0.35">
      <c r="A207" s="43"/>
      <c r="B207" s="44" t="s">
        <v>17</v>
      </c>
      <c r="C207" s="69"/>
      <c r="D207" s="20">
        <f>D208</f>
        <v>12180.7</v>
      </c>
      <c r="E207" s="20">
        <f>E208</f>
        <v>10000</v>
      </c>
      <c r="F207" s="20">
        <f>F208</f>
        <v>0</v>
      </c>
      <c r="G207" s="20">
        <f t="shared" si="171"/>
        <v>12180.7</v>
      </c>
      <c r="H207" s="20">
        <f>H208</f>
        <v>0</v>
      </c>
      <c r="I207" s="20">
        <f t="shared" si="172"/>
        <v>10000</v>
      </c>
      <c r="J207" s="20">
        <f>J208</f>
        <v>0</v>
      </c>
      <c r="K207" s="20">
        <f t="shared" si="359"/>
        <v>12180.7</v>
      </c>
      <c r="L207" s="20">
        <f>L208</f>
        <v>0</v>
      </c>
      <c r="M207" s="20">
        <f t="shared" si="322"/>
        <v>10000</v>
      </c>
      <c r="N207" s="20">
        <f>N208</f>
        <v>0</v>
      </c>
      <c r="O207" s="20">
        <f t="shared" si="323"/>
        <v>12180.7</v>
      </c>
      <c r="P207" s="20">
        <f>P208</f>
        <v>0</v>
      </c>
      <c r="Q207" s="20">
        <f t="shared" si="324"/>
        <v>10000</v>
      </c>
      <c r="R207" s="20">
        <f>R208</f>
        <v>0</v>
      </c>
      <c r="S207" s="20">
        <f t="shared" si="325"/>
        <v>12180.7</v>
      </c>
      <c r="T207" s="20">
        <f>T208</f>
        <v>0</v>
      </c>
      <c r="U207" s="20">
        <f t="shared" si="326"/>
        <v>10000</v>
      </c>
      <c r="V207" s="20">
        <f>V208</f>
        <v>0</v>
      </c>
      <c r="W207" s="20">
        <f t="shared" si="343"/>
        <v>12180.7</v>
      </c>
      <c r="X207" s="20">
        <f>X208</f>
        <v>0</v>
      </c>
      <c r="Y207" s="20">
        <f t="shared" si="344"/>
        <v>10000</v>
      </c>
      <c r="Z207" s="20">
        <f>Z208+Z209</f>
        <v>30000</v>
      </c>
      <c r="AA207" s="20">
        <f t="shared" si="345"/>
        <v>42180.7</v>
      </c>
      <c r="AB207" s="20">
        <f>AB208+AB209</f>
        <v>30000</v>
      </c>
      <c r="AC207" s="20">
        <f t="shared" si="346"/>
        <v>40000</v>
      </c>
      <c r="AD207" s="20">
        <f>AD208+AD209</f>
        <v>0</v>
      </c>
      <c r="AE207" s="20">
        <f t="shared" si="355"/>
        <v>42180.7</v>
      </c>
      <c r="AF207" s="20">
        <f>AF208+AF209</f>
        <v>-500</v>
      </c>
      <c r="AG207" s="20">
        <f t="shared" si="356"/>
        <v>39500</v>
      </c>
      <c r="AH207" s="20">
        <f>AH208+AH209</f>
        <v>2456.627</v>
      </c>
      <c r="AI207" s="46">
        <f t="shared" si="357"/>
        <v>44637.326999999997</v>
      </c>
      <c r="AJ207" s="20">
        <f>AJ208+AJ209</f>
        <v>0</v>
      </c>
      <c r="AK207" s="46">
        <f t="shared" si="358"/>
        <v>39500</v>
      </c>
      <c r="AL207" s="35"/>
      <c r="AM207" s="36"/>
    </row>
    <row r="208" spans="1:39" ht="54" x14ac:dyDescent="0.35">
      <c r="A208" s="43" t="s">
        <v>272</v>
      </c>
      <c r="B208" s="44" t="s">
        <v>60</v>
      </c>
      <c r="C208" s="45" t="s">
        <v>45</v>
      </c>
      <c r="D208" s="23">
        <v>12180.7</v>
      </c>
      <c r="E208" s="23">
        <v>10000</v>
      </c>
      <c r="F208" s="23"/>
      <c r="G208" s="23">
        <f t="shared" si="171"/>
        <v>12180.7</v>
      </c>
      <c r="H208" s="23"/>
      <c r="I208" s="23">
        <f t="shared" si="172"/>
        <v>10000</v>
      </c>
      <c r="J208" s="23"/>
      <c r="K208" s="23">
        <f t="shared" si="359"/>
        <v>12180.7</v>
      </c>
      <c r="L208" s="23"/>
      <c r="M208" s="23">
        <f t="shared" si="322"/>
        <v>10000</v>
      </c>
      <c r="N208" s="23"/>
      <c r="O208" s="23">
        <f t="shared" si="323"/>
        <v>12180.7</v>
      </c>
      <c r="P208" s="23"/>
      <c r="Q208" s="23">
        <f t="shared" si="324"/>
        <v>10000</v>
      </c>
      <c r="R208" s="23"/>
      <c r="S208" s="23">
        <f t="shared" si="325"/>
        <v>12180.7</v>
      </c>
      <c r="T208" s="23"/>
      <c r="U208" s="23">
        <f t="shared" si="326"/>
        <v>10000</v>
      </c>
      <c r="V208" s="23"/>
      <c r="W208" s="23">
        <f t="shared" si="343"/>
        <v>12180.7</v>
      </c>
      <c r="X208" s="23"/>
      <c r="Y208" s="23">
        <f t="shared" si="344"/>
        <v>10000</v>
      </c>
      <c r="Z208" s="23"/>
      <c r="AA208" s="23">
        <f t="shared" si="345"/>
        <v>12180.7</v>
      </c>
      <c r="AB208" s="23"/>
      <c r="AC208" s="23">
        <f t="shared" si="346"/>
        <v>10000</v>
      </c>
      <c r="AD208" s="23"/>
      <c r="AE208" s="23">
        <f t="shared" si="355"/>
        <v>12180.7</v>
      </c>
      <c r="AF208" s="23"/>
      <c r="AG208" s="23">
        <f t="shared" si="356"/>
        <v>10000</v>
      </c>
      <c r="AH208" s="22"/>
      <c r="AI208" s="46">
        <f t="shared" si="357"/>
        <v>12180.7</v>
      </c>
      <c r="AJ208" s="22"/>
      <c r="AK208" s="46">
        <f t="shared" si="358"/>
        <v>10000</v>
      </c>
      <c r="AL208" s="10" t="s">
        <v>61</v>
      </c>
    </row>
    <row r="209" spans="1:39" ht="54" x14ac:dyDescent="0.35">
      <c r="A209" s="43" t="s">
        <v>273</v>
      </c>
      <c r="B209" s="44" t="s">
        <v>226</v>
      </c>
      <c r="C209" s="45" t="s">
        <v>45</v>
      </c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>
        <v>30000</v>
      </c>
      <c r="AA209" s="23">
        <f t="shared" si="345"/>
        <v>30000</v>
      </c>
      <c r="AB209" s="23">
        <v>30000</v>
      </c>
      <c r="AC209" s="23">
        <f t="shared" si="346"/>
        <v>30000</v>
      </c>
      <c r="AD209" s="23"/>
      <c r="AE209" s="22">
        <f t="shared" si="355"/>
        <v>30000</v>
      </c>
      <c r="AF209" s="22">
        <v>-500</v>
      </c>
      <c r="AG209" s="22">
        <f t="shared" si="356"/>
        <v>29500</v>
      </c>
      <c r="AH209" s="22">
        <f>3070.806-614.179</f>
        <v>2456.627</v>
      </c>
      <c r="AI209" s="46">
        <f t="shared" si="357"/>
        <v>32456.627</v>
      </c>
      <c r="AJ209" s="22"/>
      <c r="AK209" s="46">
        <f t="shared" si="358"/>
        <v>29500</v>
      </c>
      <c r="AL209" s="10" t="s">
        <v>227</v>
      </c>
    </row>
    <row r="210" spans="1:39" x14ac:dyDescent="0.35">
      <c r="A210" s="43"/>
      <c r="B210" s="44" t="s">
        <v>24</v>
      </c>
      <c r="C210" s="69"/>
      <c r="D210" s="20">
        <f>D211</f>
        <v>18208.7</v>
      </c>
      <c r="E210" s="20">
        <f>E211</f>
        <v>0</v>
      </c>
      <c r="F210" s="20">
        <f>F211</f>
        <v>0</v>
      </c>
      <c r="G210" s="20">
        <f t="shared" si="171"/>
        <v>18208.7</v>
      </c>
      <c r="H210" s="20">
        <f>H211</f>
        <v>0</v>
      </c>
      <c r="I210" s="20">
        <f t="shared" si="172"/>
        <v>0</v>
      </c>
      <c r="J210" s="20">
        <f>J211</f>
        <v>9363.1929999999993</v>
      </c>
      <c r="K210" s="20">
        <f t="shared" si="359"/>
        <v>27571.893</v>
      </c>
      <c r="L210" s="20">
        <f>L211</f>
        <v>0</v>
      </c>
      <c r="M210" s="20">
        <f t="shared" si="322"/>
        <v>0</v>
      </c>
      <c r="N210" s="20">
        <f>N211</f>
        <v>0</v>
      </c>
      <c r="O210" s="20">
        <f t="shared" si="323"/>
        <v>27571.893</v>
      </c>
      <c r="P210" s="20">
        <f>P211</f>
        <v>0</v>
      </c>
      <c r="Q210" s="20">
        <f t="shared" si="324"/>
        <v>0</v>
      </c>
      <c r="R210" s="20">
        <f>R211</f>
        <v>0</v>
      </c>
      <c r="S210" s="20">
        <f t="shared" si="325"/>
        <v>27571.893</v>
      </c>
      <c r="T210" s="20">
        <f>T211</f>
        <v>0</v>
      </c>
      <c r="U210" s="20">
        <f t="shared" si="326"/>
        <v>0</v>
      </c>
      <c r="V210" s="20">
        <f>V211</f>
        <v>0</v>
      </c>
      <c r="W210" s="20">
        <f t="shared" si="343"/>
        <v>27571.893</v>
      </c>
      <c r="X210" s="20">
        <f>X211</f>
        <v>0</v>
      </c>
      <c r="Y210" s="20">
        <f t="shared" si="344"/>
        <v>0</v>
      </c>
      <c r="Z210" s="20">
        <f>Z211</f>
        <v>-1894.2840000000001</v>
      </c>
      <c r="AA210" s="20">
        <f t="shared" si="345"/>
        <v>25677.609</v>
      </c>
      <c r="AB210" s="20">
        <f>AB211</f>
        <v>0</v>
      </c>
      <c r="AC210" s="20">
        <f t="shared" si="346"/>
        <v>0</v>
      </c>
      <c r="AD210" s="20">
        <f>AD211</f>
        <v>0</v>
      </c>
      <c r="AE210" s="20">
        <f t="shared" si="355"/>
        <v>25677.609</v>
      </c>
      <c r="AF210" s="20">
        <f>AF211</f>
        <v>0</v>
      </c>
      <c r="AG210" s="20">
        <f t="shared" si="356"/>
        <v>0</v>
      </c>
      <c r="AH210" s="20">
        <f>AH211</f>
        <v>0</v>
      </c>
      <c r="AI210" s="46">
        <f t="shared" si="357"/>
        <v>25677.609</v>
      </c>
      <c r="AJ210" s="20">
        <f>AJ211</f>
        <v>0</v>
      </c>
      <c r="AK210" s="46">
        <f t="shared" si="358"/>
        <v>0</v>
      </c>
      <c r="AL210" s="35"/>
      <c r="AM210" s="36"/>
    </row>
    <row r="211" spans="1:39" ht="54" x14ac:dyDescent="0.35">
      <c r="A211" s="43" t="s">
        <v>274</v>
      </c>
      <c r="B211" s="44" t="s">
        <v>165</v>
      </c>
      <c r="C211" s="45" t="s">
        <v>45</v>
      </c>
      <c r="D211" s="23">
        <v>18208.7</v>
      </c>
      <c r="E211" s="23">
        <v>0</v>
      </c>
      <c r="F211" s="23"/>
      <c r="G211" s="23">
        <f t="shared" si="171"/>
        <v>18208.7</v>
      </c>
      <c r="H211" s="23">
        <v>0</v>
      </c>
      <c r="I211" s="23">
        <f t="shared" si="172"/>
        <v>0</v>
      </c>
      <c r="J211" s="23">
        <v>9363.1929999999993</v>
      </c>
      <c r="K211" s="23">
        <f t="shared" si="359"/>
        <v>27571.893</v>
      </c>
      <c r="L211" s="23">
        <v>0</v>
      </c>
      <c r="M211" s="23">
        <f t="shared" si="322"/>
        <v>0</v>
      </c>
      <c r="N211" s="23"/>
      <c r="O211" s="23">
        <f t="shared" si="323"/>
        <v>27571.893</v>
      </c>
      <c r="P211" s="23">
        <v>0</v>
      </c>
      <c r="Q211" s="23">
        <f t="shared" si="324"/>
        <v>0</v>
      </c>
      <c r="R211" s="23"/>
      <c r="S211" s="23">
        <f t="shared" si="325"/>
        <v>27571.893</v>
      </c>
      <c r="T211" s="23">
        <v>0</v>
      </c>
      <c r="U211" s="23">
        <f t="shared" si="326"/>
        <v>0</v>
      </c>
      <c r="V211" s="23"/>
      <c r="W211" s="23">
        <f t="shared" si="343"/>
        <v>27571.893</v>
      </c>
      <c r="X211" s="23">
        <v>0</v>
      </c>
      <c r="Y211" s="23">
        <f t="shared" si="344"/>
        <v>0</v>
      </c>
      <c r="Z211" s="23">
        <v>-1894.2840000000001</v>
      </c>
      <c r="AA211" s="23">
        <f t="shared" si="345"/>
        <v>25677.609</v>
      </c>
      <c r="AB211" s="23">
        <v>0</v>
      </c>
      <c r="AC211" s="23">
        <f t="shared" si="346"/>
        <v>0</v>
      </c>
      <c r="AD211" s="23"/>
      <c r="AE211" s="23">
        <f t="shared" si="355"/>
        <v>25677.609</v>
      </c>
      <c r="AF211" s="23">
        <v>0</v>
      </c>
      <c r="AG211" s="23">
        <f t="shared" si="356"/>
        <v>0</v>
      </c>
      <c r="AH211" s="22"/>
      <c r="AI211" s="46">
        <f t="shared" si="357"/>
        <v>25677.609</v>
      </c>
      <c r="AJ211" s="22">
        <v>0</v>
      </c>
      <c r="AK211" s="46">
        <f t="shared" si="358"/>
        <v>0</v>
      </c>
      <c r="AL211" s="9" t="s">
        <v>191</v>
      </c>
    </row>
    <row r="212" spans="1:39" s="75" customFormat="1" x14ac:dyDescent="0.35">
      <c r="A212" s="72"/>
      <c r="B212" s="73" t="s">
        <v>262</v>
      </c>
      <c r="C212" s="74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>
        <f>AH213</f>
        <v>0</v>
      </c>
      <c r="AI212" s="46">
        <f t="shared" si="357"/>
        <v>0</v>
      </c>
      <c r="AJ212" s="37">
        <f>AJ213</f>
        <v>0</v>
      </c>
      <c r="AK212" s="46">
        <f t="shared" si="358"/>
        <v>0</v>
      </c>
      <c r="AL212" s="38"/>
      <c r="AM212" s="39"/>
    </row>
    <row r="213" spans="1:39" s="42" customFormat="1" ht="54" hidden="1" x14ac:dyDescent="0.35">
      <c r="A213" s="40" t="s">
        <v>275</v>
      </c>
      <c r="B213" s="41" t="s">
        <v>261</v>
      </c>
      <c r="C213" s="41" t="s">
        <v>5</v>
      </c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2"/>
      <c r="AF213" s="22"/>
      <c r="AG213" s="22"/>
      <c r="AH213" s="22"/>
      <c r="AI213" s="48">
        <f t="shared" si="357"/>
        <v>0</v>
      </c>
      <c r="AJ213" s="48">
        <f>52190.991-52190.991</f>
        <v>0</v>
      </c>
      <c r="AK213" s="48">
        <f t="shared" si="358"/>
        <v>0</v>
      </c>
      <c r="AL213" s="9" t="s">
        <v>264</v>
      </c>
      <c r="AM213" s="3">
        <v>0</v>
      </c>
    </row>
    <row r="214" spans="1:39" x14ac:dyDescent="0.35">
      <c r="A214" s="76"/>
      <c r="B214" s="84" t="s">
        <v>10</v>
      </c>
      <c r="C214" s="84"/>
      <c r="D214" s="23">
        <f>D18+D77+D115+D128+D200+D210+D197+D207</f>
        <v>5368497.6999999993</v>
      </c>
      <c r="E214" s="23">
        <f>E18+E77+E115+E128+E200+E210+E197+E207</f>
        <v>3917463.1999999997</v>
      </c>
      <c r="F214" s="23">
        <f>F18+F77+F115+F128+F200+F210+F197+F207</f>
        <v>80762.600000000006</v>
      </c>
      <c r="G214" s="23">
        <f t="shared" ref="G214:G224" si="360">D214+F214</f>
        <v>5449260.2999999989</v>
      </c>
      <c r="H214" s="23">
        <f>H18+H77+H115+H128+H200+H210+H197+H207</f>
        <v>380874.5</v>
      </c>
      <c r="I214" s="23">
        <f t="shared" ref="I214:I224" si="361">E214+H214</f>
        <v>4298337.6999999993</v>
      </c>
      <c r="J214" s="23">
        <f>J18+J77+J115+J128+J200+J210+J197+J207</f>
        <v>130549.73300000001</v>
      </c>
      <c r="K214" s="23">
        <f t="shared" si="359"/>
        <v>5579810.0329999989</v>
      </c>
      <c r="L214" s="23">
        <f>L18+L77+L115+L128+L200+L210+L197+L207</f>
        <v>39449.546999999999</v>
      </c>
      <c r="M214" s="23">
        <f t="shared" si="322"/>
        <v>4337787.2469999995</v>
      </c>
      <c r="N214" s="23">
        <f>N18+N77+N115+N128+N200+N210+N197+N207</f>
        <v>0</v>
      </c>
      <c r="O214" s="23">
        <f t="shared" si="323"/>
        <v>5579810.0329999989</v>
      </c>
      <c r="P214" s="23">
        <f>P18+P77+P115+P128+P200+P210+P197+P207</f>
        <v>-39449.546999999999</v>
      </c>
      <c r="Q214" s="23">
        <f t="shared" si="324"/>
        <v>4298337.6999999993</v>
      </c>
      <c r="R214" s="23">
        <f>R18+R77+R115+R128+R200+R210+R197+R207</f>
        <v>610621.83400000003</v>
      </c>
      <c r="S214" s="23">
        <f t="shared" si="325"/>
        <v>6190431.8669999987</v>
      </c>
      <c r="T214" s="23">
        <f>T18+T77+T115+T128+T200+T210+T197+T207</f>
        <v>3580.3999999999942</v>
      </c>
      <c r="U214" s="23">
        <f t="shared" si="326"/>
        <v>4301918.0999999996</v>
      </c>
      <c r="V214" s="23">
        <f>V18+V77+V115+V128+V200+V210+V197+V207</f>
        <v>23185.34</v>
      </c>
      <c r="W214" s="23">
        <f t="shared" si="343"/>
        <v>6213617.2069999985</v>
      </c>
      <c r="X214" s="23">
        <f>X18+X77+X115+X128+X200+X210+X197+X207</f>
        <v>0</v>
      </c>
      <c r="Y214" s="23">
        <f t="shared" si="344"/>
        <v>4301918.0999999996</v>
      </c>
      <c r="Z214" s="23">
        <f>Z18+Z77+Z115+Z128+Z200+Z210+Z197+Z207</f>
        <v>360987.21299999999</v>
      </c>
      <c r="AA214" s="23">
        <f t="shared" si="345"/>
        <v>6574604.4199999981</v>
      </c>
      <c r="AB214" s="23">
        <f>AB18+AB77+AB115+AB128+AB200+AB210+AB197+AB207</f>
        <v>1436242.6439999999</v>
      </c>
      <c r="AC214" s="23">
        <f t="shared" si="346"/>
        <v>5738160.743999999</v>
      </c>
      <c r="AD214" s="23">
        <f>AD18+AD77+AD115+AD128+AD200+AD210+AD197+AD207</f>
        <v>-13456.4</v>
      </c>
      <c r="AE214" s="23">
        <f t="shared" si="355"/>
        <v>6561148.0199999977</v>
      </c>
      <c r="AF214" s="23">
        <f>AF18+AF77+AF115+AF128+AF200+AF210+AF197+AF207</f>
        <v>-53326.8</v>
      </c>
      <c r="AG214" s="23">
        <f t="shared" si="356"/>
        <v>5684833.9439999992</v>
      </c>
      <c r="AH214" s="22">
        <f>AH18+AH77+AH115+AH128+AH200+AH210+AH197+AH207+AH212</f>
        <v>53979.24</v>
      </c>
      <c r="AI214" s="46">
        <f t="shared" si="357"/>
        <v>6615127.2599999979</v>
      </c>
      <c r="AJ214" s="22">
        <f>AJ18+AJ77+AJ115+AJ128+AJ200+AJ210+AJ197+AJ207+AJ212</f>
        <v>191681.68700000001</v>
      </c>
      <c r="AK214" s="46">
        <f t="shared" si="358"/>
        <v>5876515.6309999991</v>
      </c>
    </row>
    <row r="215" spans="1:39" x14ac:dyDescent="0.35">
      <c r="A215" s="76"/>
      <c r="B215" s="93" t="s">
        <v>11</v>
      </c>
      <c r="C215" s="94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2"/>
      <c r="AI215" s="46"/>
      <c r="AJ215" s="22"/>
      <c r="AK215" s="46"/>
    </row>
    <row r="216" spans="1:39" x14ac:dyDescent="0.35">
      <c r="A216" s="76"/>
      <c r="B216" s="93" t="s">
        <v>23</v>
      </c>
      <c r="C216" s="95"/>
      <c r="D216" s="23">
        <f>D131</f>
        <v>1455404.7999999998</v>
      </c>
      <c r="E216" s="23">
        <f>E131</f>
        <v>1105577.3999999999</v>
      </c>
      <c r="F216" s="23">
        <f>F131</f>
        <v>0</v>
      </c>
      <c r="G216" s="23">
        <f t="shared" si="360"/>
        <v>1455404.7999999998</v>
      </c>
      <c r="H216" s="23">
        <f>H131</f>
        <v>0</v>
      </c>
      <c r="I216" s="23">
        <f t="shared" si="361"/>
        <v>1105577.3999999999</v>
      </c>
      <c r="J216" s="23">
        <f>J131</f>
        <v>0</v>
      </c>
      <c r="K216" s="23">
        <f t="shared" si="359"/>
        <v>1455404.7999999998</v>
      </c>
      <c r="L216" s="23">
        <f>L131</f>
        <v>0</v>
      </c>
      <c r="M216" s="23">
        <f t="shared" ref="M216:M218" si="362">I216+L216</f>
        <v>1105577.3999999999</v>
      </c>
      <c r="N216" s="23">
        <f>N131</f>
        <v>0</v>
      </c>
      <c r="O216" s="23">
        <f t="shared" ref="O216:O218" si="363">K216+N216</f>
        <v>1455404.7999999998</v>
      </c>
      <c r="P216" s="23">
        <f>P131</f>
        <v>0</v>
      </c>
      <c r="Q216" s="23">
        <f t="shared" ref="Q216:Q218" si="364">M216+P216</f>
        <v>1105577.3999999999</v>
      </c>
      <c r="R216" s="23">
        <f>R131</f>
        <v>320329.5</v>
      </c>
      <c r="S216" s="23">
        <f t="shared" ref="S216:S217" si="365">O216+R216</f>
        <v>1775734.2999999998</v>
      </c>
      <c r="T216" s="23">
        <f>T131</f>
        <v>0</v>
      </c>
      <c r="U216" s="23">
        <f t="shared" ref="U216:U217" si="366">Q216+T216</f>
        <v>1105577.3999999999</v>
      </c>
      <c r="V216" s="23">
        <f>V131</f>
        <v>0</v>
      </c>
      <c r="W216" s="23">
        <f t="shared" ref="W216:W217" si="367">S216+V216</f>
        <v>1775734.2999999998</v>
      </c>
      <c r="X216" s="23">
        <f>X131</f>
        <v>0</v>
      </c>
      <c r="Y216" s="23">
        <f t="shared" ref="Y216:Y217" si="368">U216+X216</f>
        <v>1105577.3999999999</v>
      </c>
      <c r="Z216" s="23">
        <f>Z131</f>
        <v>-130943</v>
      </c>
      <c r="AA216" s="23">
        <f t="shared" ref="AA216" si="369">W216+Z216</f>
        <v>1644791.2999999998</v>
      </c>
      <c r="AB216" s="23">
        <f>AB131</f>
        <v>407796.5</v>
      </c>
      <c r="AC216" s="23">
        <f t="shared" ref="AC216:AC217" si="370">Y216+AB216</f>
        <v>1513373.9</v>
      </c>
      <c r="AD216" s="23">
        <f>AD131</f>
        <v>0</v>
      </c>
      <c r="AE216" s="23">
        <f t="shared" ref="AE216" si="371">AA216+AD216</f>
        <v>1644791.2999999998</v>
      </c>
      <c r="AF216" s="23">
        <f>AF131</f>
        <v>0</v>
      </c>
      <c r="AG216" s="23">
        <f t="shared" ref="AG216:AG217" si="372">AC216+AF216</f>
        <v>1513373.9</v>
      </c>
      <c r="AH216" s="22">
        <f>AH131</f>
        <v>0</v>
      </c>
      <c r="AI216" s="46">
        <f t="shared" ref="AI216" si="373">AE216+AH216</f>
        <v>1644791.2999999998</v>
      </c>
      <c r="AJ216" s="22">
        <f>AJ131</f>
        <v>0</v>
      </c>
      <c r="AK216" s="46">
        <f t="shared" ref="AK216:AK217" si="374">AG216+AJ216</f>
        <v>1513373.9</v>
      </c>
    </row>
    <row r="217" spans="1:39" x14ac:dyDescent="0.35">
      <c r="A217" s="76"/>
      <c r="B217" s="77" t="s">
        <v>14</v>
      </c>
      <c r="C217" s="78"/>
      <c r="D217" s="23">
        <f>D21+D80</f>
        <v>1025528.1000000001</v>
      </c>
      <c r="E217" s="23">
        <f>E21+E80</f>
        <v>436731.8</v>
      </c>
      <c r="F217" s="23">
        <f>F21+F80</f>
        <v>37908.500000000015</v>
      </c>
      <c r="G217" s="23">
        <f t="shared" si="360"/>
        <v>1063436.6000000001</v>
      </c>
      <c r="H217" s="23">
        <f>H21+H80</f>
        <v>331798.09999999998</v>
      </c>
      <c r="I217" s="23">
        <f t="shared" si="361"/>
        <v>768529.89999999991</v>
      </c>
      <c r="J217" s="23">
        <f>J21+J80</f>
        <v>0</v>
      </c>
      <c r="K217" s="23">
        <f t="shared" si="359"/>
        <v>1063436.6000000001</v>
      </c>
      <c r="L217" s="23">
        <f>L21+L80</f>
        <v>0</v>
      </c>
      <c r="M217" s="23">
        <f t="shared" si="362"/>
        <v>768529.89999999991</v>
      </c>
      <c r="N217" s="23">
        <f>N21+N80</f>
        <v>0</v>
      </c>
      <c r="O217" s="23">
        <f t="shared" si="363"/>
        <v>1063436.6000000001</v>
      </c>
      <c r="P217" s="23">
        <f>P21+P80</f>
        <v>0</v>
      </c>
      <c r="Q217" s="23">
        <f t="shared" si="364"/>
        <v>768529.89999999991</v>
      </c>
      <c r="R217" s="23">
        <f>R21+R80</f>
        <v>105494.49999999999</v>
      </c>
      <c r="S217" s="23">
        <f t="shared" si="365"/>
        <v>1168931.1000000001</v>
      </c>
      <c r="T217" s="23">
        <f>T21+T80</f>
        <v>103580.40000000001</v>
      </c>
      <c r="U217" s="23">
        <f t="shared" si="366"/>
        <v>872110.29999999993</v>
      </c>
      <c r="V217" s="23">
        <f>V21+V80</f>
        <v>0</v>
      </c>
      <c r="W217" s="23">
        <f t="shared" si="367"/>
        <v>1168931.1000000001</v>
      </c>
      <c r="X217" s="23">
        <f>X21+X80</f>
        <v>0</v>
      </c>
      <c r="Y217" s="23">
        <f t="shared" si="368"/>
        <v>872110.29999999993</v>
      </c>
      <c r="Z217" s="23">
        <f>Z21+Z80</f>
        <v>-249341.21899999998</v>
      </c>
      <c r="AA217" s="23">
        <f>W217+Z217</f>
        <v>919589.88100000005</v>
      </c>
      <c r="AB217" s="23">
        <f>AB21+AB80</f>
        <v>42649.756000000001</v>
      </c>
      <c r="AC217" s="23">
        <f t="shared" si="370"/>
        <v>914760.05599999998</v>
      </c>
      <c r="AD217" s="23">
        <f>AD21+AD80</f>
        <v>0</v>
      </c>
      <c r="AE217" s="23">
        <f>AA217+AD217</f>
        <v>919589.88100000005</v>
      </c>
      <c r="AF217" s="23">
        <f>AF21+AF80</f>
        <v>0</v>
      </c>
      <c r="AG217" s="23">
        <f t="shared" si="372"/>
        <v>914760.05599999998</v>
      </c>
      <c r="AH217" s="22">
        <f>AH21+AH80</f>
        <v>0</v>
      </c>
      <c r="AI217" s="46">
        <f>AE217+AH217</f>
        <v>919589.88100000005</v>
      </c>
      <c r="AJ217" s="22">
        <f>AJ21+AJ80</f>
        <v>0</v>
      </c>
      <c r="AK217" s="46">
        <f t="shared" si="374"/>
        <v>914760.05599999998</v>
      </c>
    </row>
    <row r="218" spans="1:39" x14ac:dyDescent="0.35">
      <c r="A218" s="76"/>
      <c r="B218" s="77" t="s">
        <v>22</v>
      </c>
      <c r="C218" s="78"/>
      <c r="D218" s="23"/>
      <c r="E218" s="23"/>
      <c r="F218" s="23">
        <f>F81</f>
        <v>136854.1</v>
      </c>
      <c r="G218" s="23">
        <f t="shared" si="360"/>
        <v>136854.1</v>
      </c>
      <c r="H218" s="23">
        <f>H81</f>
        <v>136854.1</v>
      </c>
      <c r="I218" s="23">
        <f t="shared" si="361"/>
        <v>136854.1</v>
      </c>
      <c r="J218" s="23">
        <f>J81</f>
        <v>0</v>
      </c>
      <c r="K218" s="23">
        <f t="shared" si="359"/>
        <v>136854.1</v>
      </c>
      <c r="L218" s="23">
        <f>L81</f>
        <v>0</v>
      </c>
      <c r="M218" s="23">
        <f t="shared" si="362"/>
        <v>136854.1</v>
      </c>
      <c r="N218" s="23">
        <f>N81</f>
        <v>0</v>
      </c>
      <c r="O218" s="23">
        <f t="shared" si="363"/>
        <v>136854.1</v>
      </c>
      <c r="P218" s="23">
        <f>P81</f>
        <v>0</v>
      </c>
      <c r="Q218" s="23">
        <f t="shared" si="364"/>
        <v>136854.1</v>
      </c>
      <c r="R218" s="23">
        <f>R81</f>
        <v>0</v>
      </c>
      <c r="S218" s="23">
        <f>O218+R218+S22</f>
        <v>444158.1</v>
      </c>
      <c r="T218" s="23">
        <f>T81</f>
        <v>0</v>
      </c>
      <c r="U218" s="23">
        <f>Q218+T218+U22</f>
        <v>136854.1</v>
      </c>
      <c r="V218" s="23">
        <f>V81</f>
        <v>0</v>
      </c>
      <c r="W218" s="23">
        <f>S218+V218</f>
        <v>444158.1</v>
      </c>
      <c r="X218" s="23">
        <f>X81</f>
        <v>0</v>
      </c>
      <c r="Y218" s="23">
        <f>U218+X218</f>
        <v>136854.1</v>
      </c>
      <c r="Z218" s="23">
        <f>Z81+Z22</f>
        <v>0</v>
      </c>
      <c r="AA218" s="23">
        <f>W218+Z218</f>
        <v>444158.1</v>
      </c>
      <c r="AB218" s="23">
        <f>AB81+AB22</f>
        <v>0</v>
      </c>
      <c r="AC218" s="23">
        <f>Y218+AB218+AC22</f>
        <v>136854.1</v>
      </c>
      <c r="AD218" s="23">
        <f>AD81+AD22</f>
        <v>0</v>
      </c>
      <c r="AE218" s="23">
        <f>AA218+AD218</f>
        <v>444158.1</v>
      </c>
      <c r="AF218" s="23">
        <f>AF81+AF22</f>
        <v>0</v>
      </c>
      <c r="AG218" s="23">
        <f>AC218+AF218+AG22</f>
        <v>136854.1</v>
      </c>
      <c r="AH218" s="22">
        <f>AH81+AH22</f>
        <v>0</v>
      </c>
      <c r="AI218" s="46">
        <f>AE218+AH218</f>
        <v>444158.1</v>
      </c>
      <c r="AJ218" s="22">
        <f>AJ81+AJ22</f>
        <v>0</v>
      </c>
      <c r="AK218" s="46">
        <f>AG218+AJ218+AK22</f>
        <v>136854.1</v>
      </c>
    </row>
    <row r="219" spans="1:39" x14ac:dyDescent="0.35">
      <c r="A219" s="76"/>
      <c r="B219" s="93" t="s">
        <v>228</v>
      </c>
      <c r="C219" s="98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>
        <f>Z82</f>
        <v>809408.66399999999</v>
      </c>
      <c r="AA219" s="23">
        <f>W219+Z219</f>
        <v>809408.66399999999</v>
      </c>
      <c r="AB219" s="23">
        <f>AB82</f>
        <v>810345.35199999996</v>
      </c>
      <c r="AC219" s="23">
        <f>Y219+AB219+AC23</f>
        <v>810345.35199999996</v>
      </c>
      <c r="AD219" s="23">
        <f>AD82</f>
        <v>0</v>
      </c>
      <c r="AE219" s="23">
        <f>AA219+AD219</f>
        <v>809408.66399999999</v>
      </c>
      <c r="AF219" s="23">
        <f>AF82</f>
        <v>0</v>
      </c>
      <c r="AG219" s="23">
        <f>AC219+AF219+AG23</f>
        <v>810345.35199999996</v>
      </c>
      <c r="AH219" s="22">
        <f>AH82</f>
        <v>0</v>
      </c>
      <c r="AI219" s="46">
        <f>AE219+AH219</f>
        <v>809408.66399999999</v>
      </c>
      <c r="AJ219" s="22">
        <f>AJ82</f>
        <v>0</v>
      </c>
      <c r="AK219" s="46">
        <f>AG219+AJ219+AK23</f>
        <v>810345.35199999996</v>
      </c>
    </row>
    <row r="220" spans="1:39" x14ac:dyDescent="0.35">
      <c r="A220" s="76"/>
      <c r="B220" s="84" t="s">
        <v>12</v>
      </c>
      <c r="C220" s="84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2"/>
      <c r="AI220" s="46"/>
      <c r="AJ220" s="22"/>
      <c r="AK220" s="46"/>
    </row>
    <row r="221" spans="1:39" x14ac:dyDescent="0.35">
      <c r="A221" s="76"/>
      <c r="B221" s="84" t="s">
        <v>13</v>
      </c>
      <c r="C221" s="85"/>
      <c r="D221" s="23">
        <f>D52+D53+D54+D55+D57</f>
        <v>21508.400000000001</v>
      </c>
      <c r="E221" s="23">
        <f>E52+E53+E54+E55+E57</f>
        <v>32000</v>
      </c>
      <c r="F221" s="23">
        <f>F52+F53+F54+F55+F57</f>
        <v>0</v>
      </c>
      <c r="G221" s="23">
        <f t="shared" si="360"/>
        <v>21508.400000000001</v>
      </c>
      <c r="H221" s="23">
        <f>H52+H53+H54+H55+H57</f>
        <v>0</v>
      </c>
      <c r="I221" s="23">
        <f t="shared" si="361"/>
        <v>32000</v>
      </c>
      <c r="J221" s="23">
        <f>J52+J53+J54+J55+J57</f>
        <v>0</v>
      </c>
      <c r="K221" s="23">
        <f t="shared" si="359"/>
        <v>21508.400000000001</v>
      </c>
      <c r="L221" s="23">
        <f>L52+L53+L54+L55+L57</f>
        <v>0</v>
      </c>
      <c r="M221" s="23">
        <f t="shared" ref="M221:M224" si="375">I221+L221</f>
        <v>32000</v>
      </c>
      <c r="N221" s="23">
        <f>N52+N53+N54+N55+N57</f>
        <v>0</v>
      </c>
      <c r="O221" s="23">
        <f t="shared" ref="O221:O224" si="376">K221+N221</f>
        <v>21508.400000000001</v>
      </c>
      <c r="P221" s="23">
        <f>P52+P53+P54+P55+P57</f>
        <v>0</v>
      </c>
      <c r="Q221" s="23">
        <f t="shared" ref="Q221:Q224" si="377">M221+P221</f>
        <v>32000</v>
      </c>
      <c r="R221" s="23">
        <f>R52+R53+R54+R55+R57+R59</f>
        <v>20807.867999999999</v>
      </c>
      <c r="S221" s="23">
        <f t="shared" ref="S221:S224" si="378">O221+R221</f>
        <v>42316.267999999996</v>
      </c>
      <c r="T221" s="23">
        <f>T52+T53+T54+T55+T57+T59</f>
        <v>-16000</v>
      </c>
      <c r="U221" s="23">
        <f t="shared" ref="U221:U224" si="379">Q221+T221</f>
        <v>16000</v>
      </c>
      <c r="V221" s="23">
        <f>V52+V53+V54+V55+V57+V59</f>
        <v>0</v>
      </c>
      <c r="W221" s="23">
        <f t="shared" ref="W221:W224" si="380">S221+V221</f>
        <v>42316.267999999996</v>
      </c>
      <c r="X221" s="23">
        <f>X52+X53+X54+X55+X57+X59</f>
        <v>0</v>
      </c>
      <c r="Y221" s="23">
        <f t="shared" ref="Y221:Y224" si="381">U221+X221</f>
        <v>16000</v>
      </c>
      <c r="Z221" s="23">
        <f>Z52+Z53+Z54+Z55+Z57+Z59</f>
        <v>-5508.4</v>
      </c>
      <c r="AA221" s="23">
        <f t="shared" ref="AA221:AA224" si="382">W221+Z221</f>
        <v>36807.867999999995</v>
      </c>
      <c r="AB221" s="23">
        <f>AB52+AB53+AB54+AB55+AB57+AB59</f>
        <v>0</v>
      </c>
      <c r="AC221" s="23">
        <f t="shared" ref="AC221:AC224" si="383">Y221+AB221</f>
        <v>16000</v>
      </c>
      <c r="AD221" s="23">
        <f>AD52+AD53+AD54+AD55+AD57+AD59</f>
        <v>0</v>
      </c>
      <c r="AE221" s="23">
        <f t="shared" ref="AE221:AE224" si="384">AA221+AD221</f>
        <v>36807.867999999995</v>
      </c>
      <c r="AF221" s="23">
        <f>AF52+AF53+AF54+AF55+AF57+AF59</f>
        <v>0</v>
      </c>
      <c r="AG221" s="23">
        <f t="shared" ref="AG221:AG224" si="385">AC221+AF221</f>
        <v>16000</v>
      </c>
      <c r="AH221" s="22">
        <f>AH52+AH53+AH54+AH55+AH57+AH59+AH74</f>
        <v>622.9</v>
      </c>
      <c r="AI221" s="46">
        <f t="shared" ref="AI221:AI224" si="386">AE221+AH221</f>
        <v>37430.767999999996</v>
      </c>
      <c r="AJ221" s="22">
        <f>AJ52+AJ53+AJ54+AJ55+AJ57+AJ59+AJ74</f>
        <v>0</v>
      </c>
      <c r="AK221" s="46">
        <f t="shared" ref="AK221:AK224" si="387">AG221+AJ221</f>
        <v>16000</v>
      </c>
    </row>
    <row r="222" spans="1:39" x14ac:dyDescent="0.35">
      <c r="A222" s="76"/>
      <c r="B222" s="87" t="s">
        <v>16</v>
      </c>
      <c r="C222" s="87"/>
      <c r="D222" s="23">
        <f>D83+D84+D85+D86+D87+D88+D89+D90+D91+D92+D93+D94+D95+D201+D202+D203+D204+D208+D211+D198+D199+D23+D28+D33+D38+D39+D43+D47+D48+D205+D206</f>
        <v>1988272.5999999999</v>
      </c>
      <c r="E222" s="23">
        <f>E83+E84+E85+E86+E87+E88+E89+E90+E91+E92+E93+E94+E95+E201+E202+E203+E204+E208+E211+E198+E199+E23+E28+E33+E38+E39+E43+E47+E48</f>
        <v>1679215.8000000003</v>
      </c>
      <c r="F222" s="23">
        <f>F83+F84+F85+F86+F87+F88+F89+F90+F91+F92+F93+F94+F95+F201+F202+F203+F204+F208+F211+F198+F199+F23+F28+F33+F38+F39+F43+F47+F48+F205+F206+F109+F110+F111+F112+F113+F114</f>
        <v>38619.200000000004</v>
      </c>
      <c r="G222" s="23">
        <f t="shared" si="360"/>
        <v>2026891.7999999998</v>
      </c>
      <c r="H222" s="23">
        <f>H83+H84+H85+H86+H87+H88+H89+H90+H91+H92+H93+H94+H95+H201+H202+H203+H204+H208+H211+H198+H199+H23+H28+H33+H38+H39+H43+H47+H48+H205+H206+H109+H110+H111+H112+H113+H114</f>
        <v>150731.09999999998</v>
      </c>
      <c r="I222" s="23">
        <f t="shared" si="361"/>
        <v>1829946.9000000004</v>
      </c>
      <c r="J222" s="23">
        <f>J83+J84+J85+J86+J87+J88+J89+J90+J91+J92+J93+J94+J95+J201+J202+J203+J204+J208+J211+J198+J199+J23+J28+J33+J38+J39+J43+J47+J48+J205+J206+J109+J110+J111+J112+J113+J114</f>
        <v>97580.934000000008</v>
      </c>
      <c r="K222" s="23">
        <f t="shared" si="359"/>
        <v>2124472.7339999997</v>
      </c>
      <c r="L222" s="23">
        <f>L83+L84+L85+L86+L87+L88+L89+L90+L91+L92+L93+L94+L95+L201+L202+L203+L204+L208+L211+L198+L199+L23+L28+L33+L38+L39+L43+L47+L48+L205+L206+L109+L110+L111+L112+L113+L114</f>
        <v>39449.546999999999</v>
      </c>
      <c r="M222" s="23">
        <f t="shared" si="375"/>
        <v>1869396.4470000004</v>
      </c>
      <c r="N222" s="23">
        <f>N83+N84+N85+N86+N87+N88+N89+N90+N91+N92+N93+N94+N95+N201+N202+N203+N204+N208+N211+N198+N199+N23+N28+N33+N38+N39+N43+N47+N48+N205+N206+N109+N110+N111+N112+N113+N114</f>
        <v>0</v>
      </c>
      <c r="O222" s="23">
        <f t="shared" si="376"/>
        <v>2124472.7339999997</v>
      </c>
      <c r="P222" s="23">
        <f>P83+P84+P85+P86+P87+P88+P89+P90+P91+P92+P93+P94+P95+P201+P202+P203+P204+P208+P211+P198+P199+P23+P28+P33+P38+P39+P43+P47+P48+P205+P206+P109+P110+P111+P112+P113+P114</f>
        <v>-39449.546999999999</v>
      </c>
      <c r="Q222" s="23">
        <f t="shared" si="377"/>
        <v>1829946.9000000004</v>
      </c>
      <c r="R222" s="23">
        <f>R83+R84+R85+R86+R87+R88+R89+R90+R91+R92+R93+R94+R95+R201+R202+R203+R204+R208+R211+R198+R199+R23+R28+R33+R38+R39+R43+R47+R48+R205+R206+R109+R110+R111+R112+R113+R114+R60+R66+R71</f>
        <v>185644.20600000001</v>
      </c>
      <c r="S222" s="23">
        <f t="shared" si="378"/>
        <v>2310116.9399999995</v>
      </c>
      <c r="T222" s="23">
        <f>T83+T84+T85+T86+T87+T88+T89+T90+T91+T92+T93+T94+T95+T201+T202+T203+T204+T208+T211+T198+T199+T23+T28+T33+T38+T39+T43+T47+T48+T205+T206+T109+T110+T111+T112+T113+T114+T60+T66+T71</f>
        <v>19580.39999999998</v>
      </c>
      <c r="U222" s="23">
        <f t="shared" si="379"/>
        <v>1849527.3000000003</v>
      </c>
      <c r="V222" s="23">
        <f>V83+V84+V85+V86+V87+V88+V89+V90+V91+V92+V93+V94+V95+V201+V202+V203+V204+V208+V211+V198+V199+V23+V28+V33+V38+V39+V43+V47+V48+V205+V206+V109+V110+V111+V112+V113+V114+V60+V66+V71</f>
        <v>23185.34</v>
      </c>
      <c r="W222" s="23">
        <f t="shared" si="380"/>
        <v>2333302.2799999993</v>
      </c>
      <c r="X222" s="23">
        <f>X83+X84+X85+X86+X87+X88+X89+X90+X91+X92+X93+X94+X95+X201+X202+X203+X204+X208+X211+X198+X199+X23+X28+X33+X38+X39+X43+X47+X48+X205+X206+X109+X110+X111+X112+X113+X114+X60+X66+X71</f>
        <v>0</v>
      </c>
      <c r="Y222" s="23">
        <f t="shared" si="381"/>
        <v>1849527.3000000003</v>
      </c>
      <c r="Z222" s="23">
        <f>Z83+Z84+Z85+Z86+Z87+Z88+Z89+Z90+Z91+Z92+Z93+Z94+Z95+Z201+Z202+Z203+Z204+Z208+Z211+Z198+Z199+Z23+Z28+Z33+Z38+Z39+Z43+Z47+Z48+Z205+Z206+Z109+Z110+Z111+Z112+Z113+Z114+Z60+Z66+Z71+Z56+Z58+Z209+Z72+Z73</f>
        <v>204213.47600000002</v>
      </c>
      <c r="AA222" s="23">
        <f t="shared" si="382"/>
        <v>2537515.7559999991</v>
      </c>
      <c r="AB222" s="23">
        <f>AB83+AB84+AB85+AB86+AB87+AB88+AB89+AB90+AB91+AB92+AB93+AB94+AB95+AB201+AB202+AB203+AB204+AB208+AB211+AB198+AB199+AB23+AB28+AB33+AB38+AB39+AB43+AB47+AB48+AB205+AB206+AB109+AB110+AB111+AB112+AB113+AB114+AB60+AB66+AB71+AB56+AB58+AB209+AB72+AB73</f>
        <v>393644.89100000006</v>
      </c>
      <c r="AC222" s="23">
        <f t="shared" si="383"/>
        <v>2243172.1910000006</v>
      </c>
      <c r="AD222" s="23">
        <f>AD83+AD84+AD85+AD86+AD87+AD88+AD89+AD90+AD91+AD92+AD93+AD94+AD95+AD201+AD202+AD203+AD204+AD208+AD211+AD198+AD199+AD23+AD28+AD33+AD38+AD39+AD43+AD47+AD48+AD205+AD206+AD109+AD110+AD111+AD112+AD113+AD114+AD60+AD66+AD71+AD56+AD58+AD209+AD72+AD73</f>
        <v>-13456.4</v>
      </c>
      <c r="AE222" s="23">
        <f t="shared" si="384"/>
        <v>2524059.3559999992</v>
      </c>
      <c r="AF222" s="23">
        <f>AF83+AF84+AF85+AF86+AF87+AF88+AF89+AF90+AF91+AF92+AF93+AF94+AF95+AF201+AF202+AF203+AF204+AF208+AF211+AF198+AF199+AF23+AF28+AF33+AF38+AF39+AF43+AF47+AF48+AF205+AF206+AF109+AF110+AF111+AF112+AF113+AF114+AF60+AF66+AF71+AF56+AF58+AF209+AF72+AF73</f>
        <v>-53326.8</v>
      </c>
      <c r="AG222" s="23">
        <f t="shared" si="385"/>
        <v>2189845.3910000008</v>
      </c>
      <c r="AH222" s="22">
        <f>AH83+AH84+AH85+AH86+AH87+AH88+AH89+AH90+AH91+AH92+AH93+AH94+AH95+AH201+AH202+AH203+AH204+AH208+AH211+AH198+AH199+AH23+AH28+AH33+AH38+AH39+AH43+AH47+AH48+AH205+AH206+AH109+AH110+AH111+AH112+AH113+AH114+AH60+AH66+AH71+AH56+AH58+AH209+AH72+AH73+AH75+AH76</f>
        <v>8984.919999999991</v>
      </c>
      <c r="AI222" s="46">
        <f t="shared" si="386"/>
        <v>2533044.2759999991</v>
      </c>
      <c r="AJ222" s="22">
        <f>AJ83+AJ84+AJ85+AJ86+AJ87+AJ88+AJ89+AJ90+AJ91+AJ92+AJ93+AJ94+AJ95+AJ201+AJ202+AJ203+AJ204+AJ208+AJ211+AJ198+AJ199+AJ23+AJ28+AJ33+AJ38+AJ39+AJ43+AJ47+AJ48+AJ205+AJ206+AJ109+AJ110+AJ111+AJ112+AJ113+AJ114+AJ60+AJ66+AJ71+AJ56+AJ58+AJ209+AJ72+AJ73+AJ75+AJ76</f>
        <v>221681.68700000001</v>
      </c>
      <c r="AK222" s="46">
        <f t="shared" si="387"/>
        <v>2411527.0780000007</v>
      </c>
    </row>
    <row r="223" spans="1:39" x14ac:dyDescent="0.35">
      <c r="A223" s="76"/>
      <c r="B223" s="86" t="s">
        <v>3</v>
      </c>
      <c r="C223" s="85"/>
      <c r="D223" s="23">
        <f>D96+D102+D105</f>
        <v>1227676.3</v>
      </c>
      <c r="E223" s="23">
        <f>E96+E102+E105</f>
        <v>554800.5</v>
      </c>
      <c r="F223" s="23">
        <f>F96+F102+F105</f>
        <v>42143.399999999994</v>
      </c>
      <c r="G223" s="23">
        <f t="shared" si="360"/>
        <v>1269819.7</v>
      </c>
      <c r="H223" s="23">
        <f>H96+H102+H105</f>
        <v>230143.4</v>
      </c>
      <c r="I223" s="23">
        <f t="shared" si="361"/>
        <v>784943.9</v>
      </c>
      <c r="J223" s="23">
        <f>J96+J102+J105</f>
        <v>0</v>
      </c>
      <c r="K223" s="23">
        <f t="shared" si="359"/>
        <v>1269819.7</v>
      </c>
      <c r="L223" s="23">
        <f>L96+L102+L105</f>
        <v>0</v>
      </c>
      <c r="M223" s="23">
        <f t="shared" si="375"/>
        <v>784943.9</v>
      </c>
      <c r="N223" s="23">
        <f>N96+N102+N105</f>
        <v>0</v>
      </c>
      <c r="O223" s="23">
        <f t="shared" si="376"/>
        <v>1269819.7</v>
      </c>
      <c r="P223" s="23">
        <f>P96+P102+P105</f>
        <v>0</v>
      </c>
      <c r="Q223" s="23">
        <f t="shared" si="377"/>
        <v>784943.9</v>
      </c>
      <c r="R223" s="23">
        <f>R96+R102+R105</f>
        <v>0</v>
      </c>
      <c r="S223" s="23">
        <f t="shared" si="378"/>
        <v>1269819.7</v>
      </c>
      <c r="T223" s="23">
        <f>T96+T102+T105</f>
        <v>0</v>
      </c>
      <c r="U223" s="23">
        <f t="shared" si="379"/>
        <v>784943.9</v>
      </c>
      <c r="V223" s="23">
        <f>V96+V102+V105</f>
        <v>0</v>
      </c>
      <c r="W223" s="23">
        <f t="shared" si="380"/>
        <v>1269819.7</v>
      </c>
      <c r="X223" s="23">
        <f>X96+X102+X105</f>
        <v>0</v>
      </c>
      <c r="Y223" s="23">
        <f t="shared" si="381"/>
        <v>784943.9</v>
      </c>
      <c r="Z223" s="23">
        <f>Z96+Z102+Z105</f>
        <v>202654.14</v>
      </c>
      <c r="AA223" s="23">
        <f t="shared" si="382"/>
        <v>1472473.8399999999</v>
      </c>
      <c r="AB223" s="23">
        <f>AB96+AB102+AB105</f>
        <v>458995.10799999995</v>
      </c>
      <c r="AC223" s="23">
        <f t="shared" si="383"/>
        <v>1243939.0079999999</v>
      </c>
      <c r="AD223" s="23">
        <f>AD96+AD102+AD105</f>
        <v>0</v>
      </c>
      <c r="AE223" s="23">
        <f t="shared" si="384"/>
        <v>1472473.8399999999</v>
      </c>
      <c r="AF223" s="23">
        <f>AF96+AF102+AF105</f>
        <v>0</v>
      </c>
      <c r="AG223" s="23">
        <f t="shared" si="385"/>
        <v>1243939.0079999999</v>
      </c>
      <c r="AH223" s="22">
        <f>AH96+AH102+AH105</f>
        <v>0</v>
      </c>
      <c r="AI223" s="46">
        <f t="shared" si="386"/>
        <v>1472473.8399999999</v>
      </c>
      <c r="AJ223" s="22">
        <f>AJ96+AJ102+AJ105</f>
        <v>0</v>
      </c>
      <c r="AK223" s="46">
        <f t="shared" si="387"/>
        <v>1243939.0079999999</v>
      </c>
    </row>
    <row r="224" spans="1:39" x14ac:dyDescent="0.35">
      <c r="A224" s="76"/>
      <c r="B224" s="84" t="s">
        <v>5</v>
      </c>
      <c r="C224" s="85"/>
      <c r="D224" s="23">
        <f>D116+D117+D118+D119+D120+D121+D125+D132+D136+D140+D144+D148+D152+D156+D160+D164+D168+D172</f>
        <v>2131040.3999999994</v>
      </c>
      <c r="E224" s="23">
        <f>E116+E117+E118+E119+E120+E121+E125+E132+E136+E140+E144+E148+E152+E156+E160+E164+E168+E172</f>
        <v>1651446.9</v>
      </c>
      <c r="F224" s="23">
        <f>F116+F117+F118+F119+F120+F121+F125+F132+F136+F140+F144+F148+F152+F156+F160+F164+F168+F172</f>
        <v>0</v>
      </c>
      <c r="G224" s="23">
        <f t="shared" si="360"/>
        <v>2131040.3999999994</v>
      </c>
      <c r="H224" s="23">
        <f>H116+H117+H118+H119+H120+H121+H125+H132+H136+H140+H144+H148+H152+H156+H160+H164+H168+H172</f>
        <v>0</v>
      </c>
      <c r="I224" s="23">
        <f t="shared" si="361"/>
        <v>1651446.9</v>
      </c>
      <c r="J224" s="23">
        <f>J116+J117+J118+J119+J120+J121+J125+J132+J136+J140+J144+J148+J152+J156+J160+J164+J168+J172+J126</f>
        <v>32968.798999999999</v>
      </c>
      <c r="K224" s="23">
        <f t="shared" si="359"/>
        <v>2164009.1989999996</v>
      </c>
      <c r="L224" s="23">
        <f>L116+L117+L118+L119+L120+L121+L125+L132+L136+L140+L144+L148+L152+L156+L160+L164+L168+L172+L126</f>
        <v>0</v>
      </c>
      <c r="M224" s="23">
        <f t="shared" si="375"/>
        <v>1651446.9</v>
      </c>
      <c r="N224" s="23">
        <f>N116+N117+N118+N119+N120+N121+N125+N132+N136+N140+N144+N148+N152+N156+N160+N164+N168+N172+N126</f>
        <v>0</v>
      </c>
      <c r="O224" s="23">
        <f t="shared" si="376"/>
        <v>2164009.1989999996</v>
      </c>
      <c r="P224" s="23">
        <f>P116+P117+P118+P119+P120+P121+P125+P132+P136+P140+P144+P148+P152+P156+P160+P164+P168+P172+P126</f>
        <v>0</v>
      </c>
      <c r="Q224" s="23">
        <f t="shared" si="377"/>
        <v>1651446.9</v>
      </c>
      <c r="R224" s="23">
        <f>R116+R117+R118+R119+R120+R121+R125+R132+R136+R140+R144+R148+R152+R156+R160+R164+R168+R172+R126+R176+R180</f>
        <v>404169.76</v>
      </c>
      <c r="S224" s="23">
        <f t="shared" si="378"/>
        <v>2568178.9589999998</v>
      </c>
      <c r="T224" s="23">
        <f>T116+T117+T118+T119+T120+T121+T125+T132+T136+T140+T144+T148+T152+T156+T160+T164+T168+T172+T126+T176+T180</f>
        <v>0</v>
      </c>
      <c r="U224" s="23">
        <f t="shared" si="379"/>
        <v>1651446.9</v>
      </c>
      <c r="V224" s="23">
        <f>V116+V117+V118+V119+V120+V121+V125+V132+V136+V140+V144+V148+V152+V156+V160+V164+V168+V172+V126+V176+V180</f>
        <v>0</v>
      </c>
      <c r="W224" s="23">
        <f t="shared" si="380"/>
        <v>2568178.9589999998</v>
      </c>
      <c r="X224" s="23">
        <f>X116+X117+X118+X119+X120+X121+X125+X132+X136+X140+X144+X148+X152+X156+X160+X164+X168+X172+X126+X176+X180</f>
        <v>0</v>
      </c>
      <c r="Y224" s="23">
        <f t="shared" si="381"/>
        <v>1651446.9</v>
      </c>
      <c r="Z224" s="23">
        <f>Z116+Z117+Z118+Z119+Z120+Z121+Z125+Z132+Z136+Z140+Z144+Z148+Z152+Z156+Z160+Z164+Z168+Z172+Z126+Z176+Z180+Z184+Z127+Z185+Z189</f>
        <v>-40372.003000000004</v>
      </c>
      <c r="AA224" s="23">
        <f t="shared" si="382"/>
        <v>2527806.9559999998</v>
      </c>
      <c r="AB224" s="23">
        <f>AB116+AB117+AB118+AB119+AB120+AB121+AB125+AB132+AB136+AB140+AB144+AB148+AB152+AB156+AB160+AB164+AB168+AB172+AB126+AB176+AB180+AB184+AB127+AB185+AB189</f>
        <v>583602.64500000002</v>
      </c>
      <c r="AC224" s="23">
        <f t="shared" si="383"/>
        <v>2235049.5449999999</v>
      </c>
      <c r="AD224" s="23">
        <f>AD116+AD117+AD118+AD119+AD120+AD121+AD125+AD132+AD136+AD140+AD144+AD148+AD152+AD156+AD160+AD164+AD168+AD172+AD126+AD176+AD180+AD184+AD127+AD185+AD189</f>
        <v>0</v>
      </c>
      <c r="AE224" s="23">
        <f t="shared" si="384"/>
        <v>2527806.9559999998</v>
      </c>
      <c r="AF224" s="23">
        <f>AF116+AF117+AF118+AF119+AF120+AF121+AF125+AF132+AF136+AF140+AF144+AF148+AF152+AF156+AF160+AF164+AF168+AF172+AF126+AF176+AF180+AF184+AF127+AF185+AF189</f>
        <v>0</v>
      </c>
      <c r="AG224" s="23">
        <f t="shared" si="385"/>
        <v>2235049.5449999999</v>
      </c>
      <c r="AH224" s="22">
        <f>AH116+AH117+AH118+AH119+AH120+AH121+AH125+AH132+AH136+AH140+AH144+AH148+AH152+AH156+AH160+AH164+AH168+AH172+AH126+AH176+AH180+AH184+AH127+AH185+AH189+AH193+AH194+AH195+AH196+AH213</f>
        <v>14371.420000000004</v>
      </c>
      <c r="AI224" s="46">
        <f t="shared" si="386"/>
        <v>2542178.3759999997</v>
      </c>
      <c r="AJ224" s="22">
        <f>AJ116+AJ117+AJ118+AJ119+AJ120+AJ121+AJ125+AJ132+AJ136+AJ140+AJ144+AJ148+AJ152+AJ156+AJ160+AJ164+AJ168+AJ172+AJ126+AJ176+AJ180+AJ184+AJ127+AJ185+AJ189+AJ193+AJ194+AJ195+AJ196+AJ213</f>
        <v>0</v>
      </c>
      <c r="AK224" s="46">
        <f t="shared" si="387"/>
        <v>2235049.5449999999</v>
      </c>
    </row>
    <row r="227" spans="4:37" x14ac:dyDescent="0.35"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7"/>
      <c r="AI227" s="79"/>
      <c r="AJ227" s="17"/>
      <c r="AK227" s="79"/>
    </row>
    <row r="336" spans="51:51" x14ac:dyDescent="0.35">
      <c r="AY336" s="47">
        <f>12342.6</f>
        <v>12342.6</v>
      </c>
    </row>
  </sheetData>
  <sheetProtection password="CF5C" sheet="1" objects="1" scenarios="1"/>
  <autoFilter ref="A17:AM224">
    <filterColumn colId="38">
      <filters blank="1"/>
    </filterColumn>
  </autoFilter>
  <mergeCells count="50">
    <mergeCell ref="AK16:AK17"/>
    <mergeCell ref="A11:AK11"/>
    <mergeCell ref="A12:AK13"/>
    <mergeCell ref="AE16:AE17"/>
    <mergeCell ref="AF16:AF17"/>
    <mergeCell ref="AG16:AG17"/>
    <mergeCell ref="AC16:AC17"/>
    <mergeCell ref="V16:V17"/>
    <mergeCell ref="W16:W17"/>
    <mergeCell ref="X16:X17"/>
    <mergeCell ref="Y16:Y17"/>
    <mergeCell ref="D16:D17"/>
    <mergeCell ref="J16:J17"/>
    <mergeCell ref="K16:K17"/>
    <mergeCell ref="N16:N17"/>
    <mergeCell ref="AH16:AH17"/>
    <mergeCell ref="AI16:AI17"/>
    <mergeCell ref="AJ16:AJ17"/>
    <mergeCell ref="Z16:Z17"/>
    <mergeCell ref="AA16:AA17"/>
    <mergeCell ref="AB16:AB17"/>
    <mergeCell ref="B219:C219"/>
    <mergeCell ref="S16:S17"/>
    <mergeCell ref="T16:T17"/>
    <mergeCell ref="U16:U17"/>
    <mergeCell ref="E16:E17"/>
    <mergeCell ref="H16:H17"/>
    <mergeCell ref="I16:I17"/>
    <mergeCell ref="F16:F17"/>
    <mergeCell ref="G16:G17"/>
    <mergeCell ref="Q16:Q17"/>
    <mergeCell ref="L16:L17"/>
    <mergeCell ref="M16:M17"/>
    <mergeCell ref="R16:R17"/>
    <mergeCell ref="AI4:AK4"/>
    <mergeCell ref="A16:A17"/>
    <mergeCell ref="B224:C224"/>
    <mergeCell ref="B223:C223"/>
    <mergeCell ref="B221:C221"/>
    <mergeCell ref="B222:C222"/>
    <mergeCell ref="A59:A60"/>
    <mergeCell ref="AD16:AD17"/>
    <mergeCell ref="B16:B17"/>
    <mergeCell ref="C16:C17"/>
    <mergeCell ref="B220:C220"/>
    <mergeCell ref="B214:C214"/>
    <mergeCell ref="B215:C215"/>
    <mergeCell ref="B216:C216"/>
    <mergeCell ref="O16:O17"/>
    <mergeCell ref="P16:P17"/>
  </mergeCells>
  <pageMargins left="0.82" right="0.39370078740157483" top="0.54" bottom="0.78740157480314965" header="0.51181102362204722" footer="0.51181102362204722"/>
  <pageSetup paperSize="9" scale="63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2019-08-28T09:40:17Z</cp:lastPrinted>
  <dcterms:created xsi:type="dcterms:W3CDTF">2014-02-04T08:37:28Z</dcterms:created>
  <dcterms:modified xsi:type="dcterms:W3CDTF">2019-08-28T09:40:41Z</dcterms:modified>
</cp:coreProperties>
</file>