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9 год\Октябрь\"/>
    </mc:Choice>
  </mc:AlternateContent>
  <bookViews>
    <workbookView xWindow="0" yWindow="0" windowWidth="28800" windowHeight="11835"/>
  </bookViews>
  <sheets>
    <sheet name="2020-2021" sheetId="1" r:id="rId1"/>
  </sheets>
  <definedNames>
    <definedName name="_xlnm._FilterDatabase" localSheetId="0" hidden="1">'2020-2021'!$A$15:$AU$245</definedName>
    <definedName name="_xlnm.Print_Titles" localSheetId="0">'2020-2021'!$14:$15</definedName>
    <definedName name="_xlnm.Print_Area" localSheetId="0">'2020-2021'!$A$1:$AS$245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39" i="1" l="1"/>
  <c r="AP39" i="1"/>
  <c r="AR133" i="1" l="1"/>
  <c r="AR134" i="1" l="1"/>
  <c r="AP134" i="1"/>
  <c r="AP133" i="1"/>
  <c r="AS130" i="1"/>
  <c r="AQ130" i="1"/>
  <c r="AS212" i="1"/>
  <c r="AQ212" i="1"/>
  <c r="AR208" i="1"/>
  <c r="AS208" i="1" s="1"/>
  <c r="AP208" i="1"/>
  <c r="AQ208" i="1" s="1"/>
  <c r="AS210" i="1"/>
  <c r="AS211" i="1"/>
  <c r="AQ210" i="1"/>
  <c r="AQ211" i="1"/>
  <c r="AR204" i="1"/>
  <c r="AS204" i="1" s="1"/>
  <c r="AP204" i="1"/>
  <c r="AQ204" i="1" s="1"/>
  <c r="AS206" i="1"/>
  <c r="AS207" i="1"/>
  <c r="AQ206" i="1"/>
  <c r="AQ207" i="1"/>
  <c r="AP131" i="1" l="1"/>
  <c r="AR223" i="1"/>
  <c r="AP223" i="1"/>
  <c r="AS226" i="1"/>
  <c r="AQ226" i="1"/>
  <c r="AR48" i="1" l="1"/>
  <c r="AP48" i="1"/>
  <c r="AP228" i="1"/>
  <c r="AQ229" i="1" l="1"/>
  <c r="AR227" i="1"/>
  <c r="AP227" i="1"/>
  <c r="AR245" i="1"/>
  <c r="AS245" i="1" s="1"/>
  <c r="AP245" i="1"/>
  <c r="AQ245" i="1" s="1"/>
  <c r="AS229" i="1"/>
  <c r="AS129" i="1" l="1"/>
  <c r="AQ129" i="1"/>
  <c r="AR77" i="1"/>
  <c r="AP77" i="1"/>
  <c r="AS115" i="1"/>
  <c r="AQ115" i="1"/>
  <c r="AR244" i="1"/>
  <c r="AS244" i="1" s="1"/>
  <c r="AP183" i="1"/>
  <c r="AP244" i="1" s="1"/>
  <c r="AQ244" i="1" s="1"/>
  <c r="AS183" i="1"/>
  <c r="AS185" i="1"/>
  <c r="AS186" i="1"/>
  <c r="AQ185" i="1"/>
  <c r="AQ186" i="1"/>
  <c r="AQ183" i="1" l="1"/>
  <c r="AR243" i="1"/>
  <c r="AS243" i="1" s="1"/>
  <c r="AP243" i="1"/>
  <c r="AQ243" i="1" s="1"/>
  <c r="AS88" i="1"/>
  <c r="AS90" i="1"/>
  <c r="AQ88" i="1"/>
  <c r="AQ90" i="1"/>
  <c r="AR239" i="1" l="1"/>
  <c r="AP239" i="1"/>
  <c r="AR230" i="1"/>
  <c r="AP230" i="1"/>
  <c r="AR216" i="1"/>
  <c r="AP216" i="1"/>
  <c r="AR213" i="1"/>
  <c r="AP213" i="1"/>
  <c r="AR196" i="1"/>
  <c r="AP196" i="1"/>
  <c r="AR192" i="1"/>
  <c r="AP192" i="1"/>
  <c r="AR187" i="1"/>
  <c r="AP187" i="1"/>
  <c r="AP179" i="1"/>
  <c r="AR175" i="1"/>
  <c r="AP175" i="1"/>
  <c r="AR171" i="1"/>
  <c r="AP171" i="1"/>
  <c r="AR167" i="1"/>
  <c r="AP167" i="1"/>
  <c r="AR163" i="1"/>
  <c r="AP163" i="1"/>
  <c r="AR159" i="1"/>
  <c r="AP159" i="1"/>
  <c r="AR155" i="1"/>
  <c r="AP155" i="1"/>
  <c r="AR151" i="1"/>
  <c r="AP151" i="1"/>
  <c r="AR147" i="1"/>
  <c r="AP147" i="1"/>
  <c r="AR143" i="1"/>
  <c r="AP143" i="1"/>
  <c r="AR139" i="1"/>
  <c r="AP139" i="1"/>
  <c r="AR135" i="1"/>
  <c r="AP135" i="1"/>
  <c r="AR234" i="1"/>
  <c r="AP234" i="1"/>
  <c r="AR122" i="1"/>
  <c r="AP122" i="1"/>
  <c r="AR105" i="1"/>
  <c r="AP105" i="1"/>
  <c r="AR102" i="1"/>
  <c r="AP102" i="1"/>
  <c r="AR96" i="1"/>
  <c r="AP96" i="1"/>
  <c r="AR80" i="1"/>
  <c r="AR237" i="1" s="1"/>
  <c r="AP80" i="1"/>
  <c r="AP237" i="1" s="1"/>
  <c r="AR79" i="1"/>
  <c r="AP79" i="1"/>
  <c r="AR78" i="1"/>
  <c r="AP78" i="1"/>
  <c r="AR64" i="1"/>
  <c r="AP64" i="1"/>
  <c r="AR58" i="1"/>
  <c r="AP58" i="1"/>
  <c r="AR46" i="1"/>
  <c r="AP46" i="1"/>
  <c r="AR41" i="1"/>
  <c r="AP41" i="1"/>
  <c r="AR37" i="1"/>
  <c r="AP37" i="1"/>
  <c r="AR31" i="1"/>
  <c r="AP31" i="1"/>
  <c r="AR26" i="1"/>
  <c r="AP26" i="1"/>
  <c r="AR21" i="1"/>
  <c r="AP21" i="1"/>
  <c r="AR20" i="1"/>
  <c r="AP20" i="1"/>
  <c r="AR19" i="1"/>
  <c r="AP19" i="1"/>
  <c r="AR18" i="1"/>
  <c r="AP18" i="1"/>
  <c r="AR240" i="1" l="1"/>
  <c r="AR242" i="1"/>
  <c r="AR116" i="1"/>
  <c r="AP240" i="1"/>
  <c r="AP75" i="1"/>
  <c r="AP116" i="1"/>
  <c r="AP242" i="1"/>
  <c r="AP235" i="1"/>
  <c r="AR16" i="1"/>
  <c r="AP241" i="1"/>
  <c r="AP236" i="1"/>
  <c r="AR241" i="1"/>
  <c r="AR235" i="1"/>
  <c r="AR131" i="1"/>
  <c r="AR236" i="1"/>
  <c r="AP16" i="1"/>
  <c r="AR75" i="1"/>
  <c r="AN239" i="1"/>
  <c r="AL239" i="1"/>
  <c r="AN230" i="1"/>
  <c r="AL230" i="1"/>
  <c r="AN227" i="1"/>
  <c r="AL227" i="1"/>
  <c r="AN223" i="1"/>
  <c r="AL223" i="1"/>
  <c r="AN216" i="1"/>
  <c r="AL216" i="1"/>
  <c r="AN213" i="1"/>
  <c r="AL213" i="1"/>
  <c r="AN196" i="1"/>
  <c r="AL196" i="1"/>
  <c r="AN192" i="1"/>
  <c r="AL192" i="1"/>
  <c r="AN187" i="1"/>
  <c r="AL187" i="1"/>
  <c r="AL179" i="1"/>
  <c r="AN175" i="1"/>
  <c r="AL175" i="1"/>
  <c r="AN171" i="1"/>
  <c r="AL171" i="1"/>
  <c r="AN167" i="1"/>
  <c r="AL167" i="1"/>
  <c r="AN163" i="1"/>
  <c r="AL163" i="1"/>
  <c r="AN159" i="1"/>
  <c r="AL159" i="1"/>
  <c r="AN155" i="1"/>
  <c r="AL155" i="1"/>
  <c r="AN151" i="1"/>
  <c r="AL151" i="1"/>
  <c r="AN147" i="1"/>
  <c r="AL147" i="1"/>
  <c r="AN143" i="1"/>
  <c r="AL143" i="1"/>
  <c r="AN139" i="1"/>
  <c r="AL139" i="1"/>
  <c r="AN135" i="1"/>
  <c r="AL135" i="1"/>
  <c r="AN134" i="1"/>
  <c r="AN234" i="1" s="1"/>
  <c r="AL134" i="1"/>
  <c r="AL234" i="1" s="1"/>
  <c r="AN133" i="1"/>
  <c r="AL133" i="1"/>
  <c r="AN122" i="1"/>
  <c r="AL122" i="1"/>
  <c r="AL116" i="1" s="1"/>
  <c r="AN105" i="1"/>
  <c r="AL105" i="1"/>
  <c r="AN102" i="1"/>
  <c r="AL102" i="1"/>
  <c r="AN96" i="1"/>
  <c r="AL96" i="1"/>
  <c r="AN80" i="1"/>
  <c r="AN237" i="1" s="1"/>
  <c r="AL80" i="1"/>
  <c r="AL237" i="1" s="1"/>
  <c r="AN79" i="1"/>
  <c r="AL79" i="1"/>
  <c r="AN78" i="1"/>
  <c r="AL78" i="1"/>
  <c r="AN77" i="1"/>
  <c r="AL77" i="1"/>
  <c r="AN64" i="1"/>
  <c r="AL64" i="1"/>
  <c r="AN58" i="1"/>
  <c r="AL58" i="1"/>
  <c r="AN46" i="1"/>
  <c r="AL46" i="1"/>
  <c r="AN41" i="1"/>
  <c r="AL41" i="1"/>
  <c r="AN37" i="1"/>
  <c r="AL37" i="1"/>
  <c r="AN31" i="1"/>
  <c r="AL31" i="1"/>
  <c r="AN26" i="1"/>
  <c r="AL26" i="1"/>
  <c r="AN21" i="1"/>
  <c r="AL21" i="1"/>
  <c r="AN20" i="1"/>
  <c r="AL20" i="1"/>
  <c r="AN19" i="1"/>
  <c r="AL19" i="1"/>
  <c r="AN18" i="1"/>
  <c r="AL18" i="1"/>
  <c r="AL235" i="1" l="1"/>
  <c r="AL241" i="1"/>
  <c r="AR232" i="1"/>
  <c r="AP232" i="1"/>
  <c r="AN131" i="1"/>
  <c r="AN240" i="1"/>
  <c r="AN242" i="1"/>
  <c r="AN116" i="1"/>
  <c r="AN236" i="1"/>
  <c r="AL16" i="1"/>
  <c r="AL240" i="1"/>
  <c r="AL236" i="1"/>
  <c r="AN241" i="1"/>
  <c r="AN75" i="1"/>
  <c r="AL131" i="1"/>
  <c r="AL75" i="1"/>
  <c r="AL242" i="1"/>
  <c r="AN16" i="1"/>
  <c r="AN235" i="1"/>
  <c r="AJ239" i="1"/>
  <c r="AH239" i="1"/>
  <c r="AJ18" i="1"/>
  <c r="AH18" i="1"/>
  <c r="AK72" i="1"/>
  <c r="AO72" i="1" s="1"/>
  <c r="AS72" i="1" s="1"/>
  <c r="AK73" i="1"/>
  <c r="AO73" i="1" s="1"/>
  <c r="AS73" i="1" s="1"/>
  <c r="AK74" i="1"/>
  <c r="AO74" i="1" s="1"/>
  <c r="AS74" i="1" s="1"/>
  <c r="AI72" i="1"/>
  <c r="AM72" i="1" s="1"/>
  <c r="AQ72" i="1" s="1"/>
  <c r="AI73" i="1"/>
  <c r="AM73" i="1" s="1"/>
  <c r="AQ73" i="1" s="1"/>
  <c r="AI74" i="1"/>
  <c r="AM74" i="1" s="1"/>
  <c r="AQ74" i="1" s="1"/>
  <c r="AL232" i="1" l="1"/>
  <c r="AN232" i="1"/>
  <c r="AI231" i="1"/>
  <c r="AM231" i="1" s="1"/>
  <c r="AQ231" i="1" s="1"/>
  <c r="AJ230" i="1"/>
  <c r="AK230" i="1" s="1"/>
  <c r="AO230" i="1" s="1"/>
  <c r="AS230" i="1" s="1"/>
  <c r="AH230" i="1"/>
  <c r="AI230" i="1" s="1"/>
  <c r="AM230" i="1" s="1"/>
  <c r="AQ230" i="1" s="1"/>
  <c r="AK231" i="1"/>
  <c r="AO231" i="1" s="1"/>
  <c r="AS231" i="1" s="1"/>
  <c r="AJ133" i="1" l="1"/>
  <c r="AH133" i="1"/>
  <c r="AK201" i="1"/>
  <c r="AO201" i="1" s="1"/>
  <c r="AS201" i="1" s="1"/>
  <c r="AK202" i="1"/>
  <c r="AO202" i="1" s="1"/>
  <c r="AS202" i="1" s="1"/>
  <c r="AK203" i="1"/>
  <c r="AO203" i="1" s="1"/>
  <c r="AS203" i="1" s="1"/>
  <c r="AI201" i="1"/>
  <c r="AM201" i="1" s="1"/>
  <c r="AQ201" i="1" s="1"/>
  <c r="AI202" i="1"/>
  <c r="AM202" i="1" s="1"/>
  <c r="AQ202" i="1" s="1"/>
  <c r="AI203" i="1"/>
  <c r="AM203" i="1" s="1"/>
  <c r="AQ203" i="1" s="1"/>
  <c r="AK200" i="1" l="1"/>
  <c r="AO200" i="1" s="1"/>
  <c r="AS200" i="1" s="1"/>
  <c r="AI200" i="1"/>
  <c r="AM200" i="1" s="1"/>
  <c r="AQ200" i="1" s="1"/>
  <c r="AJ227" i="1" l="1"/>
  <c r="AH227" i="1"/>
  <c r="AJ223" i="1"/>
  <c r="AH223" i="1"/>
  <c r="AJ216" i="1"/>
  <c r="AH216" i="1"/>
  <c r="AJ213" i="1"/>
  <c r="AH213" i="1"/>
  <c r="AJ196" i="1"/>
  <c r="AH196" i="1"/>
  <c r="AJ192" i="1"/>
  <c r="AH192" i="1"/>
  <c r="AJ187" i="1"/>
  <c r="AH187" i="1"/>
  <c r="AH179" i="1"/>
  <c r="AJ175" i="1"/>
  <c r="AH175" i="1"/>
  <c r="AJ171" i="1"/>
  <c r="AH171" i="1"/>
  <c r="AJ167" i="1"/>
  <c r="AH167" i="1"/>
  <c r="AJ163" i="1"/>
  <c r="AH163" i="1"/>
  <c r="AJ159" i="1"/>
  <c r="AH159" i="1"/>
  <c r="AJ155" i="1"/>
  <c r="AH155" i="1"/>
  <c r="AJ151" i="1"/>
  <c r="AH151" i="1"/>
  <c r="AJ147" i="1"/>
  <c r="AH147" i="1"/>
  <c r="AJ143" i="1"/>
  <c r="AH143" i="1"/>
  <c r="AJ139" i="1"/>
  <c r="AH139" i="1"/>
  <c r="AJ135" i="1"/>
  <c r="AH135" i="1"/>
  <c r="AJ134" i="1"/>
  <c r="AH134" i="1"/>
  <c r="AJ122" i="1"/>
  <c r="AH122" i="1"/>
  <c r="AH116" i="1" s="1"/>
  <c r="AJ105" i="1"/>
  <c r="AH105" i="1"/>
  <c r="AJ102" i="1"/>
  <c r="AH102" i="1"/>
  <c r="AJ96" i="1"/>
  <c r="AH96" i="1"/>
  <c r="AJ80" i="1"/>
  <c r="AJ237" i="1" s="1"/>
  <c r="AH80" i="1"/>
  <c r="AJ79" i="1"/>
  <c r="AH79" i="1"/>
  <c r="AJ78" i="1"/>
  <c r="AH78" i="1"/>
  <c r="AJ77" i="1"/>
  <c r="AH77" i="1"/>
  <c r="AJ64" i="1"/>
  <c r="AH64" i="1"/>
  <c r="AJ58" i="1"/>
  <c r="AH58" i="1"/>
  <c r="AJ46" i="1"/>
  <c r="AH46" i="1"/>
  <c r="AJ41" i="1"/>
  <c r="AH41" i="1"/>
  <c r="AJ37" i="1"/>
  <c r="AH37" i="1"/>
  <c r="AJ31" i="1"/>
  <c r="AH31" i="1"/>
  <c r="AJ26" i="1"/>
  <c r="AH26" i="1"/>
  <c r="AJ21" i="1"/>
  <c r="AH21" i="1"/>
  <c r="AJ20" i="1"/>
  <c r="AH20" i="1"/>
  <c r="AJ19" i="1"/>
  <c r="AH19" i="1"/>
  <c r="AH240" i="1" l="1"/>
  <c r="AJ240" i="1"/>
  <c r="AH242" i="1"/>
  <c r="AH235" i="1"/>
  <c r="AJ116" i="1"/>
  <c r="AJ242" i="1"/>
  <c r="AJ235" i="1"/>
  <c r="AJ75" i="1"/>
  <c r="AJ236" i="1"/>
  <c r="AJ234" i="1"/>
  <c r="AJ131" i="1"/>
  <c r="AH16" i="1"/>
  <c r="AJ16" i="1"/>
  <c r="AH75" i="1"/>
  <c r="AJ241" i="1"/>
  <c r="AH241" i="1"/>
  <c r="AH131" i="1"/>
  <c r="AH234" i="1"/>
  <c r="AH236" i="1"/>
  <c r="AH237" i="1"/>
  <c r="AF239" i="1"/>
  <c r="AD239" i="1"/>
  <c r="AF227" i="1"/>
  <c r="AD227" i="1"/>
  <c r="AF223" i="1"/>
  <c r="AD223" i="1"/>
  <c r="AF216" i="1"/>
  <c r="AD216" i="1"/>
  <c r="AF213" i="1"/>
  <c r="AD213" i="1"/>
  <c r="AF196" i="1"/>
  <c r="AD196" i="1"/>
  <c r="AF192" i="1"/>
  <c r="AD192" i="1"/>
  <c r="AF187" i="1"/>
  <c r="AD187" i="1"/>
  <c r="AD179" i="1"/>
  <c r="AF175" i="1"/>
  <c r="AD175" i="1"/>
  <c r="AF171" i="1"/>
  <c r="AD171" i="1"/>
  <c r="AF167" i="1"/>
  <c r="AD167" i="1"/>
  <c r="AF163" i="1"/>
  <c r="AD163" i="1"/>
  <c r="AF159" i="1"/>
  <c r="AD159" i="1"/>
  <c r="AF155" i="1"/>
  <c r="AD155" i="1"/>
  <c r="AF151" i="1"/>
  <c r="AD151" i="1"/>
  <c r="AF147" i="1"/>
  <c r="AD147" i="1"/>
  <c r="AF143" i="1"/>
  <c r="AD143" i="1"/>
  <c r="AF139" i="1"/>
  <c r="AD139" i="1"/>
  <c r="AF135" i="1"/>
  <c r="AD135" i="1"/>
  <c r="AF134" i="1"/>
  <c r="AF234" i="1" s="1"/>
  <c r="AD134" i="1"/>
  <c r="AF133" i="1"/>
  <c r="AD133" i="1"/>
  <c r="AF122" i="1"/>
  <c r="AF116" i="1" s="1"/>
  <c r="AD122" i="1"/>
  <c r="AF105" i="1"/>
  <c r="AD105" i="1"/>
  <c r="AF102" i="1"/>
  <c r="AD102" i="1"/>
  <c r="AD78" i="1"/>
  <c r="AD96" i="1"/>
  <c r="AF96" i="1"/>
  <c r="AF80" i="1"/>
  <c r="AF237" i="1" s="1"/>
  <c r="AD80" i="1"/>
  <c r="AF79" i="1"/>
  <c r="AD79" i="1"/>
  <c r="AF78" i="1"/>
  <c r="AF77" i="1"/>
  <c r="AF64" i="1"/>
  <c r="AD64" i="1"/>
  <c r="AF58" i="1"/>
  <c r="AD58" i="1"/>
  <c r="AF46" i="1"/>
  <c r="AD46" i="1"/>
  <c r="AF41" i="1"/>
  <c r="AD41" i="1"/>
  <c r="AF37" i="1"/>
  <c r="AD37" i="1"/>
  <c r="AF31" i="1"/>
  <c r="AD31" i="1"/>
  <c r="AF26" i="1"/>
  <c r="AD26" i="1"/>
  <c r="AF21" i="1"/>
  <c r="AD21" i="1"/>
  <c r="AF20" i="1"/>
  <c r="AD20" i="1"/>
  <c r="AF19" i="1"/>
  <c r="AD19" i="1"/>
  <c r="AF18" i="1"/>
  <c r="AD18" i="1"/>
  <c r="AD16" i="1" l="1"/>
  <c r="AH232" i="1"/>
  <c r="AJ232" i="1"/>
  <c r="AF236" i="1"/>
  <c r="AF75" i="1"/>
  <c r="AF131" i="1"/>
  <c r="AD234" i="1"/>
  <c r="AD131" i="1"/>
  <c r="AD116" i="1"/>
  <c r="AD242" i="1"/>
  <c r="AD237" i="1"/>
  <c r="AD241" i="1"/>
  <c r="AD235" i="1"/>
  <c r="AD236" i="1"/>
  <c r="AD240" i="1"/>
  <c r="AD77" i="1"/>
  <c r="AF235" i="1"/>
  <c r="AF240" i="1"/>
  <c r="AF241" i="1"/>
  <c r="AF242" i="1"/>
  <c r="AF16" i="1"/>
  <c r="AB134" i="1"/>
  <c r="AB133" i="1"/>
  <c r="Z134" i="1"/>
  <c r="Z133" i="1"/>
  <c r="AD75" i="1" l="1"/>
  <c r="AF232" i="1"/>
  <c r="AB80" i="1"/>
  <c r="AB237" i="1" s="1"/>
  <c r="Z80" i="1"/>
  <c r="AD232" i="1" l="1"/>
  <c r="AA80" i="1"/>
  <c r="AE80" i="1" s="1"/>
  <c r="AI80" i="1" s="1"/>
  <c r="AM80" i="1" s="1"/>
  <c r="AQ80" i="1" s="1"/>
  <c r="Z237" i="1"/>
  <c r="AA237" i="1" s="1"/>
  <c r="AE237" i="1" s="1"/>
  <c r="AI237" i="1" s="1"/>
  <c r="AM237" i="1" s="1"/>
  <c r="AQ237" i="1" s="1"/>
  <c r="AC80" i="1"/>
  <c r="AG80" i="1" s="1"/>
  <c r="AK80" i="1" s="1"/>
  <c r="AO80" i="1" s="1"/>
  <c r="AS80" i="1" s="1"/>
  <c r="AC198" i="1"/>
  <c r="AG198" i="1" s="1"/>
  <c r="AK198" i="1" s="1"/>
  <c r="AO198" i="1" s="1"/>
  <c r="AS198" i="1" s="1"/>
  <c r="AC199" i="1"/>
  <c r="AG199" i="1" s="1"/>
  <c r="AK199" i="1" s="1"/>
  <c r="AO199" i="1" s="1"/>
  <c r="AS199" i="1" s="1"/>
  <c r="AA198" i="1"/>
  <c r="AE198" i="1" s="1"/>
  <c r="AI198" i="1" s="1"/>
  <c r="AM198" i="1" s="1"/>
  <c r="AQ198" i="1" s="1"/>
  <c r="AA199" i="1"/>
  <c r="AE199" i="1" s="1"/>
  <c r="AI199" i="1" s="1"/>
  <c r="AM199" i="1" s="1"/>
  <c r="AQ199" i="1" s="1"/>
  <c r="AB196" i="1"/>
  <c r="AC196" i="1" s="1"/>
  <c r="AG196" i="1" s="1"/>
  <c r="AK196" i="1" s="1"/>
  <c r="AO196" i="1" s="1"/>
  <c r="AS196" i="1" s="1"/>
  <c r="Z196" i="1"/>
  <c r="AA196" i="1" s="1"/>
  <c r="AE196" i="1" s="1"/>
  <c r="AI196" i="1" s="1"/>
  <c r="AM196" i="1" s="1"/>
  <c r="AQ196" i="1" s="1"/>
  <c r="AC194" i="1" l="1"/>
  <c r="AG194" i="1" s="1"/>
  <c r="AK194" i="1" s="1"/>
  <c r="AO194" i="1" s="1"/>
  <c r="AS194" i="1" s="1"/>
  <c r="AC195" i="1"/>
  <c r="AG195" i="1" s="1"/>
  <c r="AK195" i="1" s="1"/>
  <c r="AO195" i="1" s="1"/>
  <c r="AS195" i="1" s="1"/>
  <c r="AA194" i="1"/>
  <c r="AE194" i="1" s="1"/>
  <c r="AI194" i="1" s="1"/>
  <c r="AM194" i="1" s="1"/>
  <c r="AQ194" i="1" s="1"/>
  <c r="AA195" i="1"/>
  <c r="AE195" i="1" s="1"/>
  <c r="AI195" i="1" s="1"/>
  <c r="AM195" i="1" s="1"/>
  <c r="AQ195" i="1" s="1"/>
  <c r="AB192" i="1"/>
  <c r="AC192" i="1" s="1"/>
  <c r="AG192" i="1" s="1"/>
  <c r="AK192" i="1" s="1"/>
  <c r="AO192" i="1" s="1"/>
  <c r="AS192" i="1" s="1"/>
  <c r="Z192" i="1"/>
  <c r="AA192" i="1" s="1"/>
  <c r="AE192" i="1" s="1"/>
  <c r="AI192" i="1" s="1"/>
  <c r="AM192" i="1" s="1"/>
  <c r="AQ192" i="1" s="1"/>
  <c r="AB18" i="1" l="1"/>
  <c r="Z18" i="1"/>
  <c r="AA70" i="1"/>
  <c r="AE70" i="1" s="1"/>
  <c r="AI70" i="1" s="1"/>
  <c r="AM70" i="1" s="1"/>
  <c r="AQ70" i="1" s="1"/>
  <c r="AA71" i="1"/>
  <c r="AE71" i="1" s="1"/>
  <c r="AI71" i="1" s="1"/>
  <c r="AM71" i="1" s="1"/>
  <c r="AQ71" i="1" s="1"/>
  <c r="AC70" i="1"/>
  <c r="AG70" i="1" s="1"/>
  <c r="AK70" i="1" s="1"/>
  <c r="AO70" i="1" s="1"/>
  <c r="AS70" i="1" s="1"/>
  <c r="AC71" i="1"/>
  <c r="AG71" i="1" s="1"/>
  <c r="AK71" i="1" s="1"/>
  <c r="AO71" i="1" s="1"/>
  <c r="AS71" i="1" s="1"/>
  <c r="AC128" i="1"/>
  <c r="AG128" i="1" s="1"/>
  <c r="AK128" i="1" s="1"/>
  <c r="AO128" i="1" s="1"/>
  <c r="AS128" i="1" s="1"/>
  <c r="AA128" i="1"/>
  <c r="AE128" i="1" s="1"/>
  <c r="AI128" i="1" s="1"/>
  <c r="AM128" i="1" s="1"/>
  <c r="AQ128" i="1" s="1"/>
  <c r="AC191" i="1"/>
  <c r="AG191" i="1" s="1"/>
  <c r="AK191" i="1" s="1"/>
  <c r="AO191" i="1" s="1"/>
  <c r="AS191" i="1" s="1"/>
  <c r="AA191" i="1"/>
  <c r="AE191" i="1" s="1"/>
  <c r="AI191" i="1" s="1"/>
  <c r="AM191" i="1" s="1"/>
  <c r="AQ191" i="1" s="1"/>
  <c r="Z99" i="1"/>
  <c r="AC101" i="1"/>
  <c r="AG101" i="1" s="1"/>
  <c r="AK101" i="1" s="1"/>
  <c r="AO101" i="1" s="1"/>
  <c r="AS101" i="1" s="1"/>
  <c r="AA101" i="1"/>
  <c r="AE101" i="1" s="1"/>
  <c r="AI101" i="1" s="1"/>
  <c r="AM101" i="1" s="1"/>
  <c r="AQ101" i="1" s="1"/>
  <c r="AB96" i="1"/>
  <c r="Z96" i="1"/>
  <c r="AB98" i="1"/>
  <c r="Z98" i="1"/>
  <c r="AB223" i="1" l="1"/>
  <c r="Z223" i="1"/>
  <c r="AC225" i="1"/>
  <c r="AG225" i="1" s="1"/>
  <c r="AK225" i="1" s="1"/>
  <c r="AO225" i="1" s="1"/>
  <c r="AS225" i="1" s="1"/>
  <c r="AA225" i="1"/>
  <c r="AE225" i="1" s="1"/>
  <c r="AI225" i="1" s="1"/>
  <c r="AM225" i="1" s="1"/>
  <c r="AQ225" i="1" s="1"/>
  <c r="AC56" i="1" l="1"/>
  <c r="AG56" i="1" s="1"/>
  <c r="AK56" i="1" s="1"/>
  <c r="AO56" i="1" s="1"/>
  <c r="AS56" i="1" s="1"/>
  <c r="AA56" i="1"/>
  <c r="AE56" i="1" s="1"/>
  <c r="AI56" i="1" s="1"/>
  <c r="AM56" i="1" s="1"/>
  <c r="AQ56" i="1" s="1"/>
  <c r="AC54" i="1"/>
  <c r="AG54" i="1" s="1"/>
  <c r="AK54" i="1" s="1"/>
  <c r="AO54" i="1" s="1"/>
  <c r="AS54" i="1" s="1"/>
  <c r="AA54" i="1"/>
  <c r="AE54" i="1" s="1"/>
  <c r="AI54" i="1" s="1"/>
  <c r="AM54" i="1" s="1"/>
  <c r="AQ54" i="1" s="1"/>
  <c r="AB239" i="1" l="1"/>
  <c r="Z239" i="1"/>
  <c r="AB227" i="1"/>
  <c r="Z227" i="1"/>
  <c r="AB216" i="1"/>
  <c r="Z216" i="1"/>
  <c r="AB213" i="1"/>
  <c r="Z213" i="1"/>
  <c r="AB187" i="1"/>
  <c r="Z187" i="1"/>
  <c r="Z179" i="1"/>
  <c r="AB175" i="1"/>
  <c r="Z175" i="1"/>
  <c r="AB171" i="1"/>
  <c r="Z171" i="1"/>
  <c r="AB167" i="1"/>
  <c r="Z167" i="1"/>
  <c r="AB163" i="1"/>
  <c r="Z163" i="1"/>
  <c r="AB159" i="1"/>
  <c r="Z159" i="1"/>
  <c r="AB155" i="1"/>
  <c r="Z155" i="1"/>
  <c r="AB151" i="1"/>
  <c r="Z151" i="1"/>
  <c r="AB147" i="1"/>
  <c r="Z147" i="1"/>
  <c r="AB143" i="1"/>
  <c r="Z143" i="1"/>
  <c r="AB139" i="1"/>
  <c r="Z139" i="1"/>
  <c r="AB135" i="1"/>
  <c r="Z135" i="1"/>
  <c r="AB234" i="1"/>
  <c r="AB122" i="1"/>
  <c r="Z122" i="1"/>
  <c r="AB105" i="1"/>
  <c r="Z105" i="1"/>
  <c r="AB102" i="1"/>
  <c r="Z102" i="1"/>
  <c r="AB79" i="1"/>
  <c r="Z79" i="1"/>
  <c r="AB78" i="1"/>
  <c r="Z78" i="1"/>
  <c r="AB77" i="1"/>
  <c r="Z77" i="1"/>
  <c r="AB64" i="1"/>
  <c r="Z64" i="1"/>
  <c r="AB58" i="1"/>
  <c r="Z58" i="1"/>
  <c r="AB46" i="1"/>
  <c r="Z46" i="1"/>
  <c r="AB41" i="1"/>
  <c r="Z41" i="1"/>
  <c r="AB37" i="1"/>
  <c r="Z37" i="1"/>
  <c r="AB31" i="1"/>
  <c r="Z31" i="1"/>
  <c r="AB26" i="1"/>
  <c r="Z26" i="1"/>
  <c r="AB21" i="1"/>
  <c r="Z21" i="1"/>
  <c r="AB20" i="1"/>
  <c r="Z20" i="1"/>
  <c r="AB19" i="1"/>
  <c r="Z19" i="1"/>
  <c r="Z242" i="1" l="1"/>
  <c r="AB242" i="1"/>
  <c r="Z75" i="1"/>
  <c r="AB75" i="1"/>
  <c r="AB116" i="1"/>
  <c r="Z241" i="1"/>
  <c r="AB240" i="1"/>
  <c r="Z240" i="1"/>
  <c r="Z116" i="1"/>
  <c r="Z235" i="1"/>
  <c r="AB241" i="1"/>
  <c r="AB131" i="1"/>
  <c r="AB236" i="1"/>
  <c r="Z131" i="1"/>
  <c r="Z236" i="1"/>
  <c r="Z234" i="1"/>
  <c r="Z16" i="1"/>
  <c r="AB235" i="1"/>
  <c r="AB16" i="1"/>
  <c r="V41" i="1"/>
  <c r="X239" i="1"/>
  <c r="V239" i="1"/>
  <c r="X227" i="1"/>
  <c r="V227" i="1"/>
  <c r="X223" i="1"/>
  <c r="V223" i="1"/>
  <c r="X216" i="1"/>
  <c r="V216" i="1"/>
  <c r="X213" i="1"/>
  <c r="V213" i="1"/>
  <c r="X187" i="1"/>
  <c r="V187" i="1"/>
  <c r="V179" i="1"/>
  <c r="X175" i="1"/>
  <c r="V175" i="1"/>
  <c r="X171" i="1"/>
  <c r="V171" i="1"/>
  <c r="X167" i="1"/>
  <c r="V167" i="1"/>
  <c r="X163" i="1"/>
  <c r="V163" i="1"/>
  <c r="X159" i="1"/>
  <c r="V159" i="1"/>
  <c r="X155" i="1"/>
  <c r="V155" i="1"/>
  <c r="X151" i="1"/>
  <c r="V151" i="1"/>
  <c r="X147" i="1"/>
  <c r="V147" i="1"/>
  <c r="X143" i="1"/>
  <c r="V143" i="1"/>
  <c r="X139" i="1"/>
  <c r="V139" i="1"/>
  <c r="X135" i="1"/>
  <c r="V135" i="1"/>
  <c r="X134" i="1"/>
  <c r="X234" i="1" s="1"/>
  <c r="V134" i="1"/>
  <c r="V234" i="1" s="1"/>
  <c r="X133" i="1"/>
  <c r="V133" i="1"/>
  <c r="X122" i="1"/>
  <c r="X116" i="1" s="1"/>
  <c r="V122" i="1"/>
  <c r="V116" i="1" s="1"/>
  <c r="X105" i="1"/>
  <c r="V105" i="1"/>
  <c r="X102" i="1"/>
  <c r="V102" i="1"/>
  <c r="X96" i="1"/>
  <c r="V96" i="1"/>
  <c r="X79" i="1"/>
  <c r="X236" i="1" s="1"/>
  <c r="V79" i="1"/>
  <c r="V236" i="1" s="1"/>
  <c r="X78" i="1"/>
  <c r="V78" i="1"/>
  <c r="X77" i="1"/>
  <c r="V77" i="1"/>
  <c r="X64" i="1"/>
  <c r="V64" i="1"/>
  <c r="X58" i="1"/>
  <c r="X46" i="1"/>
  <c r="V46" i="1"/>
  <c r="X41" i="1"/>
  <c r="X19" i="1"/>
  <c r="X18" i="1"/>
  <c r="V37" i="1"/>
  <c r="X31" i="1"/>
  <c r="V31" i="1"/>
  <c r="V26" i="1"/>
  <c r="X26" i="1"/>
  <c r="X21" i="1"/>
  <c r="X20" i="1"/>
  <c r="V20" i="1"/>
  <c r="V19" i="1"/>
  <c r="V18" i="1"/>
  <c r="X75" i="1" l="1"/>
  <c r="AB232" i="1"/>
  <c r="X131" i="1"/>
  <c r="Z232" i="1"/>
  <c r="X241" i="1"/>
  <c r="V241" i="1"/>
  <c r="X242" i="1"/>
  <c r="V131" i="1"/>
  <c r="V242" i="1"/>
  <c r="V75" i="1"/>
  <c r="X16" i="1"/>
  <c r="X235" i="1"/>
  <c r="V21" i="1"/>
  <c r="V16" i="1"/>
  <c r="V235" i="1"/>
  <c r="V58" i="1"/>
  <c r="X37" i="1"/>
  <c r="U30" i="1"/>
  <c r="Y30" i="1" s="1"/>
  <c r="AC30" i="1" s="1"/>
  <c r="AG30" i="1" s="1"/>
  <c r="AK30" i="1" s="1"/>
  <c r="AO30" i="1" s="1"/>
  <c r="AS30" i="1" s="1"/>
  <c r="S30" i="1"/>
  <c r="W30" i="1" s="1"/>
  <c r="AA30" i="1" s="1"/>
  <c r="AE30" i="1" s="1"/>
  <c r="AI30" i="1" s="1"/>
  <c r="AM30" i="1" s="1"/>
  <c r="AQ30" i="1" s="1"/>
  <c r="V240" i="1" l="1"/>
  <c r="V232" i="1"/>
  <c r="X232" i="1"/>
  <c r="X240" i="1"/>
  <c r="T43" i="1"/>
  <c r="T239" i="1"/>
  <c r="R239" i="1"/>
  <c r="U57" i="1"/>
  <c r="Y57" i="1" s="1"/>
  <c r="AC57" i="1" s="1"/>
  <c r="AG57" i="1" s="1"/>
  <c r="AK57" i="1" s="1"/>
  <c r="AO57" i="1" s="1"/>
  <c r="AS57" i="1" s="1"/>
  <c r="S57" i="1"/>
  <c r="W57" i="1" s="1"/>
  <c r="AA57" i="1" s="1"/>
  <c r="AE57" i="1" s="1"/>
  <c r="AI57" i="1" s="1"/>
  <c r="AM57" i="1" s="1"/>
  <c r="AQ57" i="1" s="1"/>
  <c r="T20" i="1"/>
  <c r="U20" i="1" s="1"/>
  <c r="Y20" i="1" s="1"/>
  <c r="AC20" i="1" s="1"/>
  <c r="AG20" i="1" s="1"/>
  <c r="AK20" i="1" s="1"/>
  <c r="AO20" i="1" s="1"/>
  <c r="AS20" i="1" s="1"/>
  <c r="R20" i="1"/>
  <c r="S20" i="1" s="1"/>
  <c r="W20" i="1" s="1"/>
  <c r="AA20" i="1" s="1"/>
  <c r="AE20" i="1" s="1"/>
  <c r="AI20" i="1" s="1"/>
  <c r="AM20" i="1" s="1"/>
  <c r="AQ20" i="1" s="1"/>
  <c r="U69" i="1"/>
  <c r="Y69" i="1" s="1"/>
  <c r="AC69" i="1" s="1"/>
  <c r="AG69" i="1" s="1"/>
  <c r="AK69" i="1" s="1"/>
  <c r="AO69" i="1" s="1"/>
  <c r="AS69" i="1" s="1"/>
  <c r="S69" i="1"/>
  <c r="W69" i="1" s="1"/>
  <c r="AA69" i="1" s="1"/>
  <c r="AE69" i="1" s="1"/>
  <c r="AI69" i="1" s="1"/>
  <c r="AM69" i="1" s="1"/>
  <c r="AQ69" i="1" s="1"/>
  <c r="R60" i="1"/>
  <c r="U63" i="1"/>
  <c r="Y63" i="1" s="1"/>
  <c r="AC63" i="1" s="1"/>
  <c r="AG63" i="1" s="1"/>
  <c r="AK63" i="1" s="1"/>
  <c r="AO63" i="1" s="1"/>
  <c r="AS63" i="1" s="1"/>
  <c r="S63" i="1"/>
  <c r="W63" i="1" s="1"/>
  <c r="AA63" i="1" s="1"/>
  <c r="AE63" i="1" s="1"/>
  <c r="AI63" i="1" s="1"/>
  <c r="AM63" i="1" s="1"/>
  <c r="AQ63" i="1" s="1"/>
  <c r="R61" i="1"/>
  <c r="S61" i="1" s="1"/>
  <c r="W61" i="1" s="1"/>
  <c r="AA61" i="1" s="1"/>
  <c r="AE61" i="1" s="1"/>
  <c r="AI61" i="1" s="1"/>
  <c r="AM61" i="1" s="1"/>
  <c r="AQ61" i="1" s="1"/>
  <c r="U60" i="1"/>
  <c r="Y60" i="1" s="1"/>
  <c r="AC60" i="1" s="1"/>
  <c r="AG60" i="1" s="1"/>
  <c r="AK60" i="1" s="1"/>
  <c r="AO60" i="1" s="1"/>
  <c r="AS60" i="1" s="1"/>
  <c r="U61" i="1"/>
  <c r="Y61" i="1" s="1"/>
  <c r="AC61" i="1" s="1"/>
  <c r="AG61" i="1" s="1"/>
  <c r="AK61" i="1" s="1"/>
  <c r="AO61" i="1" s="1"/>
  <c r="AS61" i="1" s="1"/>
  <c r="U62" i="1"/>
  <c r="Y62" i="1" s="1"/>
  <c r="AC62" i="1" s="1"/>
  <c r="AG62" i="1" s="1"/>
  <c r="AK62" i="1" s="1"/>
  <c r="AO62" i="1" s="1"/>
  <c r="AS62" i="1" s="1"/>
  <c r="S60" i="1"/>
  <c r="W60" i="1" s="1"/>
  <c r="AA60" i="1" s="1"/>
  <c r="AE60" i="1" s="1"/>
  <c r="AI60" i="1" s="1"/>
  <c r="AM60" i="1" s="1"/>
  <c r="AQ60" i="1" s="1"/>
  <c r="S62" i="1"/>
  <c r="W62" i="1" s="1"/>
  <c r="AA62" i="1" s="1"/>
  <c r="AE62" i="1" s="1"/>
  <c r="AI62" i="1" s="1"/>
  <c r="AM62" i="1" s="1"/>
  <c r="AQ62" i="1" s="1"/>
  <c r="T58" i="1"/>
  <c r="R58" i="1"/>
  <c r="T44" i="1"/>
  <c r="T19" i="1" s="1"/>
  <c r="T40" i="1"/>
  <c r="T39" i="1"/>
  <c r="R39" i="1"/>
  <c r="R40" i="1"/>
  <c r="R33" i="1"/>
  <c r="R31" i="1" s="1"/>
  <c r="U34" i="1"/>
  <c r="Y34" i="1" s="1"/>
  <c r="AC34" i="1" s="1"/>
  <c r="AG34" i="1" s="1"/>
  <c r="AK34" i="1" s="1"/>
  <c r="AO34" i="1" s="1"/>
  <c r="AS34" i="1" s="1"/>
  <c r="U35" i="1"/>
  <c r="Y35" i="1" s="1"/>
  <c r="AC35" i="1" s="1"/>
  <c r="AG35" i="1" s="1"/>
  <c r="AK35" i="1" s="1"/>
  <c r="AO35" i="1" s="1"/>
  <c r="AS35" i="1" s="1"/>
  <c r="S34" i="1"/>
  <c r="W34" i="1" s="1"/>
  <c r="AA34" i="1" s="1"/>
  <c r="AE34" i="1" s="1"/>
  <c r="AI34" i="1" s="1"/>
  <c r="AM34" i="1" s="1"/>
  <c r="AQ34" i="1" s="1"/>
  <c r="S35" i="1"/>
  <c r="W35" i="1" s="1"/>
  <c r="AA35" i="1" s="1"/>
  <c r="AE35" i="1" s="1"/>
  <c r="AI35" i="1" s="1"/>
  <c r="AM35" i="1" s="1"/>
  <c r="AQ35" i="1" s="1"/>
  <c r="T31" i="1"/>
  <c r="I33" i="1"/>
  <c r="M33" i="1" s="1"/>
  <c r="Q33" i="1" s="1"/>
  <c r="U33" i="1" s="1"/>
  <c r="Y33" i="1" s="1"/>
  <c r="AC33" i="1" s="1"/>
  <c r="AG33" i="1" s="1"/>
  <c r="AK33" i="1" s="1"/>
  <c r="AO33" i="1" s="1"/>
  <c r="AS33" i="1" s="1"/>
  <c r="G33" i="1"/>
  <c r="K33" i="1" s="1"/>
  <c r="O33" i="1" s="1"/>
  <c r="S33" i="1" s="1"/>
  <c r="W33" i="1" s="1"/>
  <c r="AA33" i="1" s="1"/>
  <c r="AE33" i="1" s="1"/>
  <c r="AI33" i="1" s="1"/>
  <c r="AM33" i="1" s="1"/>
  <c r="AQ33" i="1" s="1"/>
  <c r="R66" i="1"/>
  <c r="S66" i="1" s="1"/>
  <c r="W66" i="1" s="1"/>
  <c r="AA66" i="1" s="1"/>
  <c r="AE66" i="1" s="1"/>
  <c r="AI66" i="1" s="1"/>
  <c r="AM66" i="1" s="1"/>
  <c r="AQ66" i="1" s="1"/>
  <c r="U66" i="1"/>
  <c r="Y66" i="1" s="1"/>
  <c r="AC66" i="1" s="1"/>
  <c r="AG66" i="1" s="1"/>
  <c r="AK66" i="1" s="1"/>
  <c r="AO66" i="1" s="1"/>
  <c r="AS66" i="1" s="1"/>
  <c r="U67" i="1"/>
  <c r="Y67" i="1" s="1"/>
  <c r="AC67" i="1" s="1"/>
  <c r="AG67" i="1" s="1"/>
  <c r="AK67" i="1" s="1"/>
  <c r="AO67" i="1" s="1"/>
  <c r="AS67" i="1" s="1"/>
  <c r="U68" i="1"/>
  <c r="Y68" i="1" s="1"/>
  <c r="AC68" i="1" s="1"/>
  <c r="AG68" i="1" s="1"/>
  <c r="AK68" i="1" s="1"/>
  <c r="AO68" i="1" s="1"/>
  <c r="AS68" i="1" s="1"/>
  <c r="S67" i="1"/>
  <c r="W67" i="1" s="1"/>
  <c r="AA67" i="1" s="1"/>
  <c r="AE67" i="1" s="1"/>
  <c r="AI67" i="1" s="1"/>
  <c r="AM67" i="1" s="1"/>
  <c r="AQ67" i="1" s="1"/>
  <c r="S68" i="1"/>
  <c r="W68" i="1" s="1"/>
  <c r="AA68" i="1" s="1"/>
  <c r="AE68" i="1" s="1"/>
  <c r="AI68" i="1" s="1"/>
  <c r="AM68" i="1" s="1"/>
  <c r="AQ68" i="1" s="1"/>
  <c r="T64" i="1"/>
  <c r="U64" i="1" s="1"/>
  <c r="Y64" i="1" s="1"/>
  <c r="AC64" i="1" s="1"/>
  <c r="AG64" i="1" s="1"/>
  <c r="AK64" i="1" s="1"/>
  <c r="AO64" i="1" s="1"/>
  <c r="AS64" i="1" s="1"/>
  <c r="T28" i="1"/>
  <c r="T26" i="1" s="1"/>
  <c r="T21" i="1"/>
  <c r="R29" i="1"/>
  <c r="R28" i="1"/>
  <c r="U25" i="1"/>
  <c r="Y25" i="1" s="1"/>
  <c r="AC25" i="1" s="1"/>
  <c r="AG25" i="1" s="1"/>
  <c r="AK25" i="1" s="1"/>
  <c r="AO25" i="1" s="1"/>
  <c r="AS25" i="1" s="1"/>
  <c r="S25" i="1"/>
  <c r="W25" i="1" s="1"/>
  <c r="AA25" i="1" s="1"/>
  <c r="AE25" i="1" s="1"/>
  <c r="AI25" i="1" s="1"/>
  <c r="AM25" i="1" s="1"/>
  <c r="AQ25" i="1" s="1"/>
  <c r="R24" i="1"/>
  <c r="R23" i="1"/>
  <c r="R18" i="1" s="1"/>
  <c r="R21" i="1" l="1"/>
  <c r="R19" i="1"/>
  <c r="R16" i="1" s="1"/>
  <c r="R26" i="1"/>
  <c r="T18" i="1"/>
  <c r="T16" i="1" s="1"/>
  <c r="R64" i="1"/>
  <c r="S64" i="1" s="1"/>
  <c r="W64" i="1" s="1"/>
  <c r="AA64" i="1" s="1"/>
  <c r="AE64" i="1" s="1"/>
  <c r="AI64" i="1" s="1"/>
  <c r="AM64" i="1" s="1"/>
  <c r="AQ64" i="1" s="1"/>
  <c r="U58" i="1"/>
  <c r="Y58" i="1" s="1"/>
  <c r="AC58" i="1" s="1"/>
  <c r="AG58" i="1" s="1"/>
  <c r="AK58" i="1" s="1"/>
  <c r="AO58" i="1" s="1"/>
  <c r="AS58" i="1" s="1"/>
  <c r="S58" i="1"/>
  <c r="W58" i="1" s="1"/>
  <c r="AA58" i="1" s="1"/>
  <c r="AE58" i="1" s="1"/>
  <c r="AI58" i="1" s="1"/>
  <c r="AM58" i="1" s="1"/>
  <c r="AQ58" i="1" s="1"/>
  <c r="T134" i="1" l="1"/>
  <c r="T133" i="1"/>
  <c r="R134" i="1"/>
  <c r="R133" i="1"/>
  <c r="T187" i="1"/>
  <c r="U187" i="1" s="1"/>
  <c r="Y187" i="1" s="1"/>
  <c r="AC187" i="1" s="1"/>
  <c r="AG187" i="1" s="1"/>
  <c r="AK187" i="1" s="1"/>
  <c r="AO187" i="1" s="1"/>
  <c r="AS187" i="1" s="1"/>
  <c r="R187" i="1"/>
  <c r="S187" i="1" s="1"/>
  <c r="W187" i="1" s="1"/>
  <c r="AA187" i="1" s="1"/>
  <c r="AE187" i="1" s="1"/>
  <c r="AI187" i="1" s="1"/>
  <c r="AM187" i="1" s="1"/>
  <c r="AQ187" i="1" s="1"/>
  <c r="U189" i="1"/>
  <c r="Y189" i="1" s="1"/>
  <c r="AC189" i="1" s="1"/>
  <c r="AG189" i="1" s="1"/>
  <c r="AK189" i="1" s="1"/>
  <c r="AO189" i="1" s="1"/>
  <c r="AS189" i="1" s="1"/>
  <c r="U190" i="1"/>
  <c r="Y190" i="1" s="1"/>
  <c r="AC190" i="1" s="1"/>
  <c r="AG190" i="1" s="1"/>
  <c r="AK190" i="1" s="1"/>
  <c r="AO190" i="1" s="1"/>
  <c r="AS190" i="1" s="1"/>
  <c r="S189" i="1"/>
  <c r="W189" i="1" s="1"/>
  <c r="AA189" i="1" s="1"/>
  <c r="AE189" i="1" s="1"/>
  <c r="AI189" i="1" s="1"/>
  <c r="AM189" i="1" s="1"/>
  <c r="AQ189" i="1" s="1"/>
  <c r="S190" i="1"/>
  <c r="W190" i="1" s="1"/>
  <c r="AA190" i="1" s="1"/>
  <c r="AE190" i="1" s="1"/>
  <c r="AI190" i="1" s="1"/>
  <c r="AM190" i="1" s="1"/>
  <c r="AQ190" i="1" s="1"/>
  <c r="U179" i="1" l="1"/>
  <c r="Y179" i="1" s="1"/>
  <c r="AC179" i="1" s="1"/>
  <c r="AG179" i="1" s="1"/>
  <c r="AK179" i="1" s="1"/>
  <c r="AO179" i="1" s="1"/>
  <c r="AS179" i="1" s="1"/>
  <c r="U181" i="1"/>
  <c r="Y181" i="1" s="1"/>
  <c r="AC181" i="1" s="1"/>
  <c r="AG181" i="1" s="1"/>
  <c r="AK181" i="1" s="1"/>
  <c r="AO181" i="1" s="1"/>
  <c r="AS181" i="1" s="1"/>
  <c r="U182" i="1"/>
  <c r="Y182" i="1" s="1"/>
  <c r="AC182" i="1" s="1"/>
  <c r="AG182" i="1" s="1"/>
  <c r="AK182" i="1" s="1"/>
  <c r="AO182" i="1" s="1"/>
  <c r="AS182" i="1" s="1"/>
  <c r="S181" i="1"/>
  <c r="W181" i="1" s="1"/>
  <c r="AA181" i="1" s="1"/>
  <c r="AE181" i="1" s="1"/>
  <c r="AI181" i="1" s="1"/>
  <c r="AM181" i="1" s="1"/>
  <c r="AQ181" i="1" s="1"/>
  <c r="S182" i="1"/>
  <c r="W182" i="1" s="1"/>
  <c r="AA182" i="1" s="1"/>
  <c r="AE182" i="1" s="1"/>
  <c r="AI182" i="1" s="1"/>
  <c r="AM182" i="1" s="1"/>
  <c r="AQ182" i="1" s="1"/>
  <c r="R179" i="1"/>
  <c r="S179" i="1" s="1"/>
  <c r="W179" i="1" s="1"/>
  <c r="AA179" i="1" s="1"/>
  <c r="AE179" i="1" s="1"/>
  <c r="AI179" i="1" s="1"/>
  <c r="AM179" i="1" s="1"/>
  <c r="AQ179" i="1" s="1"/>
  <c r="T227" i="1" l="1"/>
  <c r="R227" i="1"/>
  <c r="T223" i="1"/>
  <c r="R223" i="1"/>
  <c r="T216" i="1"/>
  <c r="R216" i="1"/>
  <c r="T213" i="1"/>
  <c r="R213" i="1"/>
  <c r="T175" i="1"/>
  <c r="R175" i="1"/>
  <c r="T171" i="1"/>
  <c r="R171" i="1"/>
  <c r="T167" i="1"/>
  <c r="R167" i="1"/>
  <c r="T163" i="1"/>
  <c r="R163" i="1"/>
  <c r="T159" i="1"/>
  <c r="R159" i="1"/>
  <c r="T155" i="1"/>
  <c r="R155" i="1"/>
  <c r="T151" i="1"/>
  <c r="R151" i="1"/>
  <c r="T147" i="1"/>
  <c r="R147" i="1"/>
  <c r="T143" i="1"/>
  <c r="R143" i="1"/>
  <c r="T139" i="1"/>
  <c r="R139" i="1"/>
  <c r="T135" i="1"/>
  <c r="R135" i="1"/>
  <c r="R234" i="1"/>
  <c r="R131" i="1"/>
  <c r="T122" i="1"/>
  <c r="R122" i="1"/>
  <c r="T105" i="1"/>
  <c r="R105" i="1"/>
  <c r="T102" i="1"/>
  <c r="R102" i="1"/>
  <c r="T96" i="1"/>
  <c r="R96" i="1"/>
  <c r="T79" i="1"/>
  <c r="R79" i="1"/>
  <c r="R236" i="1" s="1"/>
  <c r="T78" i="1"/>
  <c r="R78" i="1"/>
  <c r="T77" i="1"/>
  <c r="R77" i="1"/>
  <c r="T46" i="1"/>
  <c r="R46" i="1"/>
  <c r="T41" i="1"/>
  <c r="R41" i="1"/>
  <c r="T37" i="1"/>
  <c r="R37" i="1"/>
  <c r="R240" i="1" l="1"/>
  <c r="T240" i="1"/>
  <c r="T241" i="1"/>
  <c r="R116" i="1"/>
  <c r="R242" i="1"/>
  <c r="T242" i="1"/>
  <c r="R235" i="1"/>
  <c r="R75" i="1"/>
  <c r="T131" i="1"/>
  <c r="T116" i="1"/>
  <c r="R241" i="1"/>
  <c r="T234" i="1"/>
  <c r="T235" i="1"/>
  <c r="T236" i="1"/>
  <c r="T75" i="1"/>
  <c r="R232" i="1" l="1"/>
  <c r="T232" i="1"/>
  <c r="P239" i="1"/>
  <c r="N239" i="1"/>
  <c r="P227" i="1"/>
  <c r="N227" i="1"/>
  <c r="P223" i="1"/>
  <c r="N223" i="1"/>
  <c r="P216" i="1"/>
  <c r="N216" i="1"/>
  <c r="P213" i="1"/>
  <c r="N213" i="1"/>
  <c r="P175" i="1"/>
  <c r="N175" i="1"/>
  <c r="P171" i="1"/>
  <c r="N171" i="1"/>
  <c r="P167" i="1"/>
  <c r="N167" i="1"/>
  <c r="P163" i="1"/>
  <c r="N163" i="1"/>
  <c r="P159" i="1"/>
  <c r="N159" i="1"/>
  <c r="P155" i="1"/>
  <c r="N155" i="1"/>
  <c r="P151" i="1"/>
  <c r="N151" i="1"/>
  <c r="P147" i="1"/>
  <c r="N147" i="1"/>
  <c r="P143" i="1"/>
  <c r="N143" i="1"/>
  <c r="P139" i="1"/>
  <c r="N139" i="1"/>
  <c r="P135" i="1"/>
  <c r="N135" i="1"/>
  <c r="P134" i="1"/>
  <c r="N134" i="1"/>
  <c r="N234" i="1" s="1"/>
  <c r="P133" i="1"/>
  <c r="N133" i="1"/>
  <c r="P122" i="1"/>
  <c r="P116" i="1" s="1"/>
  <c r="N122" i="1"/>
  <c r="N116" i="1" s="1"/>
  <c r="P105" i="1"/>
  <c r="N105" i="1"/>
  <c r="P102" i="1"/>
  <c r="N102" i="1"/>
  <c r="P96" i="1"/>
  <c r="N96" i="1"/>
  <c r="P79" i="1"/>
  <c r="N79" i="1"/>
  <c r="N236" i="1" s="1"/>
  <c r="P78" i="1"/>
  <c r="N78" i="1"/>
  <c r="P77" i="1"/>
  <c r="N77" i="1"/>
  <c r="P46" i="1"/>
  <c r="N46" i="1"/>
  <c r="P41" i="1"/>
  <c r="N41" i="1"/>
  <c r="P37" i="1"/>
  <c r="N37" i="1"/>
  <c r="P26" i="1"/>
  <c r="N26" i="1"/>
  <c r="P21" i="1"/>
  <c r="N21" i="1"/>
  <c r="P19" i="1"/>
  <c r="N19" i="1"/>
  <c r="P18" i="1"/>
  <c r="N18" i="1"/>
  <c r="N235" i="1" l="1"/>
  <c r="N16" i="1"/>
  <c r="N240" i="1"/>
  <c r="N75" i="1"/>
  <c r="P241" i="1"/>
  <c r="P131" i="1"/>
  <c r="N242" i="1"/>
  <c r="N131" i="1"/>
  <c r="N241" i="1"/>
  <c r="P75" i="1"/>
  <c r="P234" i="1"/>
  <c r="P235" i="1"/>
  <c r="P236" i="1"/>
  <c r="P240" i="1"/>
  <c r="P242" i="1"/>
  <c r="P16" i="1"/>
  <c r="M127" i="1"/>
  <c r="Q127" i="1" s="1"/>
  <c r="U127" i="1" s="1"/>
  <c r="Y127" i="1" s="1"/>
  <c r="AC127" i="1" s="1"/>
  <c r="AG127" i="1" s="1"/>
  <c r="AK127" i="1" s="1"/>
  <c r="AO127" i="1" s="1"/>
  <c r="AS127" i="1" s="1"/>
  <c r="K127" i="1"/>
  <c r="O127" i="1" s="1"/>
  <c r="S127" i="1" s="1"/>
  <c r="W127" i="1" s="1"/>
  <c r="AA127" i="1" s="1"/>
  <c r="AE127" i="1" s="1"/>
  <c r="AI127" i="1" s="1"/>
  <c r="AM127" i="1" s="1"/>
  <c r="AQ127" i="1" s="1"/>
  <c r="N232" i="1" l="1"/>
  <c r="P232" i="1"/>
  <c r="L41" i="1"/>
  <c r="L239" i="1"/>
  <c r="J239" i="1"/>
  <c r="L227" i="1"/>
  <c r="J227" i="1"/>
  <c r="L223" i="1"/>
  <c r="J223" i="1"/>
  <c r="L216" i="1"/>
  <c r="J216" i="1"/>
  <c r="L213" i="1"/>
  <c r="J213" i="1"/>
  <c r="L175" i="1"/>
  <c r="J175" i="1"/>
  <c r="L171" i="1"/>
  <c r="J171" i="1"/>
  <c r="L167" i="1"/>
  <c r="J167" i="1"/>
  <c r="L163" i="1"/>
  <c r="J163" i="1"/>
  <c r="L159" i="1"/>
  <c r="J159" i="1"/>
  <c r="L155" i="1"/>
  <c r="J155" i="1"/>
  <c r="L151" i="1"/>
  <c r="J151" i="1"/>
  <c r="L147" i="1"/>
  <c r="J147" i="1"/>
  <c r="L143" i="1"/>
  <c r="J143" i="1"/>
  <c r="L139" i="1"/>
  <c r="J139" i="1"/>
  <c r="L135" i="1"/>
  <c r="J135" i="1"/>
  <c r="L134" i="1"/>
  <c r="J134" i="1"/>
  <c r="L133" i="1"/>
  <c r="J133" i="1"/>
  <c r="L122" i="1"/>
  <c r="J122" i="1"/>
  <c r="L105" i="1"/>
  <c r="J105" i="1"/>
  <c r="L102" i="1"/>
  <c r="J102" i="1"/>
  <c r="L96" i="1"/>
  <c r="J96" i="1"/>
  <c r="L79" i="1"/>
  <c r="L236" i="1" s="1"/>
  <c r="J79" i="1"/>
  <c r="J236" i="1" s="1"/>
  <c r="L78" i="1"/>
  <c r="J78" i="1"/>
  <c r="L77" i="1"/>
  <c r="J77" i="1"/>
  <c r="L46" i="1"/>
  <c r="J46" i="1"/>
  <c r="J41" i="1"/>
  <c r="L37" i="1"/>
  <c r="J37" i="1"/>
  <c r="L26" i="1"/>
  <c r="J26" i="1"/>
  <c r="L21" i="1"/>
  <c r="J21" i="1"/>
  <c r="J19" i="1"/>
  <c r="L18" i="1"/>
  <c r="J18" i="1"/>
  <c r="L242" i="1" l="1"/>
  <c r="J242" i="1"/>
  <c r="J116" i="1"/>
  <c r="L116" i="1"/>
  <c r="L131" i="1"/>
  <c r="J241" i="1"/>
  <c r="J240" i="1"/>
  <c r="L75" i="1"/>
  <c r="L240" i="1"/>
  <c r="J75" i="1"/>
  <c r="J16" i="1"/>
  <c r="J235" i="1"/>
  <c r="J131" i="1"/>
  <c r="J234" i="1"/>
  <c r="L234" i="1"/>
  <c r="L241" i="1"/>
  <c r="L19" i="1"/>
  <c r="H79" i="1"/>
  <c r="H236" i="1" s="1"/>
  <c r="F79" i="1"/>
  <c r="F236" i="1" s="1"/>
  <c r="H105" i="1"/>
  <c r="F105" i="1"/>
  <c r="I108" i="1"/>
  <c r="M108" i="1" s="1"/>
  <c r="Q108" i="1" s="1"/>
  <c r="U108" i="1" s="1"/>
  <c r="Y108" i="1" s="1"/>
  <c r="AC108" i="1" s="1"/>
  <c r="AG108" i="1" s="1"/>
  <c r="AK108" i="1" s="1"/>
  <c r="AO108" i="1" s="1"/>
  <c r="AS108" i="1" s="1"/>
  <c r="G108" i="1"/>
  <c r="K108" i="1" s="1"/>
  <c r="O108" i="1" s="1"/>
  <c r="S108" i="1" s="1"/>
  <c r="W108" i="1" s="1"/>
  <c r="AA108" i="1" s="1"/>
  <c r="AE108" i="1" s="1"/>
  <c r="AI108" i="1" s="1"/>
  <c r="AM108" i="1" s="1"/>
  <c r="AQ108" i="1" s="1"/>
  <c r="J232" i="1" l="1"/>
  <c r="L16" i="1"/>
  <c r="L235" i="1"/>
  <c r="H43" i="1"/>
  <c r="L232" i="1" l="1"/>
  <c r="BG354" i="1"/>
  <c r="F19" i="1" l="1"/>
  <c r="H48" i="1"/>
  <c r="H46" i="1" s="1"/>
  <c r="F46" i="1"/>
  <c r="E46" i="1"/>
  <c r="D46" i="1"/>
  <c r="G48" i="1"/>
  <c r="K48" i="1" s="1"/>
  <c r="O48" i="1" s="1"/>
  <c r="S48" i="1" s="1"/>
  <c r="W48" i="1" s="1"/>
  <c r="AA48" i="1" s="1"/>
  <c r="AE48" i="1" s="1"/>
  <c r="AI48" i="1" s="1"/>
  <c r="AM48" i="1" s="1"/>
  <c r="AQ48" i="1" s="1"/>
  <c r="G49" i="1"/>
  <c r="K49" i="1" s="1"/>
  <c r="O49" i="1" s="1"/>
  <c r="S49" i="1" s="1"/>
  <c r="W49" i="1" s="1"/>
  <c r="AA49" i="1" s="1"/>
  <c r="AE49" i="1" s="1"/>
  <c r="AI49" i="1" s="1"/>
  <c r="AM49" i="1" s="1"/>
  <c r="AQ49" i="1" s="1"/>
  <c r="I49" i="1"/>
  <c r="M49" i="1" s="1"/>
  <c r="Q49" i="1" s="1"/>
  <c r="U49" i="1" s="1"/>
  <c r="Y49" i="1" s="1"/>
  <c r="AC49" i="1" s="1"/>
  <c r="AG49" i="1" s="1"/>
  <c r="AK49" i="1" s="1"/>
  <c r="AO49" i="1" s="1"/>
  <c r="AS49" i="1" s="1"/>
  <c r="H44" i="1"/>
  <c r="H19" i="1" s="1"/>
  <c r="H18" i="1" l="1"/>
  <c r="I48" i="1"/>
  <c r="M48" i="1" s="1"/>
  <c r="Q48" i="1" s="1"/>
  <c r="U48" i="1" s="1"/>
  <c r="Y48" i="1" s="1"/>
  <c r="AC48" i="1" s="1"/>
  <c r="AG48" i="1" s="1"/>
  <c r="AK48" i="1" s="1"/>
  <c r="AO48" i="1" s="1"/>
  <c r="AS48" i="1" s="1"/>
  <c r="F39" i="1"/>
  <c r="F18" i="1" s="1"/>
  <c r="F92" i="1"/>
  <c r="F77" i="1" s="1"/>
  <c r="H77" i="1"/>
  <c r="I114" i="1"/>
  <c r="M114" i="1" s="1"/>
  <c r="Q114" i="1" s="1"/>
  <c r="U114" i="1" s="1"/>
  <c r="Y114" i="1" s="1"/>
  <c r="AC114" i="1" s="1"/>
  <c r="AG114" i="1" s="1"/>
  <c r="AK114" i="1" s="1"/>
  <c r="AO114" i="1" s="1"/>
  <c r="AS114" i="1" s="1"/>
  <c r="G114" i="1"/>
  <c r="K114" i="1" s="1"/>
  <c r="O114" i="1" s="1"/>
  <c r="S114" i="1" s="1"/>
  <c r="W114" i="1" s="1"/>
  <c r="AA114" i="1" s="1"/>
  <c r="AE114" i="1" s="1"/>
  <c r="AI114" i="1" s="1"/>
  <c r="AM114" i="1" s="1"/>
  <c r="AQ114" i="1" s="1"/>
  <c r="I113" i="1"/>
  <c r="M113" i="1" s="1"/>
  <c r="Q113" i="1" s="1"/>
  <c r="U113" i="1" s="1"/>
  <c r="Y113" i="1" s="1"/>
  <c r="AC113" i="1" s="1"/>
  <c r="AG113" i="1" s="1"/>
  <c r="AK113" i="1" s="1"/>
  <c r="AO113" i="1" s="1"/>
  <c r="AS113" i="1" s="1"/>
  <c r="G113" i="1"/>
  <c r="K113" i="1" s="1"/>
  <c r="O113" i="1" s="1"/>
  <c r="S113" i="1" s="1"/>
  <c r="W113" i="1" s="1"/>
  <c r="AA113" i="1" s="1"/>
  <c r="AE113" i="1" s="1"/>
  <c r="AI113" i="1" s="1"/>
  <c r="AM113" i="1" s="1"/>
  <c r="AQ113" i="1" s="1"/>
  <c r="I111" i="1"/>
  <c r="M111" i="1" s="1"/>
  <c r="Q111" i="1" s="1"/>
  <c r="U111" i="1" s="1"/>
  <c r="Y111" i="1" s="1"/>
  <c r="AC111" i="1" s="1"/>
  <c r="AG111" i="1" s="1"/>
  <c r="AK111" i="1" s="1"/>
  <c r="AO111" i="1" s="1"/>
  <c r="AS111" i="1" s="1"/>
  <c r="I112" i="1"/>
  <c r="M112" i="1" s="1"/>
  <c r="Q112" i="1" s="1"/>
  <c r="U112" i="1" s="1"/>
  <c r="Y112" i="1" s="1"/>
  <c r="AC112" i="1" s="1"/>
  <c r="AG112" i="1" s="1"/>
  <c r="AK112" i="1" s="1"/>
  <c r="AO112" i="1" s="1"/>
  <c r="AS112" i="1" s="1"/>
  <c r="G112" i="1"/>
  <c r="K112" i="1" s="1"/>
  <c r="O112" i="1" s="1"/>
  <c r="S112" i="1" s="1"/>
  <c r="W112" i="1" s="1"/>
  <c r="AA112" i="1" s="1"/>
  <c r="AE112" i="1" s="1"/>
  <c r="AI112" i="1" s="1"/>
  <c r="AM112" i="1" s="1"/>
  <c r="AQ112" i="1" s="1"/>
  <c r="G111" i="1"/>
  <c r="K111" i="1" s="1"/>
  <c r="O111" i="1" s="1"/>
  <c r="S111" i="1" s="1"/>
  <c r="W111" i="1" s="1"/>
  <c r="AA111" i="1" s="1"/>
  <c r="AE111" i="1" s="1"/>
  <c r="AI111" i="1" s="1"/>
  <c r="AM111" i="1" s="1"/>
  <c r="AQ111" i="1" s="1"/>
  <c r="I110" i="1"/>
  <c r="M110" i="1" s="1"/>
  <c r="Q110" i="1" s="1"/>
  <c r="U110" i="1" s="1"/>
  <c r="Y110" i="1" s="1"/>
  <c r="AC110" i="1" s="1"/>
  <c r="AG110" i="1" s="1"/>
  <c r="AK110" i="1" s="1"/>
  <c r="AO110" i="1" s="1"/>
  <c r="AS110" i="1" s="1"/>
  <c r="G110" i="1"/>
  <c r="K110" i="1" s="1"/>
  <c r="O110" i="1" s="1"/>
  <c r="S110" i="1" s="1"/>
  <c r="W110" i="1" s="1"/>
  <c r="AA110" i="1" s="1"/>
  <c r="AE110" i="1" s="1"/>
  <c r="AI110" i="1" s="1"/>
  <c r="AM110" i="1" s="1"/>
  <c r="AQ110" i="1" s="1"/>
  <c r="I109" i="1"/>
  <c r="M109" i="1" s="1"/>
  <c r="Q109" i="1" s="1"/>
  <c r="U109" i="1" s="1"/>
  <c r="Y109" i="1" s="1"/>
  <c r="AC109" i="1" s="1"/>
  <c r="AG109" i="1" s="1"/>
  <c r="AK109" i="1" s="1"/>
  <c r="AO109" i="1" s="1"/>
  <c r="AS109" i="1" s="1"/>
  <c r="G109" i="1"/>
  <c r="K109" i="1" s="1"/>
  <c r="O109" i="1" s="1"/>
  <c r="S109" i="1" s="1"/>
  <c r="W109" i="1" s="1"/>
  <c r="AA109" i="1" s="1"/>
  <c r="AE109" i="1" s="1"/>
  <c r="AI109" i="1" s="1"/>
  <c r="AM109" i="1" s="1"/>
  <c r="AQ109" i="1" s="1"/>
  <c r="I79" i="1" l="1"/>
  <c r="M79" i="1" s="1"/>
  <c r="Q79" i="1" s="1"/>
  <c r="U79" i="1" s="1"/>
  <c r="Y79" i="1" s="1"/>
  <c r="AC79" i="1" s="1"/>
  <c r="AG79" i="1" s="1"/>
  <c r="AK79" i="1" s="1"/>
  <c r="AO79" i="1" s="1"/>
  <c r="AS79" i="1" s="1"/>
  <c r="G79" i="1"/>
  <c r="K79" i="1" s="1"/>
  <c r="O79" i="1" s="1"/>
  <c r="S79" i="1" s="1"/>
  <c r="W79" i="1" s="1"/>
  <c r="AA79" i="1" s="1"/>
  <c r="AE79" i="1" s="1"/>
  <c r="AI79" i="1" s="1"/>
  <c r="AM79" i="1" s="1"/>
  <c r="AQ79" i="1" s="1"/>
  <c r="H96" i="1"/>
  <c r="F96" i="1"/>
  <c r="I100" i="1"/>
  <c r="M100" i="1" s="1"/>
  <c r="Q100" i="1" s="1"/>
  <c r="U100" i="1" s="1"/>
  <c r="Y100" i="1" s="1"/>
  <c r="AC100" i="1" s="1"/>
  <c r="AG100" i="1" s="1"/>
  <c r="AK100" i="1" s="1"/>
  <c r="AO100" i="1" s="1"/>
  <c r="AS100" i="1" s="1"/>
  <c r="G100" i="1"/>
  <c r="K100" i="1" s="1"/>
  <c r="O100" i="1" s="1"/>
  <c r="S100" i="1" s="1"/>
  <c r="W100" i="1" s="1"/>
  <c r="AA100" i="1" s="1"/>
  <c r="AE100" i="1" s="1"/>
  <c r="AI100" i="1" s="1"/>
  <c r="AM100" i="1" s="1"/>
  <c r="AQ100" i="1" s="1"/>
  <c r="I23" i="1" l="1"/>
  <c r="M23" i="1" s="1"/>
  <c r="Q23" i="1" s="1"/>
  <c r="U23" i="1" s="1"/>
  <c r="Y23" i="1" s="1"/>
  <c r="AC23" i="1" s="1"/>
  <c r="AG23" i="1" s="1"/>
  <c r="AK23" i="1" s="1"/>
  <c r="AO23" i="1" s="1"/>
  <c r="AS23" i="1" s="1"/>
  <c r="I24" i="1"/>
  <c r="M24" i="1" s="1"/>
  <c r="Q24" i="1" s="1"/>
  <c r="U24" i="1" s="1"/>
  <c r="Y24" i="1" s="1"/>
  <c r="AC24" i="1" s="1"/>
  <c r="AG24" i="1" s="1"/>
  <c r="AK24" i="1" s="1"/>
  <c r="AO24" i="1" s="1"/>
  <c r="AS24" i="1" s="1"/>
  <c r="I28" i="1"/>
  <c r="M28" i="1" s="1"/>
  <c r="Q28" i="1" s="1"/>
  <c r="U28" i="1" s="1"/>
  <c r="Y28" i="1" s="1"/>
  <c r="AC28" i="1" s="1"/>
  <c r="AG28" i="1" s="1"/>
  <c r="AK28" i="1" s="1"/>
  <c r="AO28" i="1" s="1"/>
  <c r="AS28" i="1" s="1"/>
  <c r="I29" i="1"/>
  <c r="M29" i="1" s="1"/>
  <c r="Q29" i="1" s="1"/>
  <c r="U29" i="1" s="1"/>
  <c r="Y29" i="1" s="1"/>
  <c r="AC29" i="1" s="1"/>
  <c r="AG29" i="1" s="1"/>
  <c r="AK29" i="1" s="1"/>
  <c r="AO29" i="1" s="1"/>
  <c r="AS29" i="1" s="1"/>
  <c r="I31" i="1"/>
  <c r="M31" i="1" s="1"/>
  <c r="Q31" i="1" s="1"/>
  <c r="U31" i="1" s="1"/>
  <c r="Y31" i="1" s="1"/>
  <c r="AC31" i="1" s="1"/>
  <c r="AG31" i="1" s="1"/>
  <c r="AK31" i="1" s="1"/>
  <c r="AO31" i="1" s="1"/>
  <c r="AS31" i="1" s="1"/>
  <c r="I36" i="1"/>
  <c r="M36" i="1" s="1"/>
  <c r="Q36" i="1" s="1"/>
  <c r="U36" i="1" s="1"/>
  <c r="Y36" i="1" s="1"/>
  <c r="AC36" i="1" s="1"/>
  <c r="AG36" i="1" s="1"/>
  <c r="AK36" i="1" s="1"/>
  <c r="AO36" i="1" s="1"/>
  <c r="AS36" i="1" s="1"/>
  <c r="I39" i="1"/>
  <c r="M39" i="1" s="1"/>
  <c r="Q39" i="1" s="1"/>
  <c r="U39" i="1" s="1"/>
  <c r="Y39" i="1" s="1"/>
  <c r="AC39" i="1" s="1"/>
  <c r="AG39" i="1" s="1"/>
  <c r="AK39" i="1" s="1"/>
  <c r="AO39" i="1" s="1"/>
  <c r="AS39" i="1" s="1"/>
  <c r="I40" i="1"/>
  <c r="M40" i="1" s="1"/>
  <c r="Q40" i="1" s="1"/>
  <c r="U40" i="1" s="1"/>
  <c r="Y40" i="1" s="1"/>
  <c r="AC40" i="1" s="1"/>
  <c r="AG40" i="1" s="1"/>
  <c r="AK40" i="1" s="1"/>
  <c r="AO40" i="1" s="1"/>
  <c r="AS40" i="1" s="1"/>
  <c r="I43" i="1"/>
  <c r="M43" i="1" s="1"/>
  <c r="Q43" i="1" s="1"/>
  <c r="U43" i="1" s="1"/>
  <c r="Y43" i="1" s="1"/>
  <c r="AC43" i="1" s="1"/>
  <c r="AG43" i="1" s="1"/>
  <c r="AK43" i="1" s="1"/>
  <c r="AO43" i="1" s="1"/>
  <c r="AS43" i="1" s="1"/>
  <c r="I44" i="1"/>
  <c r="M44" i="1" s="1"/>
  <c r="Q44" i="1" s="1"/>
  <c r="U44" i="1" s="1"/>
  <c r="Y44" i="1" s="1"/>
  <c r="AC44" i="1" s="1"/>
  <c r="AG44" i="1" s="1"/>
  <c r="AK44" i="1" s="1"/>
  <c r="AO44" i="1" s="1"/>
  <c r="AS44" i="1" s="1"/>
  <c r="I45" i="1"/>
  <c r="M45" i="1" s="1"/>
  <c r="Q45" i="1" s="1"/>
  <c r="U45" i="1" s="1"/>
  <c r="Y45" i="1" s="1"/>
  <c r="AC45" i="1" s="1"/>
  <c r="AG45" i="1" s="1"/>
  <c r="AK45" i="1" s="1"/>
  <c r="AO45" i="1" s="1"/>
  <c r="AS45" i="1" s="1"/>
  <c r="I46" i="1"/>
  <c r="M46" i="1" s="1"/>
  <c r="Q46" i="1" s="1"/>
  <c r="U46" i="1" s="1"/>
  <c r="Y46" i="1" s="1"/>
  <c r="AC46" i="1" s="1"/>
  <c r="AG46" i="1" s="1"/>
  <c r="AK46" i="1" s="1"/>
  <c r="AO46" i="1" s="1"/>
  <c r="AS46" i="1" s="1"/>
  <c r="I50" i="1"/>
  <c r="M50" i="1" s="1"/>
  <c r="Q50" i="1" s="1"/>
  <c r="U50" i="1" s="1"/>
  <c r="Y50" i="1" s="1"/>
  <c r="AC50" i="1" s="1"/>
  <c r="AG50" i="1" s="1"/>
  <c r="AK50" i="1" s="1"/>
  <c r="AO50" i="1" s="1"/>
  <c r="AS50" i="1" s="1"/>
  <c r="I51" i="1"/>
  <c r="M51" i="1" s="1"/>
  <c r="Q51" i="1" s="1"/>
  <c r="U51" i="1" s="1"/>
  <c r="Y51" i="1" s="1"/>
  <c r="AC51" i="1" s="1"/>
  <c r="AG51" i="1" s="1"/>
  <c r="AK51" i="1" s="1"/>
  <c r="AO51" i="1" s="1"/>
  <c r="AS51" i="1" s="1"/>
  <c r="I52" i="1"/>
  <c r="M52" i="1" s="1"/>
  <c r="Q52" i="1" s="1"/>
  <c r="U52" i="1" s="1"/>
  <c r="Y52" i="1" s="1"/>
  <c r="AC52" i="1" s="1"/>
  <c r="AG52" i="1" s="1"/>
  <c r="AK52" i="1" s="1"/>
  <c r="AO52" i="1" s="1"/>
  <c r="AS52" i="1" s="1"/>
  <c r="I53" i="1"/>
  <c r="M53" i="1" s="1"/>
  <c r="Q53" i="1" s="1"/>
  <c r="U53" i="1" s="1"/>
  <c r="Y53" i="1" s="1"/>
  <c r="AC53" i="1" s="1"/>
  <c r="AG53" i="1" s="1"/>
  <c r="AK53" i="1" s="1"/>
  <c r="AO53" i="1" s="1"/>
  <c r="AS53" i="1" s="1"/>
  <c r="I55" i="1"/>
  <c r="M55" i="1" s="1"/>
  <c r="Q55" i="1" s="1"/>
  <c r="U55" i="1" s="1"/>
  <c r="Y55" i="1" s="1"/>
  <c r="AC55" i="1" s="1"/>
  <c r="AG55" i="1" s="1"/>
  <c r="AK55" i="1" s="1"/>
  <c r="AO55" i="1" s="1"/>
  <c r="AS55" i="1" s="1"/>
  <c r="I81" i="1"/>
  <c r="M81" i="1" s="1"/>
  <c r="Q81" i="1" s="1"/>
  <c r="U81" i="1" s="1"/>
  <c r="Y81" i="1" s="1"/>
  <c r="AC81" i="1" s="1"/>
  <c r="AG81" i="1" s="1"/>
  <c r="AK81" i="1" s="1"/>
  <c r="AO81" i="1" s="1"/>
  <c r="AS81" i="1" s="1"/>
  <c r="I82" i="1"/>
  <c r="M82" i="1" s="1"/>
  <c r="Q82" i="1" s="1"/>
  <c r="U82" i="1" s="1"/>
  <c r="Y82" i="1" s="1"/>
  <c r="AC82" i="1" s="1"/>
  <c r="AG82" i="1" s="1"/>
  <c r="AK82" i="1" s="1"/>
  <c r="AO82" i="1" s="1"/>
  <c r="AS82" i="1" s="1"/>
  <c r="I83" i="1"/>
  <c r="M83" i="1" s="1"/>
  <c r="Q83" i="1" s="1"/>
  <c r="U83" i="1" s="1"/>
  <c r="Y83" i="1" s="1"/>
  <c r="AC83" i="1" s="1"/>
  <c r="AG83" i="1" s="1"/>
  <c r="AK83" i="1" s="1"/>
  <c r="AO83" i="1" s="1"/>
  <c r="AS83" i="1" s="1"/>
  <c r="I84" i="1"/>
  <c r="M84" i="1" s="1"/>
  <c r="Q84" i="1" s="1"/>
  <c r="U84" i="1" s="1"/>
  <c r="Y84" i="1" s="1"/>
  <c r="AC84" i="1" s="1"/>
  <c r="AG84" i="1" s="1"/>
  <c r="AK84" i="1" s="1"/>
  <c r="AO84" i="1" s="1"/>
  <c r="AS84" i="1" s="1"/>
  <c r="I85" i="1"/>
  <c r="M85" i="1" s="1"/>
  <c r="Q85" i="1" s="1"/>
  <c r="U85" i="1" s="1"/>
  <c r="Y85" i="1" s="1"/>
  <c r="AC85" i="1" s="1"/>
  <c r="AG85" i="1" s="1"/>
  <c r="AK85" i="1" s="1"/>
  <c r="AO85" i="1" s="1"/>
  <c r="AS85" i="1" s="1"/>
  <c r="I86" i="1"/>
  <c r="M86" i="1" s="1"/>
  <c r="Q86" i="1" s="1"/>
  <c r="U86" i="1" s="1"/>
  <c r="Y86" i="1" s="1"/>
  <c r="AC86" i="1" s="1"/>
  <c r="AG86" i="1" s="1"/>
  <c r="AK86" i="1" s="1"/>
  <c r="AO86" i="1" s="1"/>
  <c r="AS86" i="1" s="1"/>
  <c r="I87" i="1"/>
  <c r="M87" i="1" s="1"/>
  <c r="Q87" i="1" s="1"/>
  <c r="U87" i="1" s="1"/>
  <c r="Y87" i="1" s="1"/>
  <c r="AC87" i="1" s="1"/>
  <c r="AG87" i="1" s="1"/>
  <c r="AK87" i="1" s="1"/>
  <c r="AO87" i="1" s="1"/>
  <c r="AS87" i="1" s="1"/>
  <c r="I89" i="1"/>
  <c r="M89" i="1" s="1"/>
  <c r="Q89" i="1" s="1"/>
  <c r="U89" i="1" s="1"/>
  <c r="Y89" i="1" s="1"/>
  <c r="AC89" i="1" s="1"/>
  <c r="AG89" i="1" s="1"/>
  <c r="AK89" i="1" s="1"/>
  <c r="AO89" i="1" s="1"/>
  <c r="AS89" i="1" s="1"/>
  <c r="I91" i="1"/>
  <c r="M91" i="1" s="1"/>
  <c r="Q91" i="1" s="1"/>
  <c r="U91" i="1" s="1"/>
  <c r="Y91" i="1" s="1"/>
  <c r="AC91" i="1" s="1"/>
  <c r="AG91" i="1" s="1"/>
  <c r="AK91" i="1" s="1"/>
  <c r="AO91" i="1" s="1"/>
  <c r="AS91" i="1" s="1"/>
  <c r="I92" i="1"/>
  <c r="M92" i="1" s="1"/>
  <c r="Q92" i="1" s="1"/>
  <c r="U92" i="1" s="1"/>
  <c r="Y92" i="1" s="1"/>
  <c r="AC92" i="1" s="1"/>
  <c r="AG92" i="1" s="1"/>
  <c r="AK92" i="1" s="1"/>
  <c r="AO92" i="1" s="1"/>
  <c r="AS92" i="1" s="1"/>
  <c r="I93" i="1"/>
  <c r="M93" i="1" s="1"/>
  <c r="Q93" i="1" s="1"/>
  <c r="U93" i="1" s="1"/>
  <c r="Y93" i="1" s="1"/>
  <c r="AC93" i="1" s="1"/>
  <c r="AG93" i="1" s="1"/>
  <c r="AK93" i="1" s="1"/>
  <c r="AO93" i="1" s="1"/>
  <c r="AS93" i="1" s="1"/>
  <c r="I94" i="1"/>
  <c r="M94" i="1" s="1"/>
  <c r="Q94" i="1" s="1"/>
  <c r="U94" i="1" s="1"/>
  <c r="Y94" i="1" s="1"/>
  <c r="AC94" i="1" s="1"/>
  <c r="AG94" i="1" s="1"/>
  <c r="AK94" i="1" s="1"/>
  <c r="AO94" i="1" s="1"/>
  <c r="AS94" i="1" s="1"/>
  <c r="I95" i="1"/>
  <c r="M95" i="1" s="1"/>
  <c r="Q95" i="1" s="1"/>
  <c r="U95" i="1" s="1"/>
  <c r="Y95" i="1" s="1"/>
  <c r="AC95" i="1" s="1"/>
  <c r="AG95" i="1" s="1"/>
  <c r="AK95" i="1" s="1"/>
  <c r="AO95" i="1" s="1"/>
  <c r="AS95" i="1" s="1"/>
  <c r="I98" i="1"/>
  <c r="M98" i="1" s="1"/>
  <c r="Q98" i="1" s="1"/>
  <c r="U98" i="1" s="1"/>
  <c r="Y98" i="1" s="1"/>
  <c r="AC98" i="1" s="1"/>
  <c r="AG98" i="1" s="1"/>
  <c r="AK98" i="1" s="1"/>
  <c r="AO98" i="1" s="1"/>
  <c r="AS98" i="1" s="1"/>
  <c r="I99" i="1"/>
  <c r="M99" i="1" s="1"/>
  <c r="Q99" i="1" s="1"/>
  <c r="U99" i="1" s="1"/>
  <c r="Y99" i="1" s="1"/>
  <c r="AC99" i="1" s="1"/>
  <c r="AG99" i="1" s="1"/>
  <c r="AK99" i="1" s="1"/>
  <c r="AO99" i="1" s="1"/>
  <c r="AS99" i="1" s="1"/>
  <c r="I104" i="1"/>
  <c r="M104" i="1" s="1"/>
  <c r="Q104" i="1" s="1"/>
  <c r="U104" i="1" s="1"/>
  <c r="Y104" i="1" s="1"/>
  <c r="AC104" i="1" s="1"/>
  <c r="AG104" i="1" s="1"/>
  <c r="AK104" i="1" s="1"/>
  <c r="AO104" i="1" s="1"/>
  <c r="AS104" i="1" s="1"/>
  <c r="I107" i="1"/>
  <c r="M107" i="1" s="1"/>
  <c r="Q107" i="1" s="1"/>
  <c r="U107" i="1" s="1"/>
  <c r="Y107" i="1" s="1"/>
  <c r="AC107" i="1" s="1"/>
  <c r="AG107" i="1" s="1"/>
  <c r="AK107" i="1" s="1"/>
  <c r="AO107" i="1" s="1"/>
  <c r="AS107" i="1" s="1"/>
  <c r="I117" i="1"/>
  <c r="M117" i="1" s="1"/>
  <c r="Q117" i="1" s="1"/>
  <c r="U117" i="1" s="1"/>
  <c r="Y117" i="1" s="1"/>
  <c r="AC117" i="1" s="1"/>
  <c r="AG117" i="1" s="1"/>
  <c r="AK117" i="1" s="1"/>
  <c r="AO117" i="1" s="1"/>
  <c r="AS117" i="1" s="1"/>
  <c r="I118" i="1"/>
  <c r="M118" i="1" s="1"/>
  <c r="Q118" i="1" s="1"/>
  <c r="U118" i="1" s="1"/>
  <c r="Y118" i="1" s="1"/>
  <c r="AC118" i="1" s="1"/>
  <c r="AG118" i="1" s="1"/>
  <c r="AK118" i="1" s="1"/>
  <c r="AO118" i="1" s="1"/>
  <c r="AS118" i="1" s="1"/>
  <c r="I119" i="1"/>
  <c r="M119" i="1" s="1"/>
  <c r="Q119" i="1" s="1"/>
  <c r="U119" i="1" s="1"/>
  <c r="Y119" i="1" s="1"/>
  <c r="AC119" i="1" s="1"/>
  <c r="AG119" i="1" s="1"/>
  <c r="AK119" i="1" s="1"/>
  <c r="AO119" i="1" s="1"/>
  <c r="AS119" i="1" s="1"/>
  <c r="I120" i="1"/>
  <c r="M120" i="1" s="1"/>
  <c r="Q120" i="1" s="1"/>
  <c r="U120" i="1" s="1"/>
  <c r="Y120" i="1" s="1"/>
  <c r="AC120" i="1" s="1"/>
  <c r="AG120" i="1" s="1"/>
  <c r="AK120" i="1" s="1"/>
  <c r="AO120" i="1" s="1"/>
  <c r="AS120" i="1" s="1"/>
  <c r="I121" i="1"/>
  <c r="M121" i="1" s="1"/>
  <c r="Q121" i="1" s="1"/>
  <c r="U121" i="1" s="1"/>
  <c r="Y121" i="1" s="1"/>
  <c r="AC121" i="1" s="1"/>
  <c r="AG121" i="1" s="1"/>
  <c r="AK121" i="1" s="1"/>
  <c r="AO121" i="1" s="1"/>
  <c r="AS121" i="1" s="1"/>
  <c r="I124" i="1"/>
  <c r="M124" i="1" s="1"/>
  <c r="Q124" i="1" s="1"/>
  <c r="U124" i="1" s="1"/>
  <c r="Y124" i="1" s="1"/>
  <c r="AC124" i="1" s="1"/>
  <c r="AG124" i="1" s="1"/>
  <c r="AK124" i="1" s="1"/>
  <c r="AO124" i="1" s="1"/>
  <c r="AS124" i="1" s="1"/>
  <c r="I125" i="1"/>
  <c r="M125" i="1" s="1"/>
  <c r="Q125" i="1" s="1"/>
  <c r="U125" i="1" s="1"/>
  <c r="Y125" i="1" s="1"/>
  <c r="AC125" i="1" s="1"/>
  <c r="AG125" i="1" s="1"/>
  <c r="AK125" i="1" s="1"/>
  <c r="AO125" i="1" s="1"/>
  <c r="AS125" i="1" s="1"/>
  <c r="I126" i="1"/>
  <c r="M126" i="1" s="1"/>
  <c r="Q126" i="1" s="1"/>
  <c r="U126" i="1" s="1"/>
  <c r="Y126" i="1" s="1"/>
  <c r="AC126" i="1" s="1"/>
  <c r="AG126" i="1" s="1"/>
  <c r="AK126" i="1" s="1"/>
  <c r="AO126" i="1" s="1"/>
  <c r="AS126" i="1" s="1"/>
  <c r="I137" i="1"/>
  <c r="M137" i="1" s="1"/>
  <c r="Q137" i="1" s="1"/>
  <c r="U137" i="1" s="1"/>
  <c r="Y137" i="1" s="1"/>
  <c r="AC137" i="1" s="1"/>
  <c r="AG137" i="1" s="1"/>
  <c r="AK137" i="1" s="1"/>
  <c r="AO137" i="1" s="1"/>
  <c r="AS137" i="1" s="1"/>
  <c r="I138" i="1"/>
  <c r="M138" i="1" s="1"/>
  <c r="Q138" i="1" s="1"/>
  <c r="U138" i="1" s="1"/>
  <c r="Y138" i="1" s="1"/>
  <c r="AC138" i="1" s="1"/>
  <c r="AG138" i="1" s="1"/>
  <c r="AK138" i="1" s="1"/>
  <c r="AO138" i="1" s="1"/>
  <c r="AS138" i="1" s="1"/>
  <c r="I141" i="1"/>
  <c r="M141" i="1" s="1"/>
  <c r="Q141" i="1" s="1"/>
  <c r="U141" i="1" s="1"/>
  <c r="Y141" i="1" s="1"/>
  <c r="AC141" i="1" s="1"/>
  <c r="AG141" i="1" s="1"/>
  <c r="AK141" i="1" s="1"/>
  <c r="AO141" i="1" s="1"/>
  <c r="AS141" i="1" s="1"/>
  <c r="I142" i="1"/>
  <c r="M142" i="1" s="1"/>
  <c r="Q142" i="1" s="1"/>
  <c r="U142" i="1" s="1"/>
  <c r="Y142" i="1" s="1"/>
  <c r="AC142" i="1" s="1"/>
  <c r="AG142" i="1" s="1"/>
  <c r="AK142" i="1" s="1"/>
  <c r="AO142" i="1" s="1"/>
  <c r="AS142" i="1" s="1"/>
  <c r="I145" i="1"/>
  <c r="M145" i="1" s="1"/>
  <c r="Q145" i="1" s="1"/>
  <c r="U145" i="1" s="1"/>
  <c r="Y145" i="1" s="1"/>
  <c r="AC145" i="1" s="1"/>
  <c r="AG145" i="1" s="1"/>
  <c r="AK145" i="1" s="1"/>
  <c r="AO145" i="1" s="1"/>
  <c r="AS145" i="1" s="1"/>
  <c r="I146" i="1"/>
  <c r="M146" i="1" s="1"/>
  <c r="Q146" i="1" s="1"/>
  <c r="U146" i="1" s="1"/>
  <c r="Y146" i="1" s="1"/>
  <c r="AC146" i="1" s="1"/>
  <c r="AG146" i="1" s="1"/>
  <c r="AK146" i="1" s="1"/>
  <c r="AO146" i="1" s="1"/>
  <c r="AS146" i="1" s="1"/>
  <c r="I149" i="1"/>
  <c r="M149" i="1" s="1"/>
  <c r="Q149" i="1" s="1"/>
  <c r="U149" i="1" s="1"/>
  <c r="Y149" i="1" s="1"/>
  <c r="AC149" i="1" s="1"/>
  <c r="AG149" i="1" s="1"/>
  <c r="AK149" i="1" s="1"/>
  <c r="AO149" i="1" s="1"/>
  <c r="AS149" i="1" s="1"/>
  <c r="I150" i="1"/>
  <c r="M150" i="1" s="1"/>
  <c r="Q150" i="1" s="1"/>
  <c r="U150" i="1" s="1"/>
  <c r="Y150" i="1" s="1"/>
  <c r="AC150" i="1" s="1"/>
  <c r="AG150" i="1" s="1"/>
  <c r="AK150" i="1" s="1"/>
  <c r="AO150" i="1" s="1"/>
  <c r="AS150" i="1" s="1"/>
  <c r="I153" i="1"/>
  <c r="M153" i="1" s="1"/>
  <c r="Q153" i="1" s="1"/>
  <c r="U153" i="1" s="1"/>
  <c r="Y153" i="1" s="1"/>
  <c r="AC153" i="1" s="1"/>
  <c r="AG153" i="1" s="1"/>
  <c r="AK153" i="1" s="1"/>
  <c r="AO153" i="1" s="1"/>
  <c r="AS153" i="1" s="1"/>
  <c r="I154" i="1"/>
  <c r="M154" i="1" s="1"/>
  <c r="Q154" i="1" s="1"/>
  <c r="U154" i="1" s="1"/>
  <c r="Y154" i="1" s="1"/>
  <c r="AC154" i="1" s="1"/>
  <c r="AG154" i="1" s="1"/>
  <c r="AK154" i="1" s="1"/>
  <c r="AO154" i="1" s="1"/>
  <c r="AS154" i="1" s="1"/>
  <c r="I157" i="1"/>
  <c r="M157" i="1" s="1"/>
  <c r="Q157" i="1" s="1"/>
  <c r="U157" i="1" s="1"/>
  <c r="Y157" i="1" s="1"/>
  <c r="AC157" i="1" s="1"/>
  <c r="AG157" i="1" s="1"/>
  <c r="AK157" i="1" s="1"/>
  <c r="AO157" i="1" s="1"/>
  <c r="AS157" i="1" s="1"/>
  <c r="I158" i="1"/>
  <c r="M158" i="1" s="1"/>
  <c r="Q158" i="1" s="1"/>
  <c r="U158" i="1" s="1"/>
  <c r="Y158" i="1" s="1"/>
  <c r="AC158" i="1" s="1"/>
  <c r="AG158" i="1" s="1"/>
  <c r="AK158" i="1" s="1"/>
  <c r="AO158" i="1" s="1"/>
  <c r="AS158" i="1" s="1"/>
  <c r="I161" i="1"/>
  <c r="M161" i="1" s="1"/>
  <c r="Q161" i="1" s="1"/>
  <c r="U161" i="1" s="1"/>
  <c r="Y161" i="1" s="1"/>
  <c r="AC161" i="1" s="1"/>
  <c r="AG161" i="1" s="1"/>
  <c r="AK161" i="1" s="1"/>
  <c r="AO161" i="1" s="1"/>
  <c r="AS161" i="1" s="1"/>
  <c r="I162" i="1"/>
  <c r="M162" i="1" s="1"/>
  <c r="Q162" i="1" s="1"/>
  <c r="U162" i="1" s="1"/>
  <c r="Y162" i="1" s="1"/>
  <c r="AC162" i="1" s="1"/>
  <c r="AG162" i="1" s="1"/>
  <c r="AK162" i="1" s="1"/>
  <c r="AO162" i="1" s="1"/>
  <c r="AS162" i="1" s="1"/>
  <c r="I165" i="1"/>
  <c r="M165" i="1" s="1"/>
  <c r="Q165" i="1" s="1"/>
  <c r="U165" i="1" s="1"/>
  <c r="Y165" i="1" s="1"/>
  <c r="AC165" i="1" s="1"/>
  <c r="AG165" i="1" s="1"/>
  <c r="AK165" i="1" s="1"/>
  <c r="AO165" i="1" s="1"/>
  <c r="AS165" i="1" s="1"/>
  <c r="I166" i="1"/>
  <c r="M166" i="1" s="1"/>
  <c r="Q166" i="1" s="1"/>
  <c r="U166" i="1" s="1"/>
  <c r="Y166" i="1" s="1"/>
  <c r="AC166" i="1" s="1"/>
  <c r="AG166" i="1" s="1"/>
  <c r="AK166" i="1" s="1"/>
  <c r="AO166" i="1" s="1"/>
  <c r="AS166" i="1" s="1"/>
  <c r="I169" i="1"/>
  <c r="M169" i="1" s="1"/>
  <c r="Q169" i="1" s="1"/>
  <c r="U169" i="1" s="1"/>
  <c r="Y169" i="1" s="1"/>
  <c r="AC169" i="1" s="1"/>
  <c r="AG169" i="1" s="1"/>
  <c r="AK169" i="1" s="1"/>
  <c r="AO169" i="1" s="1"/>
  <c r="AS169" i="1" s="1"/>
  <c r="I170" i="1"/>
  <c r="M170" i="1" s="1"/>
  <c r="Q170" i="1" s="1"/>
  <c r="U170" i="1" s="1"/>
  <c r="Y170" i="1" s="1"/>
  <c r="AC170" i="1" s="1"/>
  <c r="AG170" i="1" s="1"/>
  <c r="AK170" i="1" s="1"/>
  <c r="AO170" i="1" s="1"/>
  <c r="AS170" i="1" s="1"/>
  <c r="I173" i="1"/>
  <c r="M173" i="1" s="1"/>
  <c r="Q173" i="1" s="1"/>
  <c r="U173" i="1" s="1"/>
  <c r="Y173" i="1" s="1"/>
  <c r="AC173" i="1" s="1"/>
  <c r="AG173" i="1" s="1"/>
  <c r="AK173" i="1" s="1"/>
  <c r="AO173" i="1" s="1"/>
  <c r="AS173" i="1" s="1"/>
  <c r="I174" i="1"/>
  <c r="M174" i="1" s="1"/>
  <c r="Q174" i="1" s="1"/>
  <c r="U174" i="1" s="1"/>
  <c r="Y174" i="1" s="1"/>
  <c r="AC174" i="1" s="1"/>
  <c r="AG174" i="1" s="1"/>
  <c r="AK174" i="1" s="1"/>
  <c r="AO174" i="1" s="1"/>
  <c r="AS174" i="1" s="1"/>
  <c r="I177" i="1"/>
  <c r="M177" i="1" s="1"/>
  <c r="Q177" i="1" s="1"/>
  <c r="U177" i="1" s="1"/>
  <c r="Y177" i="1" s="1"/>
  <c r="AC177" i="1" s="1"/>
  <c r="AG177" i="1" s="1"/>
  <c r="AK177" i="1" s="1"/>
  <c r="AO177" i="1" s="1"/>
  <c r="AS177" i="1" s="1"/>
  <c r="I178" i="1"/>
  <c r="M178" i="1" s="1"/>
  <c r="Q178" i="1" s="1"/>
  <c r="U178" i="1" s="1"/>
  <c r="Y178" i="1" s="1"/>
  <c r="AC178" i="1" s="1"/>
  <c r="AG178" i="1" s="1"/>
  <c r="AK178" i="1" s="1"/>
  <c r="AO178" i="1" s="1"/>
  <c r="AS178" i="1" s="1"/>
  <c r="I214" i="1"/>
  <c r="M214" i="1" s="1"/>
  <c r="Q214" i="1" s="1"/>
  <c r="U214" i="1" s="1"/>
  <c r="Y214" i="1" s="1"/>
  <c r="AC214" i="1" s="1"/>
  <c r="AG214" i="1" s="1"/>
  <c r="AK214" i="1" s="1"/>
  <c r="AO214" i="1" s="1"/>
  <c r="AS214" i="1" s="1"/>
  <c r="I215" i="1"/>
  <c r="M215" i="1" s="1"/>
  <c r="Q215" i="1" s="1"/>
  <c r="U215" i="1" s="1"/>
  <c r="Y215" i="1" s="1"/>
  <c r="AC215" i="1" s="1"/>
  <c r="AG215" i="1" s="1"/>
  <c r="AK215" i="1" s="1"/>
  <c r="AO215" i="1" s="1"/>
  <c r="AS215" i="1" s="1"/>
  <c r="I217" i="1"/>
  <c r="M217" i="1" s="1"/>
  <c r="Q217" i="1" s="1"/>
  <c r="U217" i="1" s="1"/>
  <c r="Y217" i="1" s="1"/>
  <c r="AC217" i="1" s="1"/>
  <c r="AG217" i="1" s="1"/>
  <c r="AK217" i="1" s="1"/>
  <c r="AO217" i="1" s="1"/>
  <c r="AS217" i="1" s="1"/>
  <c r="I218" i="1"/>
  <c r="M218" i="1" s="1"/>
  <c r="Q218" i="1" s="1"/>
  <c r="U218" i="1" s="1"/>
  <c r="Y218" i="1" s="1"/>
  <c r="AC218" i="1" s="1"/>
  <c r="AG218" i="1" s="1"/>
  <c r="AK218" i="1" s="1"/>
  <c r="AO218" i="1" s="1"/>
  <c r="AS218" i="1" s="1"/>
  <c r="I219" i="1"/>
  <c r="M219" i="1" s="1"/>
  <c r="Q219" i="1" s="1"/>
  <c r="U219" i="1" s="1"/>
  <c r="Y219" i="1" s="1"/>
  <c r="AC219" i="1" s="1"/>
  <c r="AG219" i="1" s="1"/>
  <c r="AK219" i="1" s="1"/>
  <c r="AO219" i="1" s="1"/>
  <c r="AS219" i="1" s="1"/>
  <c r="I220" i="1"/>
  <c r="M220" i="1" s="1"/>
  <c r="Q220" i="1" s="1"/>
  <c r="U220" i="1" s="1"/>
  <c r="Y220" i="1" s="1"/>
  <c r="AC220" i="1" s="1"/>
  <c r="AG220" i="1" s="1"/>
  <c r="AK220" i="1" s="1"/>
  <c r="AO220" i="1" s="1"/>
  <c r="AS220" i="1" s="1"/>
  <c r="I221" i="1"/>
  <c r="M221" i="1" s="1"/>
  <c r="Q221" i="1" s="1"/>
  <c r="U221" i="1" s="1"/>
  <c r="Y221" i="1" s="1"/>
  <c r="AC221" i="1" s="1"/>
  <c r="AG221" i="1" s="1"/>
  <c r="AK221" i="1" s="1"/>
  <c r="AO221" i="1" s="1"/>
  <c r="AS221" i="1" s="1"/>
  <c r="I222" i="1"/>
  <c r="M222" i="1" s="1"/>
  <c r="Q222" i="1" s="1"/>
  <c r="U222" i="1" s="1"/>
  <c r="Y222" i="1" s="1"/>
  <c r="AC222" i="1" s="1"/>
  <c r="AG222" i="1" s="1"/>
  <c r="AK222" i="1" s="1"/>
  <c r="AO222" i="1" s="1"/>
  <c r="AS222" i="1" s="1"/>
  <c r="I224" i="1"/>
  <c r="M224" i="1" s="1"/>
  <c r="Q224" i="1" s="1"/>
  <c r="U224" i="1" s="1"/>
  <c r="Y224" i="1" s="1"/>
  <c r="AC224" i="1" s="1"/>
  <c r="AG224" i="1" s="1"/>
  <c r="AK224" i="1" s="1"/>
  <c r="AO224" i="1" s="1"/>
  <c r="AS224" i="1" s="1"/>
  <c r="I228" i="1"/>
  <c r="M228" i="1" s="1"/>
  <c r="Q228" i="1" s="1"/>
  <c r="U228" i="1" s="1"/>
  <c r="Y228" i="1" s="1"/>
  <c r="AC228" i="1" s="1"/>
  <c r="AG228" i="1" s="1"/>
  <c r="AK228" i="1" s="1"/>
  <c r="AO228" i="1" s="1"/>
  <c r="AS228" i="1" s="1"/>
  <c r="I236" i="1"/>
  <c r="M236" i="1" s="1"/>
  <c r="Q236" i="1" s="1"/>
  <c r="U236" i="1" s="1"/>
  <c r="Y236" i="1" s="1"/>
  <c r="AC236" i="1" s="1"/>
  <c r="AG236" i="1" s="1"/>
  <c r="AK236" i="1" s="1"/>
  <c r="AO236" i="1" s="1"/>
  <c r="AS236" i="1" s="1"/>
  <c r="H239" i="1"/>
  <c r="H227" i="1"/>
  <c r="H223" i="1"/>
  <c r="H216" i="1"/>
  <c r="H213" i="1"/>
  <c r="H175" i="1"/>
  <c r="H171" i="1"/>
  <c r="H167" i="1"/>
  <c r="H163" i="1"/>
  <c r="H159" i="1"/>
  <c r="H155" i="1"/>
  <c r="H151" i="1"/>
  <c r="H147" i="1"/>
  <c r="H143" i="1"/>
  <c r="H139" i="1"/>
  <c r="H135" i="1"/>
  <c r="H134" i="1"/>
  <c r="H234" i="1" s="1"/>
  <c r="H133" i="1"/>
  <c r="H122" i="1"/>
  <c r="H116" i="1" s="1"/>
  <c r="H102" i="1"/>
  <c r="H78" i="1"/>
  <c r="H75" i="1" s="1"/>
  <c r="H41" i="1"/>
  <c r="H37" i="1"/>
  <c r="H26" i="1"/>
  <c r="H21" i="1"/>
  <c r="G23" i="1"/>
  <c r="K23" i="1" s="1"/>
  <c r="O23" i="1" s="1"/>
  <c r="S23" i="1" s="1"/>
  <c r="W23" i="1" s="1"/>
  <c r="AA23" i="1" s="1"/>
  <c r="AE23" i="1" s="1"/>
  <c r="AI23" i="1" s="1"/>
  <c r="AM23" i="1" s="1"/>
  <c r="AQ23" i="1" s="1"/>
  <c r="G24" i="1"/>
  <c r="K24" i="1" s="1"/>
  <c r="O24" i="1" s="1"/>
  <c r="S24" i="1" s="1"/>
  <c r="W24" i="1" s="1"/>
  <c r="AA24" i="1" s="1"/>
  <c r="AE24" i="1" s="1"/>
  <c r="AI24" i="1" s="1"/>
  <c r="AM24" i="1" s="1"/>
  <c r="AQ24" i="1" s="1"/>
  <c r="G28" i="1"/>
  <c r="K28" i="1" s="1"/>
  <c r="O28" i="1" s="1"/>
  <c r="S28" i="1" s="1"/>
  <c r="W28" i="1" s="1"/>
  <c r="AA28" i="1" s="1"/>
  <c r="AE28" i="1" s="1"/>
  <c r="AI28" i="1" s="1"/>
  <c r="AM28" i="1" s="1"/>
  <c r="AQ28" i="1" s="1"/>
  <c r="G29" i="1"/>
  <c r="K29" i="1" s="1"/>
  <c r="O29" i="1" s="1"/>
  <c r="S29" i="1" s="1"/>
  <c r="W29" i="1" s="1"/>
  <c r="AA29" i="1" s="1"/>
  <c r="AE29" i="1" s="1"/>
  <c r="AI29" i="1" s="1"/>
  <c r="AM29" i="1" s="1"/>
  <c r="AQ29" i="1" s="1"/>
  <c r="G31" i="1"/>
  <c r="K31" i="1" s="1"/>
  <c r="O31" i="1" s="1"/>
  <c r="S31" i="1" s="1"/>
  <c r="W31" i="1" s="1"/>
  <c r="AA31" i="1" s="1"/>
  <c r="AE31" i="1" s="1"/>
  <c r="AI31" i="1" s="1"/>
  <c r="AM31" i="1" s="1"/>
  <c r="AQ31" i="1" s="1"/>
  <c r="G36" i="1"/>
  <c r="K36" i="1" s="1"/>
  <c r="O36" i="1" s="1"/>
  <c r="S36" i="1" s="1"/>
  <c r="W36" i="1" s="1"/>
  <c r="AA36" i="1" s="1"/>
  <c r="AE36" i="1" s="1"/>
  <c r="AI36" i="1" s="1"/>
  <c r="AM36" i="1" s="1"/>
  <c r="AQ36" i="1" s="1"/>
  <c r="G39" i="1"/>
  <c r="K39" i="1" s="1"/>
  <c r="O39" i="1" s="1"/>
  <c r="S39" i="1" s="1"/>
  <c r="W39" i="1" s="1"/>
  <c r="AA39" i="1" s="1"/>
  <c r="AE39" i="1" s="1"/>
  <c r="AI39" i="1" s="1"/>
  <c r="AM39" i="1" s="1"/>
  <c r="AQ39" i="1" s="1"/>
  <c r="G40" i="1"/>
  <c r="K40" i="1" s="1"/>
  <c r="O40" i="1" s="1"/>
  <c r="S40" i="1" s="1"/>
  <c r="W40" i="1" s="1"/>
  <c r="AA40" i="1" s="1"/>
  <c r="AE40" i="1" s="1"/>
  <c r="AI40" i="1" s="1"/>
  <c r="AM40" i="1" s="1"/>
  <c r="AQ40" i="1" s="1"/>
  <c r="G43" i="1"/>
  <c r="K43" i="1" s="1"/>
  <c r="O43" i="1" s="1"/>
  <c r="S43" i="1" s="1"/>
  <c r="W43" i="1" s="1"/>
  <c r="AA43" i="1" s="1"/>
  <c r="AE43" i="1" s="1"/>
  <c r="AI43" i="1" s="1"/>
  <c r="AM43" i="1" s="1"/>
  <c r="AQ43" i="1" s="1"/>
  <c r="G44" i="1"/>
  <c r="K44" i="1" s="1"/>
  <c r="O44" i="1" s="1"/>
  <c r="S44" i="1" s="1"/>
  <c r="W44" i="1" s="1"/>
  <c r="AA44" i="1" s="1"/>
  <c r="AE44" i="1" s="1"/>
  <c r="AI44" i="1" s="1"/>
  <c r="AM44" i="1" s="1"/>
  <c r="AQ44" i="1" s="1"/>
  <c r="G45" i="1"/>
  <c r="K45" i="1" s="1"/>
  <c r="O45" i="1" s="1"/>
  <c r="S45" i="1" s="1"/>
  <c r="W45" i="1" s="1"/>
  <c r="AA45" i="1" s="1"/>
  <c r="AE45" i="1" s="1"/>
  <c r="AI45" i="1" s="1"/>
  <c r="AM45" i="1" s="1"/>
  <c r="AQ45" i="1" s="1"/>
  <c r="G46" i="1"/>
  <c r="K46" i="1" s="1"/>
  <c r="O46" i="1" s="1"/>
  <c r="S46" i="1" s="1"/>
  <c r="W46" i="1" s="1"/>
  <c r="AA46" i="1" s="1"/>
  <c r="AE46" i="1" s="1"/>
  <c r="AI46" i="1" s="1"/>
  <c r="AM46" i="1" s="1"/>
  <c r="AQ46" i="1" s="1"/>
  <c r="G50" i="1"/>
  <c r="K50" i="1" s="1"/>
  <c r="O50" i="1" s="1"/>
  <c r="S50" i="1" s="1"/>
  <c r="W50" i="1" s="1"/>
  <c r="AA50" i="1" s="1"/>
  <c r="AE50" i="1" s="1"/>
  <c r="AI50" i="1" s="1"/>
  <c r="AM50" i="1" s="1"/>
  <c r="AQ50" i="1" s="1"/>
  <c r="G51" i="1"/>
  <c r="K51" i="1" s="1"/>
  <c r="O51" i="1" s="1"/>
  <c r="S51" i="1" s="1"/>
  <c r="W51" i="1" s="1"/>
  <c r="AA51" i="1" s="1"/>
  <c r="AE51" i="1" s="1"/>
  <c r="AI51" i="1" s="1"/>
  <c r="AM51" i="1" s="1"/>
  <c r="AQ51" i="1" s="1"/>
  <c r="G52" i="1"/>
  <c r="K52" i="1" s="1"/>
  <c r="O52" i="1" s="1"/>
  <c r="S52" i="1" s="1"/>
  <c r="W52" i="1" s="1"/>
  <c r="AA52" i="1" s="1"/>
  <c r="AE52" i="1" s="1"/>
  <c r="AI52" i="1" s="1"/>
  <c r="AM52" i="1" s="1"/>
  <c r="AQ52" i="1" s="1"/>
  <c r="G53" i="1"/>
  <c r="K53" i="1" s="1"/>
  <c r="O53" i="1" s="1"/>
  <c r="S53" i="1" s="1"/>
  <c r="W53" i="1" s="1"/>
  <c r="AA53" i="1" s="1"/>
  <c r="AE53" i="1" s="1"/>
  <c r="AI53" i="1" s="1"/>
  <c r="AM53" i="1" s="1"/>
  <c r="AQ53" i="1" s="1"/>
  <c r="G55" i="1"/>
  <c r="K55" i="1" s="1"/>
  <c r="O55" i="1" s="1"/>
  <c r="S55" i="1" s="1"/>
  <c r="W55" i="1" s="1"/>
  <c r="AA55" i="1" s="1"/>
  <c r="AE55" i="1" s="1"/>
  <c r="AI55" i="1" s="1"/>
  <c r="AM55" i="1" s="1"/>
  <c r="AQ55" i="1" s="1"/>
  <c r="G81" i="1"/>
  <c r="K81" i="1" s="1"/>
  <c r="O81" i="1" s="1"/>
  <c r="S81" i="1" s="1"/>
  <c r="W81" i="1" s="1"/>
  <c r="AA81" i="1" s="1"/>
  <c r="AE81" i="1" s="1"/>
  <c r="AI81" i="1" s="1"/>
  <c r="AM81" i="1" s="1"/>
  <c r="AQ81" i="1" s="1"/>
  <c r="G82" i="1"/>
  <c r="K82" i="1" s="1"/>
  <c r="O82" i="1" s="1"/>
  <c r="S82" i="1" s="1"/>
  <c r="W82" i="1" s="1"/>
  <c r="AA82" i="1" s="1"/>
  <c r="AE82" i="1" s="1"/>
  <c r="AI82" i="1" s="1"/>
  <c r="AM82" i="1" s="1"/>
  <c r="AQ82" i="1" s="1"/>
  <c r="G83" i="1"/>
  <c r="K83" i="1" s="1"/>
  <c r="O83" i="1" s="1"/>
  <c r="S83" i="1" s="1"/>
  <c r="W83" i="1" s="1"/>
  <c r="AA83" i="1" s="1"/>
  <c r="AE83" i="1" s="1"/>
  <c r="AI83" i="1" s="1"/>
  <c r="AM83" i="1" s="1"/>
  <c r="AQ83" i="1" s="1"/>
  <c r="G84" i="1"/>
  <c r="K84" i="1" s="1"/>
  <c r="O84" i="1" s="1"/>
  <c r="S84" i="1" s="1"/>
  <c r="W84" i="1" s="1"/>
  <c r="AA84" i="1" s="1"/>
  <c r="AE84" i="1" s="1"/>
  <c r="AI84" i="1" s="1"/>
  <c r="AM84" i="1" s="1"/>
  <c r="AQ84" i="1" s="1"/>
  <c r="G85" i="1"/>
  <c r="K85" i="1" s="1"/>
  <c r="O85" i="1" s="1"/>
  <c r="S85" i="1" s="1"/>
  <c r="W85" i="1" s="1"/>
  <c r="AA85" i="1" s="1"/>
  <c r="AE85" i="1" s="1"/>
  <c r="AI85" i="1" s="1"/>
  <c r="AM85" i="1" s="1"/>
  <c r="AQ85" i="1" s="1"/>
  <c r="G86" i="1"/>
  <c r="K86" i="1" s="1"/>
  <c r="O86" i="1" s="1"/>
  <c r="S86" i="1" s="1"/>
  <c r="W86" i="1" s="1"/>
  <c r="AA86" i="1" s="1"/>
  <c r="AE86" i="1" s="1"/>
  <c r="AI86" i="1" s="1"/>
  <c r="AM86" i="1" s="1"/>
  <c r="AQ86" i="1" s="1"/>
  <c r="G87" i="1"/>
  <c r="K87" i="1" s="1"/>
  <c r="O87" i="1" s="1"/>
  <c r="S87" i="1" s="1"/>
  <c r="W87" i="1" s="1"/>
  <c r="AA87" i="1" s="1"/>
  <c r="AE87" i="1" s="1"/>
  <c r="AI87" i="1" s="1"/>
  <c r="AM87" i="1" s="1"/>
  <c r="AQ87" i="1" s="1"/>
  <c r="G89" i="1"/>
  <c r="K89" i="1" s="1"/>
  <c r="O89" i="1" s="1"/>
  <c r="S89" i="1" s="1"/>
  <c r="W89" i="1" s="1"/>
  <c r="AA89" i="1" s="1"/>
  <c r="AE89" i="1" s="1"/>
  <c r="AI89" i="1" s="1"/>
  <c r="AM89" i="1" s="1"/>
  <c r="AQ89" i="1" s="1"/>
  <c r="G91" i="1"/>
  <c r="K91" i="1" s="1"/>
  <c r="O91" i="1" s="1"/>
  <c r="S91" i="1" s="1"/>
  <c r="W91" i="1" s="1"/>
  <c r="AA91" i="1" s="1"/>
  <c r="AE91" i="1" s="1"/>
  <c r="AI91" i="1" s="1"/>
  <c r="AM91" i="1" s="1"/>
  <c r="AQ91" i="1" s="1"/>
  <c r="G92" i="1"/>
  <c r="K92" i="1" s="1"/>
  <c r="O92" i="1" s="1"/>
  <c r="S92" i="1" s="1"/>
  <c r="W92" i="1" s="1"/>
  <c r="AA92" i="1" s="1"/>
  <c r="AE92" i="1" s="1"/>
  <c r="AI92" i="1" s="1"/>
  <c r="AM92" i="1" s="1"/>
  <c r="AQ92" i="1" s="1"/>
  <c r="G93" i="1"/>
  <c r="K93" i="1" s="1"/>
  <c r="O93" i="1" s="1"/>
  <c r="S93" i="1" s="1"/>
  <c r="W93" i="1" s="1"/>
  <c r="AA93" i="1" s="1"/>
  <c r="AE93" i="1" s="1"/>
  <c r="AI93" i="1" s="1"/>
  <c r="AM93" i="1" s="1"/>
  <c r="AQ93" i="1" s="1"/>
  <c r="G94" i="1"/>
  <c r="K94" i="1" s="1"/>
  <c r="O94" i="1" s="1"/>
  <c r="S94" i="1" s="1"/>
  <c r="W94" i="1" s="1"/>
  <c r="AA94" i="1" s="1"/>
  <c r="AE94" i="1" s="1"/>
  <c r="AI94" i="1" s="1"/>
  <c r="AM94" i="1" s="1"/>
  <c r="AQ94" i="1" s="1"/>
  <c r="G95" i="1"/>
  <c r="K95" i="1" s="1"/>
  <c r="O95" i="1" s="1"/>
  <c r="S95" i="1" s="1"/>
  <c r="W95" i="1" s="1"/>
  <c r="AA95" i="1" s="1"/>
  <c r="AE95" i="1" s="1"/>
  <c r="AI95" i="1" s="1"/>
  <c r="AM95" i="1" s="1"/>
  <c r="AQ95" i="1" s="1"/>
  <c r="G98" i="1"/>
  <c r="K98" i="1" s="1"/>
  <c r="O98" i="1" s="1"/>
  <c r="S98" i="1" s="1"/>
  <c r="W98" i="1" s="1"/>
  <c r="AA98" i="1" s="1"/>
  <c r="AE98" i="1" s="1"/>
  <c r="AI98" i="1" s="1"/>
  <c r="AM98" i="1" s="1"/>
  <c r="AQ98" i="1" s="1"/>
  <c r="G99" i="1"/>
  <c r="K99" i="1" s="1"/>
  <c r="O99" i="1" s="1"/>
  <c r="S99" i="1" s="1"/>
  <c r="W99" i="1" s="1"/>
  <c r="AA99" i="1" s="1"/>
  <c r="AE99" i="1" s="1"/>
  <c r="AI99" i="1" s="1"/>
  <c r="AM99" i="1" s="1"/>
  <c r="AQ99" i="1" s="1"/>
  <c r="G104" i="1"/>
  <c r="K104" i="1" s="1"/>
  <c r="O104" i="1" s="1"/>
  <c r="S104" i="1" s="1"/>
  <c r="W104" i="1" s="1"/>
  <c r="AA104" i="1" s="1"/>
  <c r="AE104" i="1" s="1"/>
  <c r="AI104" i="1" s="1"/>
  <c r="AM104" i="1" s="1"/>
  <c r="AQ104" i="1" s="1"/>
  <c r="G107" i="1"/>
  <c r="K107" i="1" s="1"/>
  <c r="O107" i="1" s="1"/>
  <c r="S107" i="1" s="1"/>
  <c r="W107" i="1" s="1"/>
  <c r="AA107" i="1" s="1"/>
  <c r="AE107" i="1" s="1"/>
  <c r="AI107" i="1" s="1"/>
  <c r="AM107" i="1" s="1"/>
  <c r="AQ107" i="1" s="1"/>
  <c r="G117" i="1"/>
  <c r="K117" i="1" s="1"/>
  <c r="O117" i="1" s="1"/>
  <c r="S117" i="1" s="1"/>
  <c r="W117" i="1" s="1"/>
  <c r="AA117" i="1" s="1"/>
  <c r="AE117" i="1" s="1"/>
  <c r="AI117" i="1" s="1"/>
  <c r="AM117" i="1" s="1"/>
  <c r="AQ117" i="1" s="1"/>
  <c r="G118" i="1"/>
  <c r="K118" i="1" s="1"/>
  <c r="O118" i="1" s="1"/>
  <c r="S118" i="1" s="1"/>
  <c r="W118" i="1" s="1"/>
  <c r="AA118" i="1" s="1"/>
  <c r="AE118" i="1" s="1"/>
  <c r="AI118" i="1" s="1"/>
  <c r="AM118" i="1" s="1"/>
  <c r="AQ118" i="1" s="1"/>
  <c r="G119" i="1"/>
  <c r="K119" i="1" s="1"/>
  <c r="O119" i="1" s="1"/>
  <c r="S119" i="1" s="1"/>
  <c r="W119" i="1" s="1"/>
  <c r="AA119" i="1" s="1"/>
  <c r="AE119" i="1" s="1"/>
  <c r="AI119" i="1" s="1"/>
  <c r="AM119" i="1" s="1"/>
  <c r="AQ119" i="1" s="1"/>
  <c r="G120" i="1"/>
  <c r="K120" i="1" s="1"/>
  <c r="O120" i="1" s="1"/>
  <c r="S120" i="1" s="1"/>
  <c r="W120" i="1" s="1"/>
  <c r="AA120" i="1" s="1"/>
  <c r="AE120" i="1" s="1"/>
  <c r="AI120" i="1" s="1"/>
  <c r="AM120" i="1" s="1"/>
  <c r="AQ120" i="1" s="1"/>
  <c r="G121" i="1"/>
  <c r="K121" i="1" s="1"/>
  <c r="O121" i="1" s="1"/>
  <c r="S121" i="1" s="1"/>
  <c r="W121" i="1" s="1"/>
  <c r="AA121" i="1" s="1"/>
  <c r="AE121" i="1" s="1"/>
  <c r="AI121" i="1" s="1"/>
  <c r="AM121" i="1" s="1"/>
  <c r="AQ121" i="1" s="1"/>
  <c r="G124" i="1"/>
  <c r="K124" i="1" s="1"/>
  <c r="O124" i="1" s="1"/>
  <c r="S124" i="1" s="1"/>
  <c r="W124" i="1" s="1"/>
  <c r="AA124" i="1" s="1"/>
  <c r="AE124" i="1" s="1"/>
  <c r="AI124" i="1" s="1"/>
  <c r="AM124" i="1" s="1"/>
  <c r="AQ124" i="1" s="1"/>
  <c r="G125" i="1"/>
  <c r="K125" i="1" s="1"/>
  <c r="O125" i="1" s="1"/>
  <c r="S125" i="1" s="1"/>
  <c r="W125" i="1" s="1"/>
  <c r="AA125" i="1" s="1"/>
  <c r="AE125" i="1" s="1"/>
  <c r="AI125" i="1" s="1"/>
  <c r="AM125" i="1" s="1"/>
  <c r="AQ125" i="1" s="1"/>
  <c r="G126" i="1"/>
  <c r="K126" i="1" s="1"/>
  <c r="O126" i="1" s="1"/>
  <c r="S126" i="1" s="1"/>
  <c r="W126" i="1" s="1"/>
  <c r="AA126" i="1" s="1"/>
  <c r="AE126" i="1" s="1"/>
  <c r="AI126" i="1" s="1"/>
  <c r="AM126" i="1" s="1"/>
  <c r="AQ126" i="1" s="1"/>
  <c r="G137" i="1"/>
  <c r="K137" i="1" s="1"/>
  <c r="O137" i="1" s="1"/>
  <c r="S137" i="1" s="1"/>
  <c r="W137" i="1" s="1"/>
  <c r="AA137" i="1" s="1"/>
  <c r="AE137" i="1" s="1"/>
  <c r="AI137" i="1" s="1"/>
  <c r="AM137" i="1" s="1"/>
  <c r="AQ137" i="1" s="1"/>
  <c r="G138" i="1"/>
  <c r="K138" i="1" s="1"/>
  <c r="O138" i="1" s="1"/>
  <c r="S138" i="1" s="1"/>
  <c r="W138" i="1" s="1"/>
  <c r="AA138" i="1" s="1"/>
  <c r="AE138" i="1" s="1"/>
  <c r="AI138" i="1" s="1"/>
  <c r="AM138" i="1" s="1"/>
  <c r="AQ138" i="1" s="1"/>
  <c r="G141" i="1"/>
  <c r="K141" i="1" s="1"/>
  <c r="O141" i="1" s="1"/>
  <c r="S141" i="1" s="1"/>
  <c r="W141" i="1" s="1"/>
  <c r="AA141" i="1" s="1"/>
  <c r="AE141" i="1" s="1"/>
  <c r="AI141" i="1" s="1"/>
  <c r="AM141" i="1" s="1"/>
  <c r="AQ141" i="1" s="1"/>
  <c r="G142" i="1"/>
  <c r="K142" i="1" s="1"/>
  <c r="O142" i="1" s="1"/>
  <c r="S142" i="1" s="1"/>
  <c r="W142" i="1" s="1"/>
  <c r="AA142" i="1" s="1"/>
  <c r="AE142" i="1" s="1"/>
  <c r="AI142" i="1" s="1"/>
  <c r="AM142" i="1" s="1"/>
  <c r="AQ142" i="1" s="1"/>
  <c r="G145" i="1"/>
  <c r="K145" i="1" s="1"/>
  <c r="O145" i="1" s="1"/>
  <c r="S145" i="1" s="1"/>
  <c r="W145" i="1" s="1"/>
  <c r="AA145" i="1" s="1"/>
  <c r="AE145" i="1" s="1"/>
  <c r="AI145" i="1" s="1"/>
  <c r="AM145" i="1" s="1"/>
  <c r="AQ145" i="1" s="1"/>
  <c r="G146" i="1"/>
  <c r="K146" i="1" s="1"/>
  <c r="O146" i="1" s="1"/>
  <c r="S146" i="1" s="1"/>
  <c r="W146" i="1" s="1"/>
  <c r="AA146" i="1" s="1"/>
  <c r="AE146" i="1" s="1"/>
  <c r="AI146" i="1" s="1"/>
  <c r="AM146" i="1" s="1"/>
  <c r="AQ146" i="1" s="1"/>
  <c r="G149" i="1"/>
  <c r="K149" i="1" s="1"/>
  <c r="O149" i="1" s="1"/>
  <c r="S149" i="1" s="1"/>
  <c r="W149" i="1" s="1"/>
  <c r="AA149" i="1" s="1"/>
  <c r="AE149" i="1" s="1"/>
  <c r="AI149" i="1" s="1"/>
  <c r="AM149" i="1" s="1"/>
  <c r="AQ149" i="1" s="1"/>
  <c r="G150" i="1"/>
  <c r="K150" i="1" s="1"/>
  <c r="O150" i="1" s="1"/>
  <c r="S150" i="1" s="1"/>
  <c r="W150" i="1" s="1"/>
  <c r="AA150" i="1" s="1"/>
  <c r="AE150" i="1" s="1"/>
  <c r="AI150" i="1" s="1"/>
  <c r="AM150" i="1" s="1"/>
  <c r="AQ150" i="1" s="1"/>
  <c r="G153" i="1"/>
  <c r="K153" i="1" s="1"/>
  <c r="O153" i="1" s="1"/>
  <c r="S153" i="1" s="1"/>
  <c r="W153" i="1" s="1"/>
  <c r="AA153" i="1" s="1"/>
  <c r="AE153" i="1" s="1"/>
  <c r="AI153" i="1" s="1"/>
  <c r="AM153" i="1" s="1"/>
  <c r="AQ153" i="1" s="1"/>
  <c r="G154" i="1"/>
  <c r="K154" i="1" s="1"/>
  <c r="O154" i="1" s="1"/>
  <c r="S154" i="1" s="1"/>
  <c r="W154" i="1" s="1"/>
  <c r="AA154" i="1" s="1"/>
  <c r="AE154" i="1" s="1"/>
  <c r="AI154" i="1" s="1"/>
  <c r="AM154" i="1" s="1"/>
  <c r="AQ154" i="1" s="1"/>
  <c r="G157" i="1"/>
  <c r="K157" i="1" s="1"/>
  <c r="O157" i="1" s="1"/>
  <c r="S157" i="1" s="1"/>
  <c r="W157" i="1" s="1"/>
  <c r="AA157" i="1" s="1"/>
  <c r="AE157" i="1" s="1"/>
  <c r="AI157" i="1" s="1"/>
  <c r="AM157" i="1" s="1"/>
  <c r="AQ157" i="1" s="1"/>
  <c r="G158" i="1"/>
  <c r="K158" i="1" s="1"/>
  <c r="O158" i="1" s="1"/>
  <c r="S158" i="1" s="1"/>
  <c r="W158" i="1" s="1"/>
  <c r="AA158" i="1" s="1"/>
  <c r="AE158" i="1" s="1"/>
  <c r="AI158" i="1" s="1"/>
  <c r="AM158" i="1" s="1"/>
  <c r="AQ158" i="1" s="1"/>
  <c r="G161" i="1"/>
  <c r="K161" i="1" s="1"/>
  <c r="O161" i="1" s="1"/>
  <c r="S161" i="1" s="1"/>
  <c r="W161" i="1" s="1"/>
  <c r="AA161" i="1" s="1"/>
  <c r="AE161" i="1" s="1"/>
  <c r="AI161" i="1" s="1"/>
  <c r="AM161" i="1" s="1"/>
  <c r="AQ161" i="1" s="1"/>
  <c r="G162" i="1"/>
  <c r="K162" i="1" s="1"/>
  <c r="O162" i="1" s="1"/>
  <c r="S162" i="1" s="1"/>
  <c r="W162" i="1" s="1"/>
  <c r="AA162" i="1" s="1"/>
  <c r="AE162" i="1" s="1"/>
  <c r="AI162" i="1" s="1"/>
  <c r="AM162" i="1" s="1"/>
  <c r="AQ162" i="1" s="1"/>
  <c r="G165" i="1"/>
  <c r="K165" i="1" s="1"/>
  <c r="O165" i="1" s="1"/>
  <c r="S165" i="1" s="1"/>
  <c r="W165" i="1" s="1"/>
  <c r="AA165" i="1" s="1"/>
  <c r="AE165" i="1" s="1"/>
  <c r="AI165" i="1" s="1"/>
  <c r="AM165" i="1" s="1"/>
  <c r="AQ165" i="1" s="1"/>
  <c r="G166" i="1"/>
  <c r="K166" i="1" s="1"/>
  <c r="O166" i="1" s="1"/>
  <c r="S166" i="1" s="1"/>
  <c r="W166" i="1" s="1"/>
  <c r="AA166" i="1" s="1"/>
  <c r="AE166" i="1" s="1"/>
  <c r="AI166" i="1" s="1"/>
  <c r="AM166" i="1" s="1"/>
  <c r="AQ166" i="1" s="1"/>
  <c r="G169" i="1"/>
  <c r="K169" i="1" s="1"/>
  <c r="O169" i="1" s="1"/>
  <c r="S169" i="1" s="1"/>
  <c r="W169" i="1" s="1"/>
  <c r="AA169" i="1" s="1"/>
  <c r="AE169" i="1" s="1"/>
  <c r="AI169" i="1" s="1"/>
  <c r="AM169" i="1" s="1"/>
  <c r="AQ169" i="1" s="1"/>
  <c r="G170" i="1"/>
  <c r="K170" i="1" s="1"/>
  <c r="O170" i="1" s="1"/>
  <c r="S170" i="1" s="1"/>
  <c r="W170" i="1" s="1"/>
  <c r="AA170" i="1" s="1"/>
  <c r="AE170" i="1" s="1"/>
  <c r="AI170" i="1" s="1"/>
  <c r="AM170" i="1" s="1"/>
  <c r="AQ170" i="1" s="1"/>
  <c r="G173" i="1"/>
  <c r="K173" i="1" s="1"/>
  <c r="O173" i="1" s="1"/>
  <c r="S173" i="1" s="1"/>
  <c r="W173" i="1" s="1"/>
  <c r="AA173" i="1" s="1"/>
  <c r="AE173" i="1" s="1"/>
  <c r="AI173" i="1" s="1"/>
  <c r="AM173" i="1" s="1"/>
  <c r="AQ173" i="1" s="1"/>
  <c r="G174" i="1"/>
  <c r="K174" i="1" s="1"/>
  <c r="O174" i="1" s="1"/>
  <c r="S174" i="1" s="1"/>
  <c r="W174" i="1" s="1"/>
  <c r="AA174" i="1" s="1"/>
  <c r="AE174" i="1" s="1"/>
  <c r="AI174" i="1" s="1"/>
  <c r="AM174" i="1" s="1"/>
  <c r="AQ174" i="1" s="1"/>
  <c r="G177" i="1"/>
  <c r="K177" i="1" s="1"/>
  <c r="O177" i="1" s="1"/>
  <c r="S177" i="1" s="1"/>
  <c r="W177" i="1" s="1"/>
  <c r="AA177" i="1" s="1"/>
  <c r="AE177" i="1" s="1"/>
  <c r="AI177" i="1" s="1"/>
  <c r="AM177" i="1" s="1"/>
  <c r="AQ177" i="1" s="1"/>
  <c r="G178" i="1"/>
  <c r="K178" i="1" s="1"/>
  <c r="O178" i="1" s="1"/>
  <c r="S178" i="1" s="1"/>
  <c r="W178" i="1" s="1"/>
  <c r="AA178" i="1" s="1"/>
  <c r="AE178" i="1" s="1"/>
  <c r="AI178" i="1" s="1"/>
  <c r="AM178" i="1" s="1"/>
  <c r="AQ178" i="1" s="1"/>
  <c r="G214" i="1"/>
  <c r="K214" i="1" s="1"/>
  <c r="O214" i="1" s="1"/>
  <c r="S214" i="1" s="1"/>
  <c r="W214" i="1" s="1"/>
  <c r="AA214" i="1" s="1"/>
  <c r="AE214" i="1" s="1"/>
  <c r="AI214" i="1" s="1"/>
  <c r="AM214" i="1" s="1"/>
  <c r="AQ214" i="1" s="1"/>
  <c r="G215" i="1"/>
  <c r="K215" i="1" s="1"/>
  <c r="O215" i="1" s="1"/>
  <c r="S215" i="1" s="1"/>
  <c r="W215" i="1" s="1"/>
  <c r="AA215" i="1" s="1"/>
  <c r="AE215" i="1" s="1"/>
  <c r="AI215" i="1" s="1"/>
  <c r="AM215" i="1" s="1"/>
  <c r="AQ215" i="1" s="1"/>
  <c r="G217" i="1"/>
  <c r="K217" i="1" s="1"/>
  <c r="O217" i="1" s="1"/>
  <c r="S217" i="1" s="1"/>
  <c r="W217" i="1" s="1"/>
  <c r="AA217" i="1" s="1"/>
  <c r="AE217" i="1" s="1"/>
  <c r="AI217" i="1" s="1"/>
  <c r="AM217" i="1" s="1"/>
  <c r="AQ217" i="1" s="1"/>
  <c r="G218" i="1"/>
  <c r="K218" i="1" s="1"/>
  <c r="O218" i="1" s="1"/>
  <c r="S218" i="1" s="1"/>
  <c r="W218" i="1" s="1"/>
  <c r="AA218" i="1" s="1"/>
  <c r="AE218" i="1" s="1"/>
  <c r="AI218" i="1" s="1"/>
  <c r="AM218" i="1" s="1"/>
  <c r="AQ218" i="1" s="1"/>
  <c r="G219" i="1"/>
  <c r="K219" i="1" s="1"/>
  <c r="O219" i="1" s="1"/>
  <c r="S219" i="1" s="1"/>
  <c r="W219" i="1" s="1"/>
  <c r="AA219" i="1" s="1"/>
  <c r="AE219" i="1" s="1"/>
  <c r="AI219" i="1" s="1"/>
  <c r="AM219" i="1" s="1"/>
  <c r="AQ219" i="1" s="1"/>
  <c r="G220" i="1"/>
  <c r="K220" i="1" s="1"/>
  <c r="O220" i="1" s="1"/>
  <c r="S220" i="1" s="1"/>
  <c r="W220" i="1" s="1"/>
  <c r="AA220" i="1" s="1"/>
  <c r="AE220" i="1" s="1"/>
  <c r="AI220" i="1" s="1"/>
  <c r="AM220" i="1" s="1"/>
  <c r="AQ220" i="1" s="1"/>
  <c r="G221" i="1"/>
  <c r="K221" i="1" s="1"/>
  <c r="O221" i="1" s="1"/>
  <c r="S221" i="1" s="1"/>
  <c r="W221" i="1" s="1"/>
  <c r="AA221" i="1" s="1"/>
  <c r="AE221" i="1" s="1"/>
  <c r="AI221" i="1" s="1"/>
  <c r="AM221" i="1" s="1"/>
  <c r="AQ221" i="1" s="1"/>
  <c r="G222" i="1"/>
  <c r="K222" i="1" s="1"/>
  <c r="O222" i="1" s="1"/>
  <c r="S222" i="1" s="1"/>
  <c r="W222" i="1" s="1"/>
  <c r="AA222" i="1" s="1"/>
  <c r="AE222" i="1" s="1"/>
  <c r="AI222" i="1" s="1"/>
  <c r="AM222" i="1" s="1"/>
  <c r="AQ222" i="1" s="1"/>
  <c r="G224" i="1"/>
  <c r="K224" i="1" s="1"/>
  <c r="O224" i="1" s="1"/>
  <c r="S224" i="1" s="1"/>
  <c r="W224" i="1" s="1"/>
  <c r="AA224" i="1" s="1"/>
  <c r="AE224" i="1" s="1"/>
  <c r="AI224" i="1" s="1"/>
  <c r="AM224" i="1" s="1"/>
  <c r="AQ224" i="1" s="1"/>
  <c r="G228" i="1"/>
  <c r="K228" i="1" s="1"/>
  <c r="O228" i="1" s="1"/>
  <c r="S228" i="1" s="1"/>
  <c r="W228" i="1" s="1"/>
  <c r="AA228" i="1" s="1"/>
  <c r="AE228" i="1" s="1"/>
  <c r="AI228" i="1" s="1"/>
  <c r="AM228" i="1" s="1"/>
  <c r="AQ228" i="1" s="1"/>
  <c r="G236" i="1"/>
  <c r="K236" i="1" s="1"/>
  <c r="O236" i="1" s="1"/>
  <c r="S236" i="1" s="1"/>
  <c r="W236" i="1" s="1"/>
  <c r="AA236" i="1" s="1"/>
  <c r="AE236" i="1" s="1"/>
  <c r="AI236" i="1" s="1"/>
  <c r="AM236" i="1" s="1"/>
  <c r="AQ236" i="1" s="1"/>
  <c r="F26" i="1"/>
  <c r="F239" i="1"/>
  <c r="F227" i="1"/>
  <c r="F223" i="1"/>
  <c r="F216" i="1"/>
  <c r="F213" i="1"/>
  <c r="F175" i="1"/>
  <c r="F171" i="1"/>
  <c r="F167" i="1"/>
  <c r="F163" i="1"/>
  <c r="F159" i="1"/>
  <c r="F155" i="1"/>
  <c r="F151" i="1"/>
  <c r="F147" i="1"/>
  <c r="F143" i="1"/>
  <c r="F139" i="1"/>
  <c r="F135" i="1"/>
  <c r="F134" i="1"/>
  <c r="F234" i="1" s="1"/>
  <c r="F133" i="1"/>
  <c r="F122" i="1"/>
  <c r="F102" i="1"/>
  <c r="F78" i="1"/>
  <c r="F75" i="1" s="1"/>
  <c r="F41" i="1"/>
  <c r="F37" i="1"/>
  <c r="F21" i="1"/>
  <c r="H240" i="1" l="1"/>
  <c r="F240" i="1"/>
  <c r="F235" i="1"/>
  <c r="H131" i="1"/>
  <c r="H242" i="1"/>
  <c r="H241" i="1"/>
  <c r="H235" i="1"/>
  <c r="H16" i="1"/>
  <c r="F242" i="1"/>
  <c r="F131" i="1"/>
  <c r="F116" i="1"/>
  <c r="F241" i="1"/>
  <c r="F16" i="1"/>
  <c r="E133" i="1"/>
  <c r="I133" i="1" s="1"/>
  <c r="M133" i="1" s="1"/>
  <c r="Q133" i="1" s="1"/>
  <c r="U133" i="1" s="1"/>
  <c r="Y133" i="1" s="1"/>
  <c r="AC133" i="1" s="1"/>
  <c r="AG133" i="1" s="1"/>
  <c r="AK133" i="1" s="1"/>
  <c r="AO133" i="1" s="1"/>
  <c r="AS133" i="1" s="1"/>
  <c r="D133" i="1"/>
  <c r="G133" i="1" s="1"/>
  <c r="K133" i="1" s="1"/>
  <c r="O133" i="1" s="1"/>
  <c r="S133" i="1" s="1"/>
  <c r="W133" i="1" s="1"/>
  <c r="AA133" i="1" s="1"/>
  <c r="AE133" i="1" s="1"/>
  <c r="AI133" i="1" s="1"/>
  <c r="AM133" i="1" s="1"/>
  <c r="AQ133" i="1" s="1"/>
  <c r="E134" i="1"/>
  <c r="I134" i="1" s="1"/>
  <c r="M134" i="1" s="1"/>
  <c r="Q134" i="1" s="1"/>
  <c r="U134" i="1" s="1"/>
  <c r="Y134" i="1" s="1"/>
  <c r="AC134" i="1" s="1"/>
  <c r="AG134" i="1" s="1"/>
  <c r="AK134" i="1" s="1"/>
  <c r="AO134" i="1" s="1"/>
  <c r="AS134" i="1" s="1"/>
  <c r="D134" i="1"/>
  <c r="G134" i="1" s="1"/>
  <c r="K134" i="1" s="1"/>
  <c r="O134" i="1" s="1"/>
  <c r="S134" i="1" s="1"/>
  <c r="W134" i="1" s="1"/>
  <c r="AA134" i="1" s="1"/>
  <c r="AE134" i="1" s="1"/>
  <c r="AI134" i="1" s="1"/>
  <c r="AM134" i="1" s="1"/>
  <c r="AQ134" i="1" s="1"/>
  <c r="H232" i="1" l="1"/>
  <c r="F232" i="1"/>
  <c r="D239" i="1"/>
  <c r="G239" i="1" s="1"/>
  <c r="K239" i="1" s="1"/>
  <c r="O239" i="1" s="1"/>
  <c r="S239" i="1" s="1"/>
  <c r="W239" i="1" s="1"/>
  <c r="AA239" i="1" s="1"/>
  <c r="AE239" i="1" s="1"/>
  <c r="AI239" i="1" s="1"/>
  <c r="AM239" i="1" s="1"/>
  <c r="AQ239" i="1" s="1"/>
  <c r="E239" i="1"/>
  <c r="I239" i="1" s="1"/>
  <c r="M239" i="1" s="1"/>
  <c r="Q239" i="1" s="1"/>
  <c r="U239" i="1" s="1"/>
  <c r="Y239" i="1" s="1"/>
  <c r="AC239" i="1" s="1"/>
  <c r="AG239" i="1" s="1"/>
  <c r="AK239" i="1" s="1"/>
  <c r="AO239" i="1" s="1"/>
  <c r="AS239" i="1" s="1"/>
  <c r="E19" i="1"/>
  <c r="I19" i="1" s="1"/>
  <c r="M19" i="1" s="1"/>
  <c r="Q19" i="1" s="1"/>
  <c r="U19" i="1" s="1"/>
  <c r="Y19" i="1" s="1"/>
  <c r="AC19" i="1" s="1"/>
  <c r="AG19" i="1" s="1"/>
  <c r="AK19" i="1" s="1"/>
  <c r="AO19" i="1" s="1"/>
  <c r="AS19" i="1" s="1"/>
  <c r="D19" i="1"/>
  <c r="G19" i="1" s="1"/>
  <c r="K19" i="1" s="1"/>
  <c r="O19" i="1" s="1"/>
  <c r="S19" i="1" s="1"/>
  <c r="W19" i="1" s="1"/>
  <c r="AA19" i="1" s="1"/>
  <c r="AE19" i="1" s="1"/>
  <c r="AI19" i="1" s="1"/>
  <c r="AM19" i="1" s="1"/>
  <c r="AQ19" i="1" s="1"/>
  <c r="E18" i="1"/>
  <c r="I18" i="1" s="1"/>
  <c r="M18" i="1" s="1"/>
  <c r="Q18" i="1" s="1"/>
  <c r="U18" i="1" s="1"/>
  <c r="Y18" i="1" s="1"/>
  <c r="AC18" i="1" s="1"/>
  <c r="AG18" i="1" s="1"/>
  <c r="AK18" i="1" s="1"/>
  <c r="AO18" i="1" s="1"/>
  <c r="AS18" i="1" s="1"/>
  <c r="D18" i="1"/>
  <c r="G18" i="1" s="1"/>
  <c r="K18" i="1" s="1"/>
  <c r="O18" i="1" s="1"/>
  <c r="S18" i="1" s="1"/>
  <c r="W18" i="1" s="1"/>
  <c r="AA18" i="1" s="1"/>
  <c r="AE18" i="1" s="1"/>
  <c r="AI18" i="1" s="1"/>
  <c r="AM18" i="1" s="1"/>
  <c r="AQ18" i="1" s="1"/>
  <c r="E37" i="1"/>
  <c r="I37" i="1" s="1"/>
  <c r="M37" i="1" s="1"/>
  <c r="Q37" i="1" s="1"/>
  <c r="U37" i="1" s="1"/>
  <c r="Y37" i="1" s="1"/>
  <c r="AC37" i="1" s="1"/>
  <c r="AG37" i="1" s="1"/>
  <c r="AK37" i="1" s="1"/>
  <c r="AO37" i="1" s="1"/>
  <c r="AS37" i="1" s="1"/>
  <c r="D37" i="1"/>
  <c r="G37" i="1" s="1"/>
  <c r="K37" i="1" s="1"/>
  <c r="O37" i="1" s="1"/>
  <c r="S37" i="1" s="1"/>
  <c r="W37" i="1" s="1"/>
  <c r="AA37" i="1" s="1"/>
  <c r="AE37" i="1" s="1"/>
  <c r="AI37" i="1" s="1"/>
  <c r="AM37" i="1" s="1"/>
  <c r="AQ37" i="1" s="1"/>
  <c r="E216" i="1" l="1"/>
  <c r="I216" i="1" s="1"/>
  <c r="M216" i="1" s="1"/>
  <c r="Q216" i="1" s="1"/>
  <c r="U216" i="1" s="1"/>
  <c r="Y216" i="1" s="1"/>
  <c r="AC216" i="1" s="1"/>
  <c r="AG216" i="1" s="1"/>
  <c r="AK216" i="1" s="1"/>
  <c r="AO216" i="1" s="1"/>
  <c r="AS216" i="1" s="1"/>
  <c r="D216" i="1"/>
  <c r="G216" i="1" s="1"/>
  <c r="K216" i="1" s="1"/>
  <c r="O216" i="1" s="1"/>
  <c r="S216" i="1" s="1"/>
  <c r="W216" i="1" s="1"/>
  <c r="AA216" i="1" s="1"/>
  <c r="AE216" i="1" s="1"/>
  <c r="AI216" i="1" s="1"/>
  <c r="AM216" i="1" s="1"/>
  <c r="AQ216" i="1" s="1"/>
  <c r="E41" i="1" l="1"/>
  <c r="I41" i="1" s="1"/>
  <c r="M41" i="1" s="1"/>
  <c r="Q41" i="1" s="1"/>
  <c r="U41" i="1" s="1"/>
  <c r="Y41" i="1" s="1"/>
  <c r="AC41" i="1" s="1"/>
  <c r="AG41" i="1" s="1"/>
  <c r="AK41" i="1" s="1"/>
  <c r="AO41" i="1" s="1"/>
  <c r="AS41" i="1" s="1"/>
  <c r="D41" i="1"/>
  <c r="G41" i="1" s="1"/>
  <c r="K41" i="1" s="1"/>
  <c r="O41" i="1" s="1"/>
  <c r="S41" i="1" s="1"/>
  <c r="W41" i="1" s="1"/>
  <c r="AA41" i="1" s="1"/>
  <c r="AE41" i="1" s="1"/>
  <c r="AI41" i="1" s="1"/>
  <c r="AM41" i="1" s="1"/>
  <c r="AQ41" i="1" s="1"/>
  <c r="E26" i="1"/>
  <c r="I26" i="1" s="1"/>
  <c r="M26" i="1" s="1"/>
  <c r="Q26" i="1" s="1"/>
  <c r="U26" i="1" s="1"/>
  <c r="Y26" i="1" s="1"/>
  <c r="AC26" i="1" s="1"/>
  <c r="AG26" i="1" s="1"/>
  <c r="AK26" i="1" s="1"/>
  <c r="AO26" i="1" s="1"/>
  <c r="AS26" i="1" s="1"/>
  <c r="D26" i="1"/>
  <c r="G26" i="1" s="1"/>
  <c r="K26" i="1" s="1"/>
  <c r="O26" i="1" s="1"/>
  <c r="S26" i="1" s="1"/>
  <c r="W26" i="1" s="1"/>
  <c r="AA26" i="1" s="1"/>
  <c r="AE26" i="1" s="1"/>
  <c r="AI26" i="1" s="1"/>
  <c r="AM26" i="1" s="1"/>
  <c r="AQ26" i="1" s="1"/>
  <c r="E21" i="1"/>
  <c r="I21" i="1" s="1"/>
  <c r="M21" i="1" s="1"/>
  <c r="Q21" i="1" s="1"/>
  <c r="U21" i="1" s="1"/>
  <c r="Y21" i="1" s="1"/>
  <c r="AC21" i="1" s="1"/>
  <c r="D21" i="1"/>
  <c r="G21" i="1" s="1"/>
  <c r="K21" i="1" s="1"/>
  <c r="O21" i="1" s="1"/>
  <c r="S21" i="1" s="1"/>
  <c r="W21" i="1" s="1"/>
  <c r="AA21" i="1" s="1"/>
  <c r="AE21" i="1" s="1"/>
  <c r="AI21" i="1" s="1"/>
  <c r="AM21" i="1" s="1"/>
  <c r="AQ21" i="1" s="1"/>
  <c r="AC237" i="1" l="1"/>
  <c r="AG21" i="1"/>
  <c r="AK21" i="1" s="1"/>
  <c r="AO21" i="1" s="1"/>
  <c r="AS21" i="1" s="1"/>
  <c r="D240" i="1"/>
  <c r="G240" i="1" s="1"/>
  <c r="K240" i="1" s="1"/>
  <c r="O240" i="1" s="1"/>
  <c r="S240" i="1" s="1"/>
  <c r="W240" i="1" s="1"/>
  <c r="AA240" i="1" s="1"/>
  <c r="AE240" i="1" s="1"/>
  <c r="AI240" i="1" s="1"/>
  <c r="AM240" i="1" s="1"/>
  <c r="AQ240" i="1" s="1"/>
  <c r="E240" i="1"/>
  <c r="I240" i="1" s="1"/>
  <c r="M240" i="1" s="1"/>
  <c r="Q240" i="1" s="1"/>
  <c r="U240" i="1" s="1"/>
  <c r="Y240" i="1" s="1"/>
  <c r="AC240" i="1" s="1"/>
  <c r="AG240" i="1" s="1"/>
  <c r="AK240" i="1" s="1"/>
  <c r="AO240" i="1" s="1"/>
  <c r="AS240" i="1" s="1"/>
  <c r="E77" i="1"/>
  <c r="I77" i="1" s="1"/>
  <c r="M77" i="1" s="1"/>
  <c r="Q77" i="1" s="1"/>
  <c r="U77" i="1" s="1"/>
  <c r="Y77" i="1" s="1"/>
  <c r="AC77" i="1" s="1"/>
  <c r="AG77" i="1" s="1"/>
  <c r="AK77" i="1" s="1"/>
  <c r="AO77" i="1" s="1"/>
  <c r="AS77" i="1" s="1"/>
  <c r="E78" i="1"/>
  <c r="I78" i="1" s="1"/>
  <c r="M78" i="1" s="1"/>
  <c r="Q78" i="1" s="1"/>
  <c r="U78" i="1" s="1"/>
  <c r="Y78" i="1" s="1"/>
  <c r="AC78" i="1" s="1"/>
  <c r="AG78" i="1" s="1"/>
  <c r="AK78" i="1" s="1"/>
  <c r="AO78" i="1" s="1"/>
  <c r="AS78" i="1" s="1"/>
  <c r="D78" i="1"/>
  <c r="G78" i="1" s="1"/>
  <c r="K78" i="1" s="1"/>
  <c r="O78" i="1" s="1"/>
  <c r="S78" i="1" s="1"/>
  <c r="W78" i="1" s="1"/>
  <c r="AA78" i="1" s="1"/>
  <c r="AE78" i="1" s="1"/>
  <c r="AI78" i="1" s="1"/>
  <c r="AM78" i="1" s="1"/>
  <c r="AQ78" i="1" s="1"/>
  <c r="D77" i="1"/>
  <c r="G77" i="1" s="1"/>
  <c r="K77" i="1" s="1"/>
  <c r="O77" i="1" s="1"/>
  <c r="S77" i="1" s="1"/>
  <c r="W77" i="1" s="1"/>
  <c r="AA77" i="1" s="1"/>
  <c r="AE77" i="1" s="1"/>
  <c r="AI77" i="1" s="1"/>
  <c r="AM77" i="1" s="1"/>
  <c r="AQ77" i="1" s="1"/>
  <c r="E105" i="1"/>
  <c r="I105" i="1" s="1"/>
  <c r="M105" i="1" s="1"/>
  <c r="Q105" i="1" s="1"/>
  <c r="U105" i="1" s="1"/>
  <c r="Y105" i="1" s="1"/>
  <c r="AC105" i="1" s="1"/>
  <c r="AG105" i="1" s="1"/>
  <c r="AK105" i="1" s="1"/>
  <c r="AO105" i="1" s="1"/>
  <c r="AS105" i="1" s="1"/>
  <c r="D105" i="1"/>
  <c r="G105" i="1" s="1"/>
  <c r="K105" i="1" s="1"/>
  <c r="O105" i="1" s="1"/>
  <c r="S105" i="1" s="1"/>
  <c r="W105" i="1" s="1"/>
  <c r="AA105" i="1" s="1"/>
  <c r="AE105" i="1" s="1"/>
  <c r="AI105" i="1" s="1"/>
  <c r="AM105" i="1" s="1"/>
  <c r="AQ105" i="1" s="1"/>
  <c r="E102" i="1"/>
  <c r="I102" i="1" s="1"/>
  <c r="M102" i="1" s="1"/>
  <c r="Q102" i="1" s="1"/>
  <c r="U102" i="1" s="1"/>
  <c r="Y102" i="1" s="1"/>
  <c r="AC102" i="1" s="1"/>
  <c r="AG102" i="1" s="1"/>
  <c r="AK102" i="1" s="1"/>
  <c r="AO102" i="1" s="1"/>
  <c r="AS102" i="1" s="1"/>
  <c r="D102" i="1"/>
  <c r="G102" i="1" s="1"/>
  <c r="K102" i="1" s="1"/>
  <c r="O102" i="1" s="1"/>
  <c r="S102" i="1" s="1"/>
  <c r="W102" i="1" s="1"/>
  <c r="AA102" i="1" s="1"/>
  <c r="AE102" i="1" s="1"/>
  <c r="AI102" i="1" s="1"/>
  <c r="AM102" i="1" s="1"/>
  <c r="AQ102" i="1" s="1"/>
  <c r="E96" i="1"/>
  <c r="I96" i="1" s="1"/>
  <c r="M96" i="1" s="1"/>
  <c r="Q96" i="1" s="1"/>
  <c r="U96" i="1" s="1"/>
  <c r="Y96" i="1" s="1"/>
  <c r="AC96" i="1" s="1"/>
  <c r="AG96" i="1" s="1"/>
  <c r="AK96" i="1" s="1"/>
  <c r="AO96" i="1" s="1"/>
  <c r="AS96" i="1" s="1"/>
  <c r="D96" i="1"/>
  <c r="G96" i="1" s="1"/>
  <c r="K96" i="1" s="1"/>
  <c r="O96" i="1" s="1"/>
  <c r="S96" i="1" s="1"/>
  <c r="W96" i="1" s="1"/>
  <c r="AA96" i="1" s="1"/>
  <c r="AE96" i="1" s="1"/>
  <c r="AI96" i="1" s="1"/>
  <c r="AM96" i="1" s="1"/>
  <c r="AQ96" i="1" s="1"/>
  <c r="AG237" i="1" l="1"/>
  <c r="AK237" i="1" s="1"/>
  <c r="AO237" i="1" s="1"/>
  <c r="AS237" i="1" s="1"/>
  <c r="E241" i="1"/>
  <c r="I241" i="1" s="1"/>
  <c r="M241" i="1" s="1"/>
  <c r="Q241" i="1" s="1"/>
  <c r="U241" i="1" s="1"/>
  <c r="Y241" i="1" s="1"/>
  <c r="AC241" i="1" s="1"/>
  <c r="AG241" i="1" s="1"/>
  <c r="AK241" i="1" s="1"/>
  <c r="AO241" i="1" s="1"/>
  <c r="AS241" i="1" s="1"/>
  <c r="D241" i="1"/>
  <c r="G241" i="1" s="1"/>
  <c r="K241" i="1" s="1"/>
  <c r="O241" i="1" s="1"/>
  <c r="S241" i="1" s="1"/>
  <c r="W241" i="1" s="1"/>
  <c r="AA241" i="1" s="1"/>
  <c r="AE241" i="1" s="1"/>
  <c r="AI241" i="1" s="1"/>
  <c r="AM241" i="1" s="1"/>
  <c r="AQ241" i="1" s="1"/>
  <c r="E75" i="1"/>
  <c r="I75" i="1" s="1"/>
  <c r="M75" i="1" s="1"/>
  <c r="Q75" i="1" s="1"/>
  <c r="U75" i="1" s="1"/>
  <c r="Y75" i="1" s="1"/>
  <c r="AC75" i="1" s="1"/>
  <c r="AG75" i="1" s="1"/>
  <c r="AK75" i="1" s="1"/>
  <c r="AO75" i="1" s="1"/>
  <c r="AS75" i="1" s="1"/>
  <c r="D75" i="1"/>
  <c r="G75" i="1" s="1"/>
  <c r="K75" i="1" s="1"/>
  <c r="O75" i="1" s="1"/>
  <c r="S75" i="1" s="1"/>
  <c r="W75" i="1" s="1"/>
  <c r="AA75" i="1" s="1"/>
  <c r="AE75" i="1" s="1"/>
  <c r="AI75" i="1" s="1"/>
  <c r="AM75" i="1" s="1"/>
  <c r="AQ75" i="1" s="1"/>
  <c r="E223" i="1" l="1"/>
  <c r="I223" i="1" s="1"/>
  <c r="M223" i="1" s="1"/>
  <c r="Q223" i="1" s="1"/>
  <c r="U223" i="1" s="1"/>
  <c r="Y223" i="1" s="1"/>
  <c r="AC223" i="1" s="1"/>
  <c r="AG223" i="1" s="1"/>
  <c r="AK223" i="1" s="1"/>
  <c r="AO223" i="1" s="1"/>
  <c r="AS223" i="1" s="1"/>
  <c r="D223" i="1"/>
  <c r="G223" i="1" s="1"/>
  <c r="K223" i="1" s="1"/>
  <c r="O223" i="1" s="1"/>
  <c r="S223" i="1" s="1"/>
  <c r="W223" i="1" s="1"/>
  <c r="AA223" i="1" s="1"/>
  <c r="AE223" i="1" s="1"/>
  <c r="AI223" i="1" s="1"/>
  <c r="AM223" i="1" s="1"/>
  <c r="AQ223" i="1" s="1"/>
  <c r="E213" i="1"/>
  <c r="I213" i="1" s="1"/>
  <c r="M213" i="1" s="1"/>
  <c r="Q213" i="1" s="1"/>
  <c r="U213" i="1" s="1"/>
  <c r="Y213" i="1" s="1"/>
  <c r="AC213" i="1" s="1"/>
  <c r="AG213" i="1" s="1"/>
  <c r="AK213" i="1" s="1"/>
  <c r="AO213" i="1" s="1"/>
  <c r="AS213" i="1" s="1"/>
  <c r="D234" i="1" l="1"/>
  <c r="G234" i="1" s="1"/>
  <c r="K234" i="1" s="1"/>
  <c r="O234" i="1" s="1"/>
  <c r="S234" i="1" s="1"/>
  <c r="W234" i="1" s="1"/>
  <c r="AA234" i="1" s="1"/>
  <c r="AE234" i="1" s="1"/>
  <c r="AI234" i="1" s="1"/>
  <c r="AM234" i="1" s="1"/>
  <c r="AQ234" i="1" s="1"/>
  <c r="E167" i="1" l="1"/>
  <c r="I167" i="1" s="1"/>
  <c r="M167" i="1" s="1"/>
  <c r="Q167" i="1" s="1"/>
  <c r="U167" i="1" s="1"/>
  <c r="Y167" i="1" s="1"/>
  <c r="AC167" i="1" s="1"/>
  <c r="AG167" i="1" s="1"/>
  <c r="AK167" i="1" s="1"/>
  <c r="AO167" i="1" s="1"/>
  <c r="AS167" i="1" s="1"/>
  <c r="E175" i="1" l="1"/>
  <c r="I175" i="1" s="1"/>
  <c r="M175" i="1" s="1"/>
  <c r="Q175" i="1" s="1"/>
  <c r="U175" i="1" s="1"/>
  <c r="Y175" i="1" s="1"/>
  <c r="AC175" i="1" s="1"/>
  <c r="AG175" i="1" s="1"/>
  <c r="AK175" i="1" s="1"/>
  <c r="AO175" i="1" s="1"/>
  <c r="AS175" i="1" s="1"/>
  <c r="D175" i="1"/>
  <c r="G175" i="1" s="1"/>
  <c r="K175" i="1" s="1"/>
  <c r="O175" i="1" s="1"/>
  <c r="S175" i="1" s="1"/>
  <c r="W175" i="1" s="1"/>
  <c r="AA175" i="1" s="1"/>
  <c r="AE175" i="1" s="1"/>
  <c r="AI175" i="1" s="1"/>
  <c r="AM175" i="1" s="1"/>
  <c r="AQ175" i="1" s="1"/>
  <c r="E171" i="1"/>
  <c r="I171" i="1" s="1"/>
  <c r="M171" i="1" s="1"/>
  <c r="Q171" i="1" s="1"/>
  <c r="U171" i="1" s="1"/>
  <c r="Y171" i="1" s="1"/>
  <c r="AC171" i="1" s="1"/>
  <c r="AG171" i="1" s="1"/>
  <c r="AK171" i="1" s="1"/>
  <c r="AO171" i="1" s="1"/>
  <c r="AS171" i="1" s="1"/>
  <c r="D171" i="1"/>
  <c r="G171" i="1" s="1"/>
  <c r="K171" i="1" s="1"/>
  <c r="O171" i="1" s="1"/>
  <c r="S171" i="1" s="1"/>
  <c r="W171" i="1" s="1"/>
  <c r="AA171" i="1" s="1"/>
  <c r="AE171" i="1" s="1"/>
  <c r="AI171" i="1" s="1"/>
  <c r="AM171" i="1" s="1"/>
  <c r="AQ171" i="1" s="1"/>
  <c r="D167" i="1"/>
  <c r="G167" i="1" s="1"/>
  <c r="K167" i="1" s="1"/>
  <c r="O167" i="1" s="1"/>
  <c r="S167" i="1" s="1"/>
  <c r="W167" i="1" s="1"/>
  <c r="AA167" i="1" s="1"/>
  <c r="AE167" i="1" s="1"/>
  <c r="AI167" i="1" s="1"/>
  <c r="AM167" i="1" s="1"/>
  <c r="AQ167" i="1" s="1"/>
  <c r="E163" i="1"/>
  <c r="I163" i="1" s="1"/>
  <c r="M163" i="1" s="1"/>
  <c r="Q163" i="1" s="1"/>
  <c r="U163" i="1" s="1"/>
  <c r="Y163" i="1" s="1"/>
  <c r="AC163" i="1" s="1"/>
  <c r="AG163" i="1" s="1"/>
  <c r="AK163" i="1" s="1"/>
  <c r="AO163" i="1" s="1"/>
  <c r="AS163" i="1" s="1"/>
  <c r="D163" i="1"/>
  <c r="G163" i="1" s="1"/>
  <c r="K163" i="1" s="1"/>
  <c r="O163" i="1" s="1"/>
  <c r="S163" i="1" s="1"/>
  <c r="W163" i="1" s="1"/>
  <c r="AA163" i="1" s="1"/>
  <c r="AE163" i="1" s="1"/>
  <c r="AI163" i="1" s="1"/>
  <c r="AM163" i="1" s="1"/>
  <c r="AQ163" i="1" s="1"/>
  <c r="E159" i="1"/>
  <c r="I159" i="1" s="1"/>
  <c r="M159" i="1" s="1"/>
  <c r="Q159" i="1" s="1"/>
  <c r="U159" i="1" s="1"/>
  <c r="Y159" i="1" s="1"/>
  <c r="AC159" i="1" s="1"/>
  <c r="AG159" i="1" s="1"/>
  <c r="AK159" i="1" s="1"/>
  <c r="AO159" i="1" s="1"/>
  <c r="AS159" i="1" s="1"/>
  <c r="D159" i="1"/>
  <c r="G159" i="1" s="1"/>
  <c r="K159" i="1" s="1"/>
  <c r="O159" i="1" s="1"/>
  <c r="S159" i="1" s="1"/>
  <c r="W159" i="1" s="1"/>
  <c r="AA159" i="1" s="1"/>
  <c r="AE159" i="1" s="1"/>
  <c r="AI159" i="1" s="1"/>
  <c r="AM159" i="1" s="1"/>
  <c r="AQ159" i="1" s="1"/>
  <c r="D155" i="1"/>
  <c r="G155" i="1" s="1"/>
  <c r="K155" i="1" s="1"/>
  <c r="O155" i="1" s="1"/>
  <c r="S155" i="1" s="1"/>
  <c r="W155" i="1" s="1"/>
  <c r="AA155" i="1" s="1"/>
  <c r="AE155" i="1" s="1"/>
  <c r="AI155" i="1" s="1"/>
  <c r="AM155" i="1" s="1"/>
  <c r="AQ155" i="1" s="1"/>
  <c r="E155" i="1"/>
  <c r="I155" i="1" s="1"/>
  <c r="M155" i="1" s="1"/>
  <c r="Q155" i="1" s="1"/>
  <c r="U155" i="1" s="1"/>
  <c r="Y155" i="1" s="1"/>
  <c r="AC155" i="1" s="1"/>
  <c r="AG155" i="1" s="1"/>
  <c r="AK155" i="1" s="1"/>
  <c r="AO155" i="1" s="1"/>
  <c r="AS155" i="1" s="1"/>
  <c r="E151" i="1"/>
  <c r="I151" i="1" s="1"/>
  <c r="M151" i="1" s="1"/>
  <c r="Q151" i="1" s="1"/>
  <c r="U151" i="1" s="1"/>
  <c r="Y151" i="1" s="1"/>
  <c r="AC151" i="1" s="1"/>
  <c r="AG151" i="1" s="1"/>
  <c r="AK151" i="1" s="1"/>
  <c r="AO151" i="1" s="1"/>
  <c r="AS151" i="1" s="1"/>
  <c r="D151" i="1"/>
  <c r="G151" i="1" s="1"/>
  <c r="K151" i="1" s="1"/>
  <c r="O151" i="1" s="1"/>
  <c r="S151" i="1" s="1"/>
  <c r="W151" i="1" s="1"/>
  <c r="AA151" i="1" s="1"/>
  <c r="AE151" i="1" s="1"/>
  <c r="AI151" i="1" s="1"/>
  <c r="AM151" i="1" s="1"/>
  <c r="AQ151" i="1" s="1"/>
  <c r="E147" i="1"/>
  <c r="I147" i="1" s="1"/>
  <c r="M147" i="1" s="1"/>
  <c r="Q147" i="1" s="1"/>
  <c r="U147" i="1" s="1"/>
  <c r="Y147" i="1" s="1"/>
  <c r="AC147" i="1" s="1"/>
  <c r="AG147" i="1" s="1"/>
  <c r="AK147" i="1" s="1"/>
  <c r="AO147" i="1" s="1"/>
  <c r="AS147" i="1" s="1"/>
  <c r="D147" i="1"/>
  <c r="G147" i="1" s="1"/>
  <c r="K147" i="1" s="1"/>
  <c r="O147" i="1" s="1"/>
  <c r="S147" i="1" s="1"/>
  <c r="W147" i="1" s="1"/>
  <c r="AA147" i="1" s="1"/>
  <c r="AE147" i="1" s="1"/>
  <c r="AI147" i="1" s="1"/>
  <c r="AM147" i="1" s="1"/>
  <c r="AQ147" i="1" s="1"/>
  <c r="E143" i="1"/>
  <c r="I143" i="1" s="1"/>
  <c r="M143" i="1" s="1"/>
  <c r="Q143" i="1" s="1"/>
  <c r="U143" i="1" s="1"/>
  <c r="Y143" i="1" s="1"/>
  <c r="AC143" i="1" s="1"/>
  <c r="AG143" i="1" s="1"/>
  <c r="AK143" i="1" s="1"/>
  <c r="AO143" i="1" s="1"/>
  <c r="AS143" i="1" s="1"/>
  <c r="D143" i="1"/>
  <c r="G143" i="1" s="1"/>
  <c r="K143" i="1" s="1"/>
  <c r="O143" i="1" s="1"/>
  <c r="S143" i="1" s="1"/>
  <c r="W143" i="1" s="1"/>
  <c r="AA143" i="1" s="1"/>
  <c r="AE143" i="1" s="1"/>
  <c r="AI143" i="1" s="1"/>
  <c r="AM143" i="1" s="1"/>
  <c r="AQ143" i="1" s="1"/>
  <c r="E139" i="1"/>
  <c r="I139" i="1" s="1"/>
  <c r="M139" i="1" s="1"/>
  <c r="Q139" i="1" s="1"/>
  <c r="U139" i="1" s="1"/>
  <c r="Y139" i="1" s="1"/>
  <c r="AC139" i="1" s="1"/>
  <c r="AG139" i="1" s="1"/>
  <c r="AK139" i="1" s="1"/>
  <c r="AO139" i="1" s="1"/>
  <c r="AS139" i="1" s="1"/>
  <c r="D139" i="1"/>
  <c r="G139" i="1" s="1"/>
  <c r="K139" i="1" s="1"/>
  <c r="O139" i="1" s="1"/>
  <c r="S139" i="1" s="1"/>
  <c r="W139" i="1" s="1"/>
  <c r="AA139" i="1" s="1"/>
  <c r="AE139" i="1" s="1"/>
  <c r="AI139" i="1" s="1"/>
  <c r="AM139" i="1" s="1"/>
  <c r="AQ139" i="1" s="1"/>
  <c r="E135" i="1"/>
  <c r="I135" i="1" s="1"/>
  <c r="M135" i="1" s="1"/>
  <c r="Q135" i="1" s="1"/>
  <c r="U135" i="1" s="1"/>
  <c r="Y135" i="1" s="1"/>
  <c r="AC135" i="1" s="1"/>
  <c r="AG135" i="1" s="1"/>
  <c r="AK135" i="1" s="1"/>
  <c r="AO135" i="1" s="1"/>
  <c r="AS135" i="1" s="1"/>
  <c r="D135" i="1"/>
  <c r="G135" i="1" s="1"/>
  <c r="K135" i="1" s="1"/>
  <c r="O135" i="1" s="1"/>
  <c r="S135" i="1" s="1"/>
  <c r="W135" i="1" s="1"/>
  <c r="AA135" i="1" s="1"/>
  <c r="AE135" i="1" s="1"/>
  <c r="AI135" i="1" s="1"/>
  <c r="AM135" i="1" s="1"/>
  <c r="AQ135" i="1" s="1"/>
  <c r="E122" i="1" l="1"/>
  <c r="I122" i="1" s="1"/>
  <c r="M122" i="1" s="1"/>
  <c r="Q122" i="1" s="1"/>
  <c r="U122" i="1" s="1"/>
  <c r="Y122" i="1" s="1"/>
  <c r="AC122" i="1" s="1"/>
  <c r="AG122" i="1" s="1"/>
  <c r="AK122" i="1" s="1"/>
  <c r="AO122" i="1" s="1"/>
  <c r="AS122" i="1" s="1"/>
  <c r="D122" i="1"/>
  <c r="G122" i="1" s="1"/>
  <c r="K122" i="1" s="1"/>
  <c r="O122" i="1" s="1"/>
  <c r="S122" i="1" s="1"/>
  <c r="W122" i="1" s="1"/>
  <c r="AA122" i="1" s="1"/>
  <c r="AE122" i="1" s="1"/>
  <c r="AI122" i="1" s="1"/>
  <c r="AM122" i="1" s="1"/>
  <c r="AQ122" i="1" s="1"/>
  <c r="D116" i="1" l="1"/>
  <c r="G116" i="1" s="1"/>
  <c r="K116" i="1" s="1"/>
  <c r="O116" i="1" s="1"/>
  <c r="S116" i="1" s="1"/>
  <c r="W116" i="1" s="1"/>
  <c r="AA116" i="1" s="1"/>
  <c r="AE116" i="1" s="1"/>
  <c r="AI116" i="1" s="1"/>
  <c r="AM116" i="1" s="1"/>
  <c r="AQ116" i="1" s="1"/>
  <c r="D242" i="1"/>
  <c r="G242" i="1" s="1"/>
  <c r="K242" i="1" s="1"/>
  <c r="O242" i="1" s="1"/>
  <c r="S242" i="1" s="1"/>
  <c r="W242" i="1" s="1"/>
  <c r="AA242" i="1" s="1"/>
  <c r="AE242" i="1" s="1"/>
  <c r="AI242" i="1" s="1"/>
  <c r="AM242" i="1" s="1"/>
  <c r="AQ242" i="1" s="1"/>
  <c r="E116" i="1"/>
  <c r="I116" i="1" s="1"/>
  <c r="M116" i="1" s="1"/>
  <c r="Q116" i="1" s="1"/>
  <c r="U116" i="1" s="1"/>
  <c r="Y116" i="1" s="1"/>
  <c r="AC116" i="1" s="1"/>
  <c r="AG116" i="1" s="1"/>
  <c r="AK116" i="1" s="1"/>
  <c r="AO116" i="1" s="1"/>
  <c r="AS116" i="1" s="1"/>
  <c r="E242" i="1"/>
  <c r="I242" i="1" s="1"/>
  <c r="M242" i="1" s="1"/>
  <c r="Q242" i="1" s="1"/>
  <c r="U242" i="1" s="1"/>
  <c r="Y242" i="1" s="1"/>
  <c r="AC242" i="1" s="1"/>
  <c r="AG242" i="1" s="1"/>
  <c r="AK242" i="1" s="1"/>
  <c r="AO242" i="1" s="1"/>
  <c r="AS242" i="1" s="1"/>
  <c r="D213" i="1"/>
  <c r="G213" i="1" s="1"/>
  <c r="K213" i="1" s="1"/>
  <c r="O213" i="1" s="1"/>
  <c r="S213" i="1" s="1"/>
  <c r="W213" i="1" s="1"/>
  <c r="AA213" i="1" s="1"/>
  <c r="AE213" i="1" s="1"/>
  <c r="AI213" i="1" s="1"/>
  <c r="AM213" i="1" s="1"/>
  <c r="AQ213" i="1" s="1"/>
  <c r="D235" i="1" l="1"/>
  <c r="G235" i="1" s="1"/>
  <c r="K235" i="1" s="1"/>
  <c r="O235" i="1" s="1"/>
  <c r="S235" i="1" s="1"/>
  <c r="W235" i="1" s="1"/>
  <c r="AA235" i="1" s="1"/>
  <c r="AE235" i="1" s="1"/>
  <c r="AI235" i="1" s="1"/>
  <c r="AM235" i="1" s="1"/>
  <c r="AQ235" i="1" s="1"/>
  <c r="E234" i="1"/>
  <c r="I234" i="1" s="1"/>
  <c r="M234" i="1" s="1"/>
  <c r="Q234" i="1" s="1"/>
  <c r="U234" i="1" s="1"/>
  <c r="Y234" i="1" s="1"/>
  <c r="AC234" i="1" s="1"/>
  <c r="AG234" i="1" s="1"/>
  <c r="AK234" i="1" s="1"/>
  <c r="AO234" i="1" s="1"/>
  <c r="AS234" i="1" s="1"/>
  <c r="E16" i="1" l="1"/>
  <c r="I16" i="1" s="1"/>
  <c r="M16" i="1" s="1"/>
  <c r="Q16" i="1" s="1"/>
  <c r="U16" i="1" s="1"/>
  <c r="Y16" i="1" s="1"/>
  <c r="AC16" i="1" s="1"/>
  <c r="AG16" i="1" s="1"/>
  <c r="AK16" i="1" s="1"/>
  <c r="AO16" i="1" s="1"/>
  <c r="AS16" i="1" s="1"/>
  <c r="E131" i="1"/>
  <c r="I131" i="1" s="1"/>
  <c r="M131" i="1" s="1"/>
  <c r="Q131" i="1" s="1"/>
  <c r="U131" i="1" s="1"/>
  <c r="Y131" i="1" s="1"/>
  <c r="AC131" i="1" s="1"/>
  <c r="AG131" i="1" s="1"/>
  <c r="AK131" i="1" s="1"/>
  <c r="AO131" i="1" s="1"/>
  <c r="AS131" i="1" s="1"/>
  <c r="D131" i="1"/>
  <c r="G131" i="1" s="1"/>
  <c r="K131" i="1" s="1"/>
  <c r="O131" i="1" s="1"/>
  <c r="S131" i="1" s="1"/>
  <c r="W131" i="1" s="1"/>
  <c r="AA131" i="1" s="1"/>
  <c r="AE131" i="1" s="1"/>
  <c r="AI131" i="1" s="1"/>
  <c r="AM131" i="1" s="1"/>
  <c r="AQ131" i="1" s="1"/>
  <c r="E235" i="1" l="1"/>
  <c r="I235" i="1" s="1"/>
  <c r="M235" i="1" s="1"/>
  <c r="Q235" i="1" s="1"/>
  <c r="U235" i="1" s="1"/>
  <c r="Y235" i="1" s="1"/>
  <c r="AC235" i="1" s="1"/>
  <c r="AG235" i="1" s="1"/>
  <c r="AK235" i="1" s="1"/>
  <c r="AO235" i="1" s="1"/>
  <c r="AS235" i="1" s="1"/>
  <c r="D16" i="1" l="1"/>
  <c r="G16" i="1" s="1"/>
  <c r="K16" i="1" s="1"/>
  <c r="O16" i="1" s="1"/>
  <c r="S16" i="1" s="1"/>
  <c r="W16" i="1" s="1"/>
  <c r="AA16" i="1" s="1"/>
  <c r="AE16" i="1" s="1"/>
  <c r="AI16" i="1" s="1"/>
  <c r="AM16" i="1" s="1"/>
  <c r="AQ16" i="1" s="1"/>
  <c r="E227" i="1" l="1"/>
  <c r="D227" i="1"/>
  <c r="D232" i="1" l="1"/>
  <c r="G227" i="1"/>
  <c r="K227" i="1" s="1"/>
  <c r="O227" i="1" s="1"/>
  <c r="S227" i="1" s="1"/>
  <c r="W227" i="1" s="1"/>
  <c r="AA227" i="1" s="1"/>
  <c r="AE227" i="1" s="1"/>
  <c r="AI227" i="1" s="1"/>
  <c r="AM227" i="1" s="1"/>
  <c r="AQ227" i="1" s="1"/>
  <c r="E232" i="1"/>
  <c r="I227" i="1"/>
  <c r="M227" i="1" s="1"/>
  <c r="Q227" i="1" s="1"/>
  <c r="U227" i="1" s="1"/>
  <c r="Y227" i="1" s="1"/>
  <c r="AC227" i="1" s="1"/>
  <c r="AG227" i="1" s="1"/>
  <c r="AK227" i="1" s="1"/>
  <c r="AO227" i="1" s="1"/>
  <c r="AS227" i="1" s="1"/>
  <c r="I232" i="1" l="1"/>
  <c r="M232" i="1" s="1"/>
  <c r="Q232" i="1" s="1"/>
  <c r="U232" i="1" s="1"/>
  <c r="Y232" i="1" s="1"/>
  <c r="AC232" i="1" s="1"/>
  <c r="AG232" i="1" s="1"/>
  <c r="AK232" i="1" s="1"/>
  <c r="AO232" i="1" s="1"/>
  <c r="AS232" i="1" s="1"/>
  <c r="G232" i="1"/>
  <c r="K232" i="1" s="1"/>
  <c r="O232" i="1" s="1"/>
  <c r="S232" i="1" s="1"/>
  <c r="W232" i="1" s="1"/>
  <c r="AA232" i="1" s="1"/>
  <c r="AE232" i="1" s="1"/>
  <c r="AI232" i="1" s="1"/>
  <c r="AM232" i="1" s="1"/>
  <c r="AQ232" i="1" s="1"/>
</calcChain>
</file>

<file path=xl/sharedStrings.xml><?xml version="1.0" encoding="utf-8"?>
<sst xmlns="http://schemas.openxmlformats.org/spreadsheetml/2006/main" count="588" uniqueCount="307">
  <si>
    <t>№ п/п</t>
  </si>
  <si>
    <t>Исполнитель</t>
  </si>
  <si>
    <t>Образование</t>
  </si>
  <si>
    <t>Управление жилищных отношений</t>
  </si>
  <si>
    <t>Внешнее благоустройство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</si>
  <si>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</si>
  <si>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</si>
  <si>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</si>
  <si>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</si>
  <si>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</si>
  <si>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</si>
  <si>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</si>
  <si>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</si>
  <si>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</si>
  <si>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</si>
  <si>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</si>
  <si>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</si>
  <si>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</si>
  <si>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</si>
  <si>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</si>
  <si>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</si>
  <si>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</si>
  <si>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</si>
  <si>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</si>
  <si>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</si>
  <si>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Жилищно-коммунальное хозяйство</t>
  </si>
  <si>
    <t>ПЕРЕЧЕНЬ</t>
  </si>
  <si>
    <t xml:space="preserve">Реконструкция ул. Героев Хасана от ул. Хлебозаводская до ул. Василия Васильева 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</si>
  <si>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</si>
  <si>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</si>
  <si>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 xml:space="preserve">Реконструкция ул. Карпинского от ул. Мира до шоссе Космонавтов </t>
  </si>
  <si>
    <t xml:space="preserve">Строительство сквера по ул. Яблочкова </t>
  </si>
  <si>
    <t>Строительство (реконструкция) сетей наружного освещения</t>
  </si>
  <si>
    <t>1020143600,10201ST04A</t>
  </si>
  <si>
    <t>1020141500,10201ST04D</t>
  </si>
  <si>
    <t>10201ST04G</t>
  </si>
  <si>
    <t>1020141270,10201ST04J</t>
  </si>
  <si>
    <t>1020143610,10201ST04L</t>
  </si>
  <si>
    <t>1020143620,10201ST04N</t>
  </si>
  <si>
    <t>10201ST04Q</t>
  </si>
  <si>
    <t>1020143640,10201ST04V</t>
  </si>
  <si>
    <t>1020143650,10201ST04W</t>
  </si>
  <si>
    <t>10201ST04V</t>
  </si>
  <si>
    <t>Расширение и реконструкция (3 очередь) канализации города Перми</t>
  </si>
  <si>
    <t>Управление капитального строительства</t>
  </si>
  <si>
    <t>Строительство водопроводных сетей в микрорайоне «Висим» Мотовилихинского района города Перми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</si>
  <si>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</si>
  <si>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</si>
  <si>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</si>
  <si>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</si>
  <si>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</si>
  <si>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</si>
  <si>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</si>
  <si>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</si>
  <si>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Реконструкция системы очистки сточных вод в микрорайоне «Крым» Кировского района города Перми</t>
  </si>
  <si>
    <t>Реконструкция здания МАУ «Дворец молодежи» г. Перми</t>
  </si>
  <si>
    <t>0410241910</t>
  </si>
  <si>
    <t>Реконструкция здания МАУК «Театр юного зрителя»</t>
  </si>
  <si>
    <t>0330242500</t>
  </si>
  <si>
    <t xml:space="preserve">Строительство источников противопожарного водоснабжения </t>
  </si>
  <si>
    <t>0230241020</t>
  </si>
  <si>
    <t>Строительство объектов недвижимого имущества и инженерной инфраструктуры на территории Экстрим-парка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</si>
  <si>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</si>
  <si>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</si>
  <si>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</si>
  <si>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</si>
  <si>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</si>
  <si>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153022С080</t>
  </si>
  <si>
    <t>15302R0820</t>
  </si>
  <si>
    <t>Реконструкция ул. Революции от ЦКР до ул. Сибирской с обустройством трамвайной линии. 1 этап</t>
  </si>
  <si>
    <t>2021 год</t>
  </si>
  <si>
    <t xml:space="preserve">краевой бюджет </t>
  </si>
  <si>
    <t>Строительство здания для размещения дошкольного образовательного учреждения по ул. Желябова, 16б</t>
  </si>
  <si>
    <t>0820141160</t>
  </si>
  <si>
    <t>Строительство здания общеобразовательного учреждения по ул. Юнг Прикамья, 3</t>
  </si>
  <si>
    <t>0820141720</t>
  </si>
  <si>
    <t>0820141300</t>
  </si>
  <si>
    <t>0820241760</t>
  </si>
  <si>
    <t>0820241960</t>
  </si>
  <si>
    <t>0820241970</t>
  </si>
  <si>
    <t>Реконструкция физкультурно-оздоровительного комплекса по адресу: ул. Рабочая, 9</t>
  </si>
  <si>
    <t xml:space="preserve">Строительство нового корпуса МАОУ «Гимназия № 3» г. Перми
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</si>
  <si>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</si>
  <si>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</si>
  <si>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0820243510</t>
  </si>
  <si>
    <t>0820243520</t>
  </si>
  <si>
    <t>1.</t>
  </si>
  <si>
    <t>5.</t>
  </si>
  <si>
    <t>7.</t>
  </si>
  <si>
    <t>4.</t>
  </si>
  <si>
    <t>2.</t>
  </si>
  <si>
    <t>6.</t>
  </si>
  <si>
    <t>8.</t>
  </si>
  <si>
    <t>3.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</si>
  <si>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</si>
  <si>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</si>
  <si>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</si>
  <si>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</si>
  <si>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</si>
  <si>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</si>
  <si>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</si>
  <si>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</si>
  <si>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</si>
  <si>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</si>
  <si>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</si>
  <si>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</si>
  <si>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</si>
  <si>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</si>
  <si>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</si>
  <si>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</si>
  <si>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</si>
  <si>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</si>
  <si>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</si>
  <si>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</si>
  <si>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</si>
  <si>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</si>
  <si>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</si>
  <si>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</si>
  <si>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</si>
  <si>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</si>
  <si>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</si>
  <si>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</si>
  <si>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</si>
  <si>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</si>
  <si>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</si>
  <si>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</si>
  <si>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</si>
  <si>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</si>
  <si>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</si>
  <si>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</si>
  <si>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</si>
  <si>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</si>
  <si>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</si>
  <si>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</si>
  <si>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</si>
  <si>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</si>
  <si>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</si>
  <si>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</si>
  <si>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</si>
  <si>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</si>
  <si>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</si>
  <si>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</si>
  <si>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2020 и 2021 годов</t>
  </si>
  <si>
    <t>10201SТ040</t>
  </si>
  <si>
    <t>08101SP040</t>
  </si>
  <si>
    <t>0510142130</t>
  </si>
  <si>
    <t xml:space="preserve">Строительство Архиерейского подворья </t>
  </si>
  <si>
    <t xml:space="preserve">Реконструкция сквера в 68 квартале, эспланада </t>
  </si>
  <si>
    <t>0510142140</t>
  </si>
  <si>
    <t>0510141490</t>
  </si>
  <si>
    <t>0510141470</t>
  </si>
  <si>
    <t>0510141430</t>
  </si>
  <si>
    <t>0510143660</t>
  </si>
  <si>
    <t>Строительство сетей водоснабжения в микрорайонах города Перми</t>
  </si>
  <si>
    <t>Строительство автомобильной дороги по ул. Маршала Жукова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</si>
  <si>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</si>
  <si>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 xml:space="preserve">Реконструкция площади Восстания. 2 этап </t>
  </si>
  <si>
    <t xml:space="preserve">Строительство автомобильной дороги от площади Карла Маркса до ул. Чкалова </t>
  </si>
  <si>
    <t>Реконструкция ледовой арены МАУ ДО «ДЮЦ «Здоровье»</t>
  </si>
  <si>
    <t>Реконструкция здания МБОУ «Гимназия № 17» г. Перми (пристройка нового корпуса)</t>
  </si>
  <si>
    <t>Строительство спортивной площадки МАОУ «СОШ № 25» г. Перми</t>
  </si>
  <si>
    <t>Строительство спортивной площадки МАОУ «СОШ № 131» г. Перми</t>
  </si>
  <si>
    <t>Строительство спортивной площадки МАОУ «СОШ № 122» г. Перми</t>
  </si>
  <si>
    <t>Строительство приюта для содержания безнадзорных животных по ул. Верхне-Муллинской, 106а г. Перми</t>
  </si>
  <si>
    <t>Строительства спортивного комплекса с плавательным бассейном в микрорайоне Парковый</t>
  </si>
  <si>
    <t>Реконструкция объекта озеленения по ул. Петропавловской</t>
  </si>
  <si>
    <t>Строительство автомобильной дороги по ул. Крисанова от шоссе Космонавтов до ул. Пушкина</t>
  </si>
  <si>
    <t>48.</t>
  </si>
  <si>
    <t xml:space="preserve">Реконструкция кладбища  «Северное» </t>
  </si>
  <si>
    <t>Поправки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</si>
  <si>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</si>
  <si>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</si>
  <si>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1710141320</t>
  </si>
  <si>
    <t>1710142330</t>
  </si>
  <si>
    <t>1710142260</t>
  </si>
  <si>
    <t>1710142370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</si>
  <si>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</si>
  <si>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1760142410</t>
  </si>
  <si>
    <t xml:space="preserve">Реконструкция стадиона «Юность» </t>
  </si>
  <si>
    <t>1710141220</t>
  </si>
  <si>
    <t>58.</t>
  </si>
  <si>
    <t>59.</t>
  </si>
  <si>
    <t>60.</t>
  </si>
  <si>
    <t xml:space="preserve">Реконструкция сквера у клуба С.М. Кирова </t>
  </si>
  <si>
    <t>08201SH070, 08201SР040</t>
  </si>
  <si>
    <t>08201SР040</t>
  </si>
  <si>
    <t>15101SЖ160, 1510142010, 1530100000, 1510121480</t>
  </si>
  <si>
    <t>1710442380</t>
  </si>
  <si>
    <t>9190041010</t>
  </si>
  <si>
    <t>Уточнение февраль</t>
  </si>
  <si>
    <t>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</si>
  <si>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</si>
  <si>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Реконструкция сквера на нижней части набережной реки Кама</t>
  </si>
  <si>
    <t>1320243710</t>
  </si>
  <si>
    <t>61.</t>
  </si>
  <si>
    <t>от 18.12.2018 № 270</t>
  </si>
  <si>
    <t>ПРИЛОЖЕНИЕ 10</t>
  </si>
  <si>
    <t>Комитет</t>
  </si>
  <si>
    <t>Уточнение апрель</t>
  </si>
  <si>
    <t>Строительство здания для размещения дошкольного образовательного учреждения по ул. Байкальской, 26а</t>
  </si>
  <si>
    <t>Изъятие земельных участков и объектов недвижимости, имущества для реконструкции дорожных объектов города Перми</t>
  </si>
  <si>
    <t>10201ST200</t>
  </si>
  <si>
    <t>Реконструкция здания МАОУ "СОШ N 93" г. Перми (пристройка нового корпуса)</t>
  </si>
  <si>
    <t>08201SH071</t>
  </si>
  <si>
    <t>62.</t>
  </si>
  <si>
    <t>63.</t>
  </si>
  <si>
    <t>0810141600, 08101SР044, 081P252320</t>
  </si>
  <si>
    <t>081P252320</t>
  </si>
  <si>
    <t>08101SР040, 081P252320</t>
  </si>
  <si>
    <t>0810141610, 08101SР046, 081P252320</t>
  </si>
  <si>
    <t>08101SP040, 081P252320</t>
  </si>
  <si>
    <t>Строительство здания для размещения дошкольного образовательного учреждения по ул. Плеханова, 63</t>
  </si>
  <si>
    <t>0810141640, 081P252320</t>
  </si>
  <si>
    <t>0810141680, 08101SP041</t>
  </si>
  <si>
    <t>0820141720, 08201SH073, 08201SP045</t>
  </si>
  <si>
    <t>0820142120, 08201SН072, 08201SP042</t>
  </si>
  <si>
    <t>08201SP040</t>
  </si>
  <si>
    <t>0820142510</t>
  </si>
  <si>
    <t>Комитет апрель</t>
  </si>
  <si>
    <t>Уточнение июнь</t>
  </si>
  <si>
    <t xml:space="preserve">Реконструкция здания по ул. Ижевская, 25 </t>
  </si>
  <si>
    <t>0220443720</t>
  </si>
  <si>
    <t>средства Фонда содействия реформированию жилищно-коммунального хозяйства</t>
  </si>
  <si>
    <t>151F309502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</si>
  <si>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</si>
  <si>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1020341290</t>
  </si>
  <si>
    <t>Строительство места отвала снега «Голый мыс»</t>
  </si>
  <si>
    <t>1020442390</t>
  </si>
  <si>
    <t>0820142540</t>
  </si>
  <si>
    <t>0820142550</t>
  </si>
  <si>
    <t>1020143630,10201ST04U</t>
  </si>
  <si>
    <t>Реконструкция ул. Плеханова от шоссе Космонавтов до ул. Грузинская</t>
  </si>
  <si>
    <t>10201ST04X</t>
  </si>
  <si>
    <t>Реконструкция ул. Революции: 2 очередь моста через реку Егошиху</t>
  </si>
  <si>
    <t>10201ST04T</t>
  </si>
  <si>
    <t>64.</t>
  </si>
  <si>
    <t>65.</t>
  </si>
  <si>
    <t>66.</t>
  </si>
  <si>
    <t>67.</t>
  </si>
  <si>
    <t>68.</t>
  </si>
  <si>
    <t>69.</t>
  </si>
  <si>
    <t>Строительство здания общеобразовательного учреждения по ул. Карпинского, 77а</t>
  </si>
  <si>
    <t xml:space="preserve">Строительство здания общеобразовательного учреждения по ул. Холмогорской, 2з </t>
  </si>
  <si>
    <t>15101SЖ160, 151F309602</t>
  </si>
  <si>
    <t>Комитет июнь</t>
  </si>
  <si>
    <t>Строительство спортивной площадки МАОУ «Школа бизнеса и предпринимательства» г. Перми</t>
  </si>
  <si>
    <t>Реконструкция корпуса  МАОУ «СОШ № 22» г. Перми</t>
  </si>
  <si>
    <t>Реконструкция ул. Социалистической от ПК7 до ПК10+50 с разворотным кольцом</t>
  </si>
  <si>
    <t>1020141930</t>
  </si>
  <si>
    <t>Реконструкция ул. Грибоедова от ул. Уинской до ул. Лесной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</si>
  <si>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</si>
  <si>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1020142580</t>
  </si>
  <si>
    <t>1020142590</t>
  </si>
  <si>
    <t>1020142600</t>
  </si>
  <si>
    <t>Реконструкция берегоукрепительных сооружений набережной Воткинского водохранилища в Кировском районе г. Перми</t>
  </si>
  <si>
    <t>Прочие объекты</t>
  </si>
  <si>
    <t>70.</t>
  </si>
  <si>
    <t>1111042610</t>
  </si>
  <si>
    <t>1710441240</t>
  </si>
  <si>
    <t>0820242620</t>
  </si>
  <si>
    <t>0820242640</t>
  </si>
  <si>
    <t>0820142630</t>
  </si>
  <si>
    <t>71.</t>
  </si>
  <si>
    <t>72.</t>
  </si>
  <si>
    <t>73.</t>
  </si>
  <si>
    <t>74.</t>
  </si>
  <si>
    <t>75.</t>
  </si>
  <si>
    <t>76.</t>
  </si>
  <si>
    <t>77.</t>
  </si>
  <si>
    <t>Уточнение август</t>
  </si>
  <si>
    <t>Строительство блочной модульной котельной в микрорайоне «Южный»</t>
  </si>
  <si>
    <t>Комитет август</t>
  </si>
  <si>
    <t>Строительство спортивного зала МАОУ «СОШ № 79» г. Перми</t>
  </si>
  <si>
    <t>Реконструкция здания МАОУ «СОШ № 93» г. Перми (пристройка нового корпуса)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</si>
  <si>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</si>
  <si>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Уточнение октябрь</t>
  </si>
  <si>
    <t>Департамент жилищно-коммунального хозяйства</t>
  </si>
  <si>
    <t>08201SH071,  08201SР04В</t>
  </si>
  <si>
    <t xml:space="preserve">Департамент  дорог и благоустройства </t>
  </si>
  <si>
    <t>Департамент земельных отношений</t>
  </si>
  <si>
    <t>Строительство объектов благоустройства на территории индивидуальной жилой застройки в городе Перми</t>
  </si>
  <si>
    <t>1760342750</t>
  </si>
  <si>
    <t>Строительство объектов инженерной инфраструктуры на территории индивидуальной жилой застройки в городе Перми</t>
  </si>
  <si>
    <t>1760342760</t>
  </si>
  <si>
    <t>78.</t>
  </si>
  <si>
    <t>Управление по экологии и природопользованию</t>
  </si>
  <si>
    <t>0820142110, 08201SP04D, 08201SP04D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</si>
  <si>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</si>
  <si>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</si>
  <si>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79.</t>
  </si>
  <si>
    <t>Строительство ул. Углеуральской</t>
  </si>
  <si>
    <t>10201ST04I, 1020141280</t>
  </si>
  <si>
    <t>Реконструкция проспекта Парковый</t>
  </si>
  <si>
    <t>10201ST04E</t>
  </si>
  <si>
    <t>Реконструкция ул. Куфонина</t>
  </si>
  <si>
    <t>10201ST04P</t>
  </si>
  <si>
    <t>Реконструкция пересечения ул. Героев Хасана и Транссибирской магистрали (включая тоннель)</t>
  </si>
  <si>
    <t>1020141920</t>
  </si>
  <si>
    <t>Строительство сквера по ул. Гашкова, 20</t>
  </si>
  <si>
    <t>1110541780</t>
  </si>
  <si>
    <t>80.</t>
  </si>
  <si>
    <t>81.</t>
  </si>
  <si>
    <t>82.</t>
  </si>
  <si>
    <t>Строительство автомобильной дороги по Ивинскому проспекту</t>
  </si>
  <si>
    <t>83.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</si>
  <si>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</si>
  <si>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ПРИЛОЖЕНИЕ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</si>
</sst>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  <font>
      <sz val="12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5" fontId="1" fillId="2" borderId="0" xfId="0" applyNumberFormat="1" applyFont="1" applyFill="1"/>
    <xf numFmtId="164" fontId="1" fillId="2" borderId="1" xfId="0" applyNumberFormat="1" applyFont="1" applyFill="1" applyBorder="1" applyAlignment="1">
      <alignment horizontal="left" vertical="top"/>
    </xf>
    <xf numFmtId="164" fontId="3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right" vertical="center"/>
    </xf>
    <xf numFmtId="49" fontId="1" fillId="2" borderId="0" xfId="0" applyNumberFormat="1" applyFont="1" applyFill="1"/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left" vertical="center" wrapText="1"/>
    </xf>
    <xf numFmtId="164" fontId="1" fillId="2" borderId="8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/>
    </xf>
    <xf numFmtId="164" fontId="1" fillId="2" borderId="8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64" fontId="3" fillId="4" borderId="1" xfId="0" applyNumberFormat="1" applyFont="1" applyFill="1" applyBorder="1" applyAlignment="1">
      <alignment horizontal="right" vertical="center"/>
    </xf>
    <xf numFmtId="49" fontId="5" fillId="4" borderId="0" xfId="0" applyNumberFormat="1" applyFont="1" applyFill="1" applyAlignment="1">
      <alignment horizontal="left" vertical="center"/>
    </xf>
    <xf numFmtId="0" fontId="3" fillId="4" borderId="0" xfId="0" applyFont="1" applyFill="1"/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/>
    </xf>
    <xf numFmtId="164" fontId="3" fillId="4" borderId="1" xfId="0" applyNumberFormat="1" applyFont="1" applyFill="1" applyBorder="1" applyAlignment="1">
      <alignment horizontal="left" vertical="top" wrapText="1"/>
    </xf>
    <xf numFmtId="164" fontId="3" fillId="4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G354"/>
  <sheetViews>
    <sheetView tabSelected="1" topLeftCell="A238" zoomScale="70" zoomScaleNormal="70" workbookViewId="0">
      <selection activeCell="BB22" sqref="BB22"/>
    </sheetView>
  </sheetViews>
  <sheetFormatPr defaultColWidth="9.140625" defaultRowHeight="18.75" x14ac:dyDescent="0.3"/>
  <cols>
    <col min="1" max="1" width="5.5703125" style="3" customWidth="1"/>
    <col min="2" max="2" width="82.7109375" style="14" customWidth="1"/>
    <col min="3" max="3" width="26.140625" style="14" customWidth="1"/>
    <col min="4" max="41" width="17.5703125" style="17" hidden="1" customWidth="1"/>
    <col min="42" max="42" width="17.5703125" style="21" hidden="1" customWidth="1"/>
    <col min="43" max="43" width="17.5703125" style="17" customWidth="1"/>
    <col min="44" max="44" width="17.5703125" style="21" hidden="1" customWidth="1"/>
    <col min="45" max="45" width="17.5703125" style="17" customWidth="1"/>
    <col min="46" max="46" width="28.28515625" style="13" hidden="1" customWidth="1"/>
    <col min="47" max="47" width="9.42578125" style="3" hidden="1" customWidth="1"/>
    <col min="48" max="48" width="9.140625" style="3" hidden="1" customWidth="1"/>
    <col min="49" max="49" width="9.140625" style="3" customWidth="1"/>
    <col min="50" max="16384" width="9.140625" style="3"/>
  </cols>
  <sheetData>
    <row r="1" spans="1:48" x14ac:dyDescent="0.3">
      <c r="AS1" s="17" t="s">
        <v>306</v>
      </c>
    </row>
    <row r="2" spans="1:48" x14ac:dyDescent="0.3">
      <c r="AS2" s="17" t="s">
        <v>18</v>
      </c>
    </row>
    <row r="3" spans="1:48" x14ac:dyDescent="0.3">
      <c r="AS3" s="17" t="s">
        <v>19</v>
      </c>
    </row>
    <row r="5" spans="1:48" x14ac:dyDescent="0.3">
      <c r="AS5" s="17" t="s">
        <v>196</v>
      </c>
    </row>
    <row r="6" spans="1:48" x14ac:dyDescent="0.3">
      <c r="AS6" s="17" t="s">
        <v>18</v>
      </c>
    </row>
    <row r="7" spans="1:48" x14ac:dyDescent="0.3">
      <c r="AS7" s="17" t="s">
        <v>19</v>
      </c>
    </row>
    <row r="8" spans="1:48" x14ac:dyDescent="0.3">
      <c r="AS8" s="17" t="s">
        <v>195</v>
      </c>
    </row>
    <row r="10" spans="1:48" ht="15.75" customHeight="1" x14ac:dyDescent="0.3">
      <c r="A10" s="72" t="s">
        <v>26</v>
      </c>
      <c r="B10" s="73"/>
      <c r="C10" s="73"/>
      <c r="D10" s="74"/>
      <c r="E10" s="74"/>
      <c r="F10" s="75"/>
      <c r="G10" s="76"/>
      <c r="H10" s="75"/>
      <c r="I10" s="76"/>
      <c r="J10" s="75"/>
      <c r="K10" s="76"/>
      <c r="L10" s="75"/>
      <c r="M10" s="76"/>
      <c r="N10" s="75"/>
      <c r="O10" s="75"/>
      <c r="P10" s="75"/>
      <c r="Q10" s="75"/>
      <c r="R10" s="75"/>
      <c r="S10" s="76"/>
      <c r="T10" s="75"/>
      <c r="U10" s="76"/>
      <c r="V10" s="75"/>
      <c r="W10" s="75"/>
      <c r="X10" s="75"/>
      <c r="Y10" s="75"/>
      <c r="Z10" s="75"/>
      <c r="AA10" s="76"/>
      <c r="AB10" s="75"/>
      <c r="AC10" s="76"/>
      <c r="AD10" s="75"/>
      <c r="AE10" s="75"/>
      <c r="AF10" s="75"/>
      <c r="AG10" s="75"/>
      <c r="AH10" s="75"/>
      <c r="AI10" s="76"/>
      <c r="AJ10" s="75"/>
      <c r="AK10" s="76"/>
      <c r="AL10" s="75"/>
      <c r="AM10" s="75"/>
      <c r="AN10" s="75"/>
      <c r="AO10" s="75"/>
      <c r="AP10" s="75"/>
      <c r="AQ10" s="76"/>
      <c r="AR10" s="75"/>
      <c r="AS10" s="76"/>
    </row>
    <row r="11" spans="1:48" ht="19.5" customHeight="1" x14ac:dyDescent="0.3">
      <c r="A11" s="72" t="s">
        <v>142</v>
      </c>
      <c r="B11" s="73"/>
      <c r="C11" s="73"/>
      <c r="D11" s="74"/>
      <c r="E11" s="74"/>
      <c r="F11" s="75"/>
      <c r="G11" s="76"/>
      <c r="H11" s="75"/>
      <c r="I11" s="76"/>
      <c r="J11" s="75"/>
      <c r="K11" s="76"/>
      <c r="L11" s="75"/>
      <c r="M11" s="76"/>
      <c r="N11" s="75"/>
      <c r="O11" s="75"/>
      <c r="P11" s="75"/>
      <c r="Q11" s="75"/>
      <c r="R11" s="75"/>
      <c r="S11" s="76"/>
      <c r="T11" s="75"/>
      <c r="U11" s="76"/>
      <c r="V11" s="75"/>
      <c r="W11" s="75"/>
      <c r="X11" s="75"/>
      <c r="Y11" s="75"/>
      <c r="Z11" s="75"/>
      <c r="AA11" s="76"/>
      <c r="AB11" s="75"/>
      <c r="AC11" s="76"/>
      <c r="AD11" s="75"/>
      <c r="AE11" s="75"/>
      <c r="AF11" s="75"/>
      <c r="AG11" s="75"/>
      <c r="AH11" s="75"/>
      <c r="AI11" s="76"/>
      <c r="AJ11" s="75"/>
      <c r="AK11" s="76"/>
      <c r="AL11" s="75"/>
      <c r="AM11" s="75"/>
      <c r="AN11" s="75"/>
      <c r="AO11" s="75"/>
      <c r="AP11" s="75"/>
      <c r="AQ11" s="76"/>
      <c r="AR11" s="75"/>
      <c r="AS11" s="76"/>
    </row>
    <row r="12" spans="1:48" x14ac:dyDescent="0.3">
      <c r="A12" s="77"/>
      <c r="B12" s="73"/>
      <c r="C12" s="73"/>
      <c r="D12" s="74"/>
      <c r="E12" s="74"/>
      <c r="F12" s="75"/>
      <c r="G12" s="76"/>
      <c r="H12" s="75"/>
      <c r="I12" s="76"/>
      <c r="J12" s="75"/>
      <c r="K12" s="76"/>
      <c r="L12" s="75"/>
      <c r="M12" s="76"/>
      <c r="N12" s="75"/>
      <c r="O12" s="75"/>
      <c r="P12" s="75"/>
      <c r="Q12" s="75"/>
      <c r="R12" s="75"/>
      <c r="S12" s="76"/>
      <c r="T12" s="75"/>
      <c r="U12" s="76"/>
      <c r="V12" s="75"/>
      <c r="W12" s="75"/>
      <c r="X12" s="75"/>
      <c r="Y12" s="75"/>
      <c r="Z12" s="75"/>
      <c r="AA12" s="76"/>
      <c r="AB12" s="75"/>
      <c r="AC12" s="76"/>
      <c r="AD12" s="75"/>
      <c r="AE12" s="75"/>
      <c r="AF12" s="75"/>
      <c r="AG12" s="75"/>
      <c r="AH12" s="75"/>
      <c r="AI12" s="76"/>
      <c r="AJ12" s="75"/>
      <c r="AK12" s="76"/>
      <c r="AL12" s="75"/>
      <c r="AM12" s="75"/>
      <c r="AN12" s="75"/>
      <c r="AO12" s="75"/>
      <c r="AP12" s="75"/>
      <c r="AQ12" s="76"/>
      <c r="AR12" s="75"/>
      <c r="AS12" s="76"/>
    </row>
    <row r="13" spans="1:48" x14ac:dyDescent="0.3">
      <c r="A13" s="5"/>
      <c r="B13" s="15"/>
      <c r="C13" s="15"/>
      <c r="AS13" s="17" t="s">
        <v>17</v>
      </c>
    </row>
    <row r="14" spans="1:48" ht="18.75" customHeight="1" x14ac:dyDescent="0.3">
      <c r="A14" s="80" t="s">
        <v>0</v>
      </c>
      <c r="B14" s="80" t="s">
        <v>14</v>
      </c>
      <c r="C14" s="80" t="s">
        <v>1</v>
      </c>
      <c r="D14" s="68" t="s">
        <v>20</v>
      </c>
      <c r="E14" s="66" t="s">
        <v>70</v>
      </c>
      <c r="F14" s="66" t="s">
        <v>169</v>
      </c>
      <c r="G14" s="68" t="s">
        <v>20</v>
      </c>
      <c r="H14" s="66" t="s">
        <v>169</v>
      </c>
      <c r="I14" s="66" t="s">
        <v>70</v>
      </c>
      <c r="J14" s="66" t="s">
        <v>189</v>
      </c>
      <c r="K14" s="68" t="s">
        <v>20</v>
      </c>
      <c r="L14" s="66" t="s">
        <v>189</v>
      </c>
      <c r="M14" s="66" t="s">
        <v>70</v>
      </c>
      <c r="N14" s="66" t="s">
        <v>197</v>
      </c>
      <c r="O14" s="68" t="s">
        <v>20</v>
      </c>
      <c r="P14" s="66" t="s">
        <v>197</v>
      </c>
      <c r="Q14" s="66" t="s">
        <v>70</v>
      </c>
      <c r="R14" s="66" t="s">
        <v>198</v>
      </c>
      <c r="S14" s="68" t="s">
        <v>20</v>
      </c>
      <c r="T14" s="66" t="s">
        <v>198</v>
      </c>
      <c r="U14" s="66" t="s">
        <v>70</v>
      </c>
      <c r="V14" s="66" t="s">
        <v>218</v>
      </c>
      <c r="W14" s="68" t="s">
        <v>20</v>
      </c>
      <c r="X14" s="66" t="s">
        <v>218</v>
      </c>
      <c r="Y14" s="66" t="s">
        <v>70</v>
      </c>
      <c r="Z14" s="66" t="s">
        <v>219</v>
      </c>
      <c r="AA14" s="68" t="s">
        <v>20</v>
      </c>
      <c r="AB14" s="66" t="s">
        <v>219</v>
      </c>
      <c r="AC14" s="66" t="s">
        <v>70</v>
      </c>
      <c r="AD14" s="66" t="s">
        <v>244</v>
      </c>
      <c r="AE14" s="68" t="s">
        <v>20</v>
      </c>
      <c r="AF14" s="66" t="s">
        <v>244</v>
      </c>
      <c r="AG14" s="66" t="s">
        <v>70</v>
      </c>
      <c r="AH14" s="66" t="s">
        <v>269</v>
      </c>
      <c r="AI14" s="68" t="s">
        <v>20</v>
      </c>
      <c r="AJ14" s="66" t="s">
        <v>269</v>
      </c>
      <c r="AK14" s="66" t="s">
        <v>70</v>
      </c>
      <c r="AL14" s="66" t="s">
        <v>271</v>
      </c>
      <c r="AM14" s="68" t="s">
        <v>20</v>
      </c>
      <c r="AN14" s="66" t="s">
        <v>271</v>
      </c>
      <c r="AO14" s="66" t="s">
        <v>70</v>
      </c>
      <c r="AP14" s="70" t="s">
        <v>275</v>
      </c>
      <c r="AQ14" s="68" t="s">
        <v>20</v>
      </c>
      <c r="AR14" s="70" t="s">
        <v>275</v>
      </c>
      <c r="AS14" s="66" t="s">
        <v>70</v>
      </c>
    </row>
    <row r="15" spans="1:48" x14ac:dyDescent="0.3">
      <c r="A15" s="81"/>
      <c r="B15" s="88"/>
      <c r="C15" s="81"/>
      <c r="D15" s="69"/>
      <c r="E15" s="67"/>
      <c r="F15" s="67"/>
      <c r="G15" s="69"/>
      <c r="H15" s="67"/>
      <c r="I15" s="67"/>
      <c r="J15" s="67"/>
      <c r="K15" s="69"/>
      <c r="L15" s="67"/>
      <c r="M15" s="67"/>
      <c r="N15" s="67"/>
      <c r="O15" s="69"/>
      <c r="P15" s="67"/>
      <c r="Q15" s="67"/>
      <c r="R15" s="67"/>
      <c r="S15" s="69"/>
      <c r="T15" s="67"/>
      <c r="U15" s="67"/>
      <c r="V15" s="67"/>
      <c r="W15" s="69"/>
      <c r="X15" s="67"/>
      <c r="Y15" s="67"/>
      <c r="Z15" s="67"/>
      <c r="AA15" s="69"/>
      <c r="AB15" s="67"/>
      <c r="AC15" s="67"/>
      <c r="AD15" s="67"/>
      <c r="AE15" s="69"/>
      <c r="AF15" s="67"/>
      <c r="AG15" s="67"/>
      <c r="AH15" s="67"/>
      <c r="AI15" s="69"/>
      <c r="AJ15" s="67"/>
      <c r="AK15" s="67"/>
      <c r="AL15" s="67"/>
      <c r="AM15" s="69"/>
      <c r="AN15" s="67"/>
      <c r="AO15" s="67"/>
      <c r="AP15" s="71"/>
      <c r="AQ15" s="69"/>
      <c r="AR15" s="71"/>
      <c r="AS15" s="67"/>
    </row>
    <row r="16" spans="1:48" x14ac:dyDescent="0.3">
      <c r="A16" s="1"/>
      <c r="B16" s="9" t="s">
        <v>2</v>
      </c>
      <c r="C16" s="9"/>
      <c r="D16" s="23">
        <f>D18+D19</f>
        <v>1114157.0999999999</v>
      </c>
      <c r="E16" s="23">
        <f>E18+E19</f>
        <v>1113060.5999999999</v>
      </c>
      <c r="F16" s="24">
        <f>F18+F19</f>
        <v>38619.200000000012</v>
      </c>
      <c r="G16" s="24">
        <f>D16+F16</f>
        <v>1152776.2999999998</v>
      </c>
      <c r="H16" s="24">
        <f>H18+H19</f>
        <v>20906.099999999977</v>
      </c>
      <c r="I16" s="24">
        <f>E16+H16</f>
        <v>1133966.6999999997</v>
      </c>
      <c r="J16" s="24">
        <f>J18+J19</f>
        <v>60684.112000000001</v>
      </c>
      <c r="K16" s="24">
        <f>G16+J16</f>
        <v>1213460.4119999998</v>
      </c>
      <c r="L16" s="24">
        <f>L18+L19</f>
        <v>11499.042000000001</v>
      </c>
      <c r="M16" s="24">
        <f>I16+L16</f>
        <v>1145465.7419999996</v>
      </c>
      <c r="N16" s="24">
        <f>N18+N19</f>
        <v>0</v>
      </c>
      <c r="O16" s="24">
        <f>K16+N16</f>
        <v>1213460.4119999998</v>
      </c>
      <c r="P16" s="24">
        <f>P18+P19</f>
        <v>0</v>
      </c>
      <c r="Q16" s="24">
        <f>M16+P16</f>
        <v>1145465.7419999996</v>
      </c>
      <c r="R16" s="24">
        <f>R18+R19+R20</f>
        <v>341865.1</v>
      </c>
      <c r="S16" s="24">
        <f>O16+R16</f>
        <v>1555325.5119999996</v>
      </c>
      <c r="T16" s="24">
        <f>T18+T19+T20</f>
        <v>103580.4</v>
      </c>
      <c r="U16" s="24">
        <f>Q16+T16</f>
        <v>1249046.1419999995</v>
      </c>
      <c r="V16" s="24">
        <f>V18+V19+V20</f>
        <v>0</v>
      </c>
      <c r="W16" s="24">
        <f>S16+V16</f>
        <v>1555325.5119999996</v>
      </c>
      <c r="X16" s="24">
        <f>X18+X19+X20</f>
        <v>0</v>
      </c>
      <c r="Y16" s="24">
        <f>U16+X16</f>
        <v>1249046.1419999995</v>
      </c>
      <c r="Z16" s="24">
        <f>Z18+Z19+Z20</f>
        <v>-6999.1489999999985</v>
      </c>
      <c r="AA16" s="24">
        <f>W16+Z16</f>
        <v>1548326.3629999997</v>
      </c>
      <c r="AB16" s="24">
        <f>AB18+AB19+AB20</f>
        <v>67826.8</v>
      </c>
      <c r="AC16" s="24">
        <f>Y16+AB16</f>
        <v>1316872.9419999996</v>
      </c>
      <c r="AD16" s="24">
        <f>AD18+AD19+AD20</f>
        <v>0</v>
      </c>
      <c r="AE16" s="24">
        <f>AA16+AD16</f>
        <v>1548326.3629999997</v>
      </c>
      <c r="AF16" s="24">
        <f>AF18+AF19+AF20</f>
        <v>-52826.8</v>
      </c>
      <c r="AG16" s="24">
        <f>AC16+AF16</f>
        <v>1264046.1419999995</v>
      </c>
      <c r="AH16" s="24">
        <f>AH18+AH19+AH20</f>
        <v>112728.897</v>
      </c>
      <c r="AI16" s="24">
        <f>AE16+AH16</f>
        <v>1661055.2599999998</v>
      </c>
      <c r="AJ16" s="24">
        <f>AJ18+AJ19+AJ20</f>
        <v>106257.841</v>
      </c>
      <c r="AK16" s="24">
        <f>AG16+AJ16</f>
        <v>1370303.9829999995</v>
      </c>
      <c r="AL16" s="24">
        <f>AL18+AL19+AL20</f>
        <v>-80000</v>
      </c>
      <c r="AM16" s="24">
        <f>AI16+AL16</f>
        <v>1581055.2599999998</v>
      </c>
      <c r="AN16" s="24">
        <f>AN18+AN19+AN20</f>
        <v>80000</v>
      </c>
      <c r="AO16" s="24">
        <f>AK16+AN16</f>
        <v>1450303.9829999995</v>
      </c>
      <c r="AP16" s="24">
        <f>AP18+AP19+AP20</f>
        <v>36.636000000002447</v>
      </c>
      <c r="AQ16" s="27">
        <f>AM16+AP16</f>
        <v>1581091.8959999997</v>
      </c>
      <c r="AR16" s="24">
        <f>AR18+AR19+AR20</f>
        <v>-119359.45900000002</v>
      </c>
      <c r="AS16" s="27">
        <f>AO16+AR16</f>
        <v>1330944.5239999995</v>
      </c>
      <c r="AT16" s="43"/>
      <c r="AU16" s="44"/>
      <c r="AV16" s="44"/>
    </row>
    <row r="17" spans="1:47" x14ac:dyDescent="0.3">
      <c r="A17" s="1"/>
      <c r="B17" s="9" t="s">
        <v>6</v>
      </c>
      <c r="C17" s="9"/>
      <c r="D17" s="25"/>
      <c r="E17" s="25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6"/>
      <c r="AQ17" s="27"/>
      <c r="AR17" s="26"/>
      <c r="AS17" s="27"/>
    </row>
    <row r="18" spans="1:47" hidden="1" x14ac:dyDescent="0.3">
      <c r="A18" s="1"/>
      <c r="B18" s="6" t="s">
        <v>7</v>
      </c>
      <c r="C18" s="4"/>
      <c r="D18" s="28">
        <f>D23+D28+D31+D36+D43+D45+D50+D51+D52+D39+D46+D53+D55</f>
        <v>651873.79999999981</v>
      </c>
      <c r="E18" s="28">
        <f>E23+E28+E31+E36+E43+E45+E50+E51+E52+E39+E46+E53+E55</f>
        <v>831129.29999999993</v>
      </c>
      <c r="F18" s="30">
        <f>F23+F28+F31+F36+F43+F45+F50+F51+F52+F39+F53+F55+F48</f>
        <v>0</v>
      </c>
      <c r="G18" s="27">
        <f t="shared" ref="G18:G124" si="0">D18+F18</f>
        <v>651873.79999999981</v>
      </c>
      <c r="H18" s="30">
        <f>H23+H28+H31+H36+H43+H45+H50+H51+H52+H39+H53+H55+H48</f>
        <v>-311602.7</v>
      </c>
      <c r="I18" s="27">
        <f t="shared" ref="I18:I124" si="1">E18+H18</f>
        <v>519526.59999999992</v>
      </c>
      <c r="J18" s="30">
        <f>J23+J28+J31+J36+J43+J45+J50+J51+J52+J39+J53+J55+J48</f>
        <v>60684.112000000001</v>
      </c>
      <c r="K18" s="27">
        <f t="shared" ref="K18:K111" si="2">G18+J18</f>
        <v>712557.91199999978</v>
      </c>
      <c r="L18" s="30">
        <f>L23+L28+L31+L36+L43+L45+L50+L51+L52+L39+L53+L55+L48</f>
        <v>11499.042000000001</v>
      </c>
      <c r="M18" s="27">
        <f t="shared" ref="M18:M21" si="3">I18+L18</f>
        <v>531025.64199999988</v>
      </c>
      <c r="N18" s="30">
        <f>N23+N28+N31+N36+N43+N45+N50+N51+N52+N39+N53+N55+N48</f>
        <v>0</v>
      </c>
      <c r="O18" s="27">
        <f t="shared" ref="O18:O21" si="4">K18+N18</f>
        <v>712557.91199999978</v>
      </c>
      <c r="P18" s="30">
        <f>P23+P28+P31+P36+P43+P45+P50+P51+P52+P39+P53+P55+P48</f>
        <v>0</v>
      </c>
      <c r="Q18" s="27">
        <f t="shared" ref="Q18:Q21" si="5">M18+P18</f>
        <v>531025.64199999988</v>
      </c>
      <c r="R18" s="30">
        <f>R23+R28+R36+R43+R45+R50+R51+R52+R39+R53+R55+R48+R33+R60+R63+R66+R69+R57</f>
        <v>-70933.39999999998</v>
      </c>
      <c r="S18" s="27">
        <f t="shared" ref="S18:S21" si="6">O18+R18</f>
        <v>641624.51199999976</v>
      </c>
      <c r="T18" s="30">
        <f>T23+T28+T36+T43+T45+T50+T51+T52+T39+T53+T55+T48+T33+T60+T63+T66+T69+T57</f>
        <v>-1.0913936421275139E-11</v>
      </c>
      <c r="U18" s="27">
        <f t="shared" ref="U18:U21" si="7">Q18+T18</f>
        <v>531025.64199999988</v>
      </c>
      <c r="V18" s="30">
        <f>V23+V28+V36+V43+V45+V50+V51+V52+V39+V53+V55+V48+V33+V60+V63+V66+V69+V57</f>
        <v>0</v>
      </c>
      <c r="W18" s="27">
        <f t="shared" ref="W18:W21" si="8">S18+V18</f>
        <v>641624.51199999976</v>
      </c>
      <c r="X18" s="30">
        <f>X23+X28+X36+X43+X45+X50+X51+X52+X39+X53+X55+X48+X33+X60+X63+X66+X69+X57</f>
        <v>0</v>
      </c>
      <c r="Y18" s="27">
        <f t="shared" ref="Y18:Y21" si="9">U18+X18</f>
        <v>531025.64199999988</v>
      </c>
      <c r="Z18" s="30">
        <f>Z23+Z28+Z36+Z43+Z45+Z50+Z51+Z52+Z39+Z53+Z55+Z48+Z33+Z60+Z63+Z66+Z69+Z57+Z54+Z56+Z70+Z71</f>
        <v>-6999.1489999999985</v>
      </c>
      <c r="AA18" s="27">
        <f t="shared" ref="AA18:AA21" si="10">W18+Z18</f>
        <v>634625.36299999978</v>
      </c>
      <c r="AB18" s="30">
        <f>AB23+AB28+AB36+AB43+AB45+AB50+AB51+AB52+AB39+AB53+AB55+AB48+AB33+AB60+AB63+AB66+AB69+AB57+AB54+AB56+AB70+AB71</f>
        <v>67826.8</v>
      </c>
      <c r="AC18" s="27">
        <f t="shared" ref="AC18:AC21" si="11">Y18+AB18</f>
        <v>598852.44199999992</v>
      </c>
      <c r="AD18" s="30">
        <f>AD23+AD28+AD36+AD43+AD45+AD50+AD51+AD52+AD39+AD53+AD55+AD48+AD33+AD60+AD63+AD66+AD69+AD57+AD54+AD56+AD70+AD71</f>
        <v>0</v>
      </c>
      <c r="AE18" s="27">
        <f t="shared" ref="AE18:AE21" si="12">AA18+AD18</f>
        <v>634625.36299999978</v>
      </c>
      <c r="AF18" s="30">
        <f>AF23+AF28+AF36+AF43+AF45+AF50+AF51+AF52+AF39+AF53+AF55+AF48+AF33+AF60+AF63+AF66+AF69+AF57+AF54+AF56+AF70+AF71</f>
        <v>-52826.8</v>
      </c>
      <c r="AG18" s="27">
        <f t="shared" ref="AG18:AG21" si="13">AC18+AF18</f>
        <v>546025.64199999988</v>
      </c>
      <c r="AH18" s="30">
        <f>AH23+AH28+AH36+AH43+AH45+AH50+AH51+AH52+AH39+AH53+AH55+AH48+AH33+AH60+AH63+AH66+AH69+AH57+AH54+AH56+AH70+AH71+AH72+AH73+AH74</f>
        <v>112728.897</v>
      </c>
      <c r="AI18" s="27">
        <f t="shared" ref="AI18:AI21" si="14">AE18+AH18</f>
        <v>747354.25999999978</v>
      </c>
      <c r="AJ18" s="30">
        <f>AJ23+AJ28+AJ36+AJ43+AJ45+AJ50+AJ51+AJ52+AJ39+AJ53+AJ55+AJ48+AJ33+AJ60+AJ63+AJ66+AJ69+AJ57+AJ54+AJ56+AJ70+AJ71+AJ72+AJ73+AJ74</f>
        <v>106257.841</v>
      </c>
      <c r="AK18" s="27">
        <f t="shared" ref="AK18:AK21" si="15">AG18+AJ18</f>
        <v>652283.48299999989</v>
      </c>
      <c r="AL18" s="30">
        <f>AL23+AL28+AL36+AL43+AL45+AL50+AL51+AL52+AL39+AL53+AL55+AL48+AL33+AL60+AL63+AL66+AL69+AL57+AL54+AL56+AL70+AL71+AL72+AL73+AL74</f>
        <v>-80000</v>
      </c>
      <c r="AM18" s="27">
        <f t="shared" ref="AM18:AM21" si="16">AI18+AL18</f>
        <v>667354.25999999978</v>
      </c>
      <c r="AN18" s="30">
        <f>AN23+AN28+AN36+AN43+AN45+AN50+AN51+AN52+AN39+AN53+AN55+AN48+AN33+AN60+AN63+AN66+AN69+AN57+AN54+AN56+AN70+AN71+AN72+AN73+AN74</f>
        <v>80000</v>
      </c>
      <c r="AO18" s="27">
        <f t="shared" ref="AO18:AO21" si="17">AK18+AN18</f>
        <v>732283.48299999989</v>
      </c>
      <c r="AP18" s="29">
        <f>AP23+AP28+AP36+AP43+AP45+AP50+AP51+AP52+AP39+AP53+AP55+AP48+AP33+AP60+AP63+AP66+AP69+AP57+AP54+AP56+AP70+AP71+AP72+AP73+AP74</f>
        <v>36.636000000002447</v>
      </c>
      <c r="AQ18" s="27">
        <f t="shared" ref="AQ18:AQ21" si="18">AM18+AP18</f>
        <v>667390.89599999983</v>
      </c>
      <c r="AR18" s="29">
        <f>AR23+AR28+AR36+AR43+AR45+AR50+AR51+AR52+AR39+AR53+AR55+AR48+AR33+AR60+AR63+AR66+AR69+AR57+AR54+AR56+AR70+AR71+AR72+AR73+AR74</f>
        <v>-119359.45900000002</v>
      </c>
      <c r="AS18" s="27">
        <f t="shared" ref="AS18:AS21" si="19">AO18+AR18</f>
        <v>612924.02399999986</v>
      </c>
      <c r="AU18" s="3">
        <v>0</v>
      </c>
    </row>
    <row r="19" spans="1:47" x14ac:dyDescent="0.3">
      <c r="A19" s="1"/>
      <c r="B19" s="62" t="s">
        <v>13</v>
      </c>
      <c r="C19" s="9"/>
      <c r="D19" s="25">
        <f>D24+D29+D44+D40</f>
        <v>462283.30000000005</v>
      </c>
      <c r="E19" s="25">
        <f>E24+E29+E44+E40</f>
        <v>281931.3</v>
      </c>
      <c r="F19" s="27">
        <f>F24+F29+F44+F40+F49</f>
        <v>38619.200000000012</v>
      </c>
      <c r="G19" s="27">
        <f t="shared" si="0"/>
        <v>500902.50000000006</v>
      </c>
      <c r="H19" s="27">
        <f>H24+H29+H44+H40+H49</f>
        <v>332508.79999999999</v>
      </c>
      <c r="I19" s="27">
        <f t="shared" si="1"/>
        <v>614440.1</v>
      </c>
      <c r="J19" s="27">
        <f>J24+J29+J44+J40+J49</f>
        <v>0</v>
      </c>
      <c r="K19" s="27">
        <f t="shared" si="2"/>
        <v>500902.50000000006</v>
      </c>
      <c r="L19" s="27">
        <f>L24+L29+L44+L40+L49</f>
        <v>0</v>
      </c>
      <c r="M19" s="27">
        <f t="shared" si="3"/>
        <v>614440.1</v>
      </c>
      <c r="N19" s="27">
        <f>N24+N29+N44+N40+N49</f>
        <v>0</v>
      </c>
      <c r="O19" s="27">
        <f t="shared" si="4"/>
        <v>500902.50000000006</v>
      </c>
      <c r="P19" s="27">
        <f>P24+P29+P44+P40+P49</f>
        <v>0</v>
      </c>
      <c r="Q19" s="27">
        <f t="shared" si="5"/>
        <v>614440.1</v>
      </c>
      <c r="R19" s="27">
        <f>R24+R29+R44+R40+R49+R34+R61+R67</f>
        <v>105494.49999999999</v>
      </c>
      <c r="S19" s="27">
        <f t="shared" si="6"/>
        <v>606397</v>
      </c>
      <c r="T19" s="27">
        <f>T24+T29+T44+T40+T49+T34+T61+T67</f>
        <v>103580.40000000001</v>
      </c>
      <c r="U19" s="27">
        <f t="shared" si="7"/>
        <v>718020.5</v>
      </c>
      <c r="V19" s="27">
        <f>V24+V29+V44+V40+V49+V34+V61+V67</f>
        <v>0</v>
      </c>
      <c r="W19" s="27">
        <f t="shared" si="8"/>
        <v>606397</v>
      </c>
      <c r="X19" s="27">
        <f>X24+X29+X44+X40+X49+X34+X61+X67</f>
        <v>0</v>
      </c>
      <c r="Y19" s="27">
        <f t="shared" si="9"/>
        <v>718020.5</v>
      </c>
      <c r="Z19" s="27">
        <f>Z24+Z29+Z44+Z40+Z49+Z34+Z61+Z67</f>
        <v>0</v>
      </c>
      <c r="AA19" s="27">
        <f t="shared" si="10"/>
        <v>606397</v>
      </c>
      <c r="AB19" s="27">
        <f>AB24+AB29+AB44+AB40+AB49+AB34+AB61+AB67</f>
        <v>0</v>
      </c>
      <c r="AC19" s="27">
        <f t="shared" si="11"/>
        <v>718020.5</v>
      </c>
      <c r="AD19" s="27">
        <f>AD24+AD29+AD44+AD40+AD49+AD34+AD61+AD67</f>
        <v>0</v>
      </c>
      <c r="AE19" s="27">
        <f t="shared" si="12"/>
        <v>606397</v>
      </c>
      <c r="AF19" s="27">
        <f>AF24+AF29+AF44+AF40+AF49+AF34+AF61+AF67</f>
        <v>0</v>
      </c>
      <c r="AG19" s="27">
        <f t="shared" si="13"/>
        <v>718020.5</v>
      </c>
      <c r="AH19" s="27">
        <f>AH24+AH29+AH44+AH40+AH49+AH34+AH61+AH67</f>
        <v>0</v>
      </c>
      <c r="AI19" s="27">
        <f t="shared" si="14"/>
        <v>606397</v>
      </c>
      <c r="AJ19" s="27">
        <f>AJ24+AJ29+AJ44+AJ40+AJ49+AJ34+AJ61+AJ67</f>
        <v>0</v>
      </c>
      <c r="AK19" s="27">
        <f t="shared" si="15"/>
        <v>718020.5</v>
      </c>
      <c r="AL19" s="27">
        <f>AL24+AL29+AL44+AL40+AL49+AL34+AL61+AL67</f>
        <v>0</v>
      </c>
      <c r="AM19" s="27">
        <f t="shared" si="16"/>
        <v>606397</v>
      </c>
      <c r="AN19" s="27">
        <f>AN24+AN29+AN44+AN40+AN49+AN34+AN61+AN67</f>
        <v>0</v>
      </c>
      <c r="AO19" s="27">
        <f t="shared" si="17"/>
        <v>718020.5</v>
      </c>
      <c r="AP19" s="26">
        <f>AP24+AP29+AP44+AP40+AP49+AP34+AP61+AP67</f>
        <v>0</v>
      </c>
      <c r="AQ19" s="27">
        <f t="shared" si="18"/>
        <v>606397</v>
      </c>
      <c r="AR19" s="26">
        <f>AR24+AR29+AR44+AR40+AR49+AR34+AR61+AR67</f>
        <v>0</v>
      </c>
      <c r="AS19" s="27">
        <f t="shared" si="19"/>
        <v>718020.5</v>
      </c>
    </row>
    <row r="20" spans="1:47" x14ac:dyDescent="0.3">
      <c r="A20" s="1"/>
      <c r="B20" s="59" t="s">
        <v>21</v>
      </c>
      <c r="C20" s="9"/>
      <c r="D20" s="25"/>
      <c r="E20" s="25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>
        <f>R25+R30+R35+R68</f>
        <v>307304</v>
      </c>
      <c r="S20" s="27">
        <f t="shared" si="6"/>
        <v>307304</v>
      </c>
      <c r="T20" s="27">
        <f>T25+T30+T35+T68</f>
        <v>0</v>
      </c>
      <c r="U20" s="27">
        <f t="shared" si="7"/>
        <v>0</v>
      </c>
      <c r="V20" s="27">
        <f>V25+V30+V35+V68</f>
        <v>0</v>
      </c>
      <c r="W20" s="27">
        <f t="shared" si="8"/>
        <v>307304</v>
      </c>
      <c r="X20" s="27">
        <f>X25+X30+X35+X68</f>
        <v>0</v>
      </c>
      <c r="Y20" s="27">
        <f t="shared" si="9"/>
        <v>0</v>
      </c>
      <c r="Z20" s="27">
        <f>Z25+Z30+Z35+Z68</f>
        <v>0</v>
      </c>
      <c r="AA20" s="27">
        <f t="shared" si="10"/>
        <v>307304</v>
      </c>
      <c r="AB20" s="27">
        <f>AB25+AB30+AB35+AB68</f>
        <v>0</v>
      </c>
      <c r="AC20" s="27">
        <f t="shared" si="11"/>
        <v>0</v>
      </c>
      <c r="AD20" s="27">
        <f>AD25+AD30+AD35+AD68</f>
        <v>0</v>
      </c>
      <c r="AE20" s="27">
        <f t="shared" si="12"/>
        <v>307304</v>
      </c>
      <c r="AF20" s="27">
        <f>AF25+AF30+AF35+AF68</f>
        <v>0</v>
      </c>
      <c r="AG20" s="27">
        <f t="shared" si="13"/>
        <v>0</v>
      </c>
      <c r="AH20" s="27">
        <f>AH25+AH30+AH35+AH68</f>
        <v>0</v>
      </c>
      <c r="AI20" s="27">
        <f t="shared" si="14"/>
        <v>307304</v>
      </c>
      <c r="AJ20" s="27">
        <f>AJ25+AJ30+AJ35+AJ68</f>
        <v>0</v>
      </c>
      <c r="AK20" s="27">
        <f t="shared" si="15"/>
        <v>0</v>
      </c>
      <c r="AL20" s="27">
        <f>AL25+AL30+AL35+AL68</f>
        <v>0</v>
      </c>
      <c r="AM20" s="27">
        <f t="shared" si="16"/>
        <v>307304</v>
      </c>
      <c r="AN20" s="27">
        <f>AN25+AN30+AN35+AN68</f>
        <v>0</v>
      </c>
      <c r="AO20" s="27">
        <f t="shared" si="17"/>
        <v>0</v>
      </c>
      <c r="AP20" s="26">
        <f>AP25+AP30+AP35+AP68</f>
        <v>0</v>
      </c>
      <c r="AQ20" s="27">
        <f t="shared" si="18"/>
        <v>307304</v>
      </c>
      <c r="AR20" s="26">
        <f>AR25+AR30+AR35+AR68</f>
        <v>0</v>
      </c>
      <c r="AS20" s="27">
        <f t="shared" si="19"/>
        <v>0</v>
      </c>
    </row>
    <row r="21" spans="1:47" ht="57.75" customHeight="1" x14ac:dyDescent="0.3">
      <c r="A21" s="1" t="s">
        <v>86</v>
      </c>
      <c r="B21" s="10" t="s">
        <v>190</v>
      </c>
      <c r="C21" s="7" t="s">
        <v>44</v>
      </c>
      <c r="D21" s="25">
        <f>D23+D24</f>
        <v>210122.80000000002</v>
      </c>
      <c r="E21" s="25">
        <f>E23+E24</f>
        <v>62382</v>
      </c>
      <c r="F21" s="27">
        <f>F23+F24</f>
        <v>0</v>
      </c>
      <c r="G21" s="27">
        <f t="shared" si="0"/>
        <v>210122.80000000002</v>
      </c>
      <c r="H21" s="27">
        <f>H23+H24</f>
        <v>-7359.3</v>
      </c>
      <c r="I21" s="27">
        <f t="shared" si="1"/>
        <v>55022.7</v>
      </c>
      <c r="J21" s="27">
        <f>J23+J24</f>
        <v>0</v>
      </c>
      <c r="K21" s="27">
        <f t="shared" si="2"/>
        <v>210122.80000000002</v>
      </c>
      <c r="L21" s="27">
        <f>L23+L24</f>
        <v>0</v>
      </c>
      <c r="M21" s="27">
        <f t="shared" si="3"/>
        <v>55022.7</v>
      </c>
      <c r="N21" s="27">
        <f>N23+N24</f>
        <v>0</v>
      </c>
      <c r="O21" s="27">
        <f t="shared" si="4"/>
        <v>210122.80000000002</v>
      </c>
      <c r="P21" s="27">
        <f>P23+P24</f>
        <v>0</v>
      </c>
      <c r="Q21" s="27">
        <f t="shared" si="5"/>
        <v>55022.7</v>
      </c>
      <c r="R21" s="27">
        <f>R23+R24+R25</f>
        <v>-27159.379999999976</v>
      </c>
      <c r="S21" s="27">
        <f t="shared" si="6"/>
        <v>182963.42000000004</v>
      </c>
      <c r="T21" s="27">
        <f>T23+T24+T25</f>
        <v>-55022.7</v>
      </c>
      <c r="U21" s="27">
        <f t="shared" si="7"/>
        <v>0</v>
      </c>
      <c r="V21" s="27">
        <f>V23+V24+V25</f>
        <v>0</v>
      </c>
      <c r="W21" s="27">
        <f t="shared" si="8"/>
        <v>182963.42000000004</v>
      </c>
      <c r="X21" s="27">
        <f>X23+X24+X25</f>
        <v>0</v>
      </c>
      <c r="Y21" s="27">
        <f t="shared" si="9"/>
        <v>0</v>
      </c>
      <c r="Z21" s="27">
        <f>Z23+Z24+Z25</f>
        <v>0</v>
      </c>
      <c r="AA21" s="27">
        <f t="shared" si="10"/>
        <v>182963.42000000004</v>
      </c>
      <c r="AB21" s="27">
        <f>AB23+AB24+AB25</f>
        <v>0</v>
      </c>
      <c r="AC21" s="27">
        <f t="shared" si="11"/>
        <v>0</v>
      </c>
      <c r="AD21" s="27">
        <f>AD23+AD24+AD25</f>
        <v>0</v>
      </c>
      <c r="AE21" s="27">
        <f t="shared" si="12"/>
        <v>182963.42000000004</v>
      </c>
      <c r="AF21" s="27">
        <f>AF23+AF24+AF25</f>
        <v>0</v>
      </c>
      <c r="AG21" s="27">
        <f t="shared" si="13"/>
        <v>0</v>
      </c>
      <c r="AH21" s="27">
        <f>AH23+AH24+AH25</f>
        <v>0</v>
      </c>
      <c r="AI21" s="27">
        <f t="shared" si="14"/>
        <v>182963.42000000004</v>
      </c>
      <c r="AJ21" s="27">
        <f>AJ23+AJ24+AJ25</f>
        <v>0</v>
      </c>
      <c r="AK21" s="27">
        <f t="shared" si="15"/>
        <v>0</v>
      </c>
      <c r="AL21" s="27">
        <f>AL23+AL24+AL25</f>
        <v>0</v>
      </c>
      <c r="AM21" s="27">
        <f t="shared" si="16"/>
        <v>182963.42000000004</v>
      </c>
      <c r="AN21" s="27">
        <f>AN23+AN24+AN25</f>
        <v>0</v>
      </c>
      <c r="AO21" s="27">
        <f t="shared" si="17"/>
        <v>0</v>
      </c>
      <c r="AP21" s="26">
        <f>AP23+AP24+AP25</f>
        <v>15088.441000000001</v>
      </c>
      <c r="AQ21" s="27">
        <f t="shared" si="18"/>
        <v>198051.86100000003</v>
      </c>
      <c r="AR21" s="26">
        <f>AR23+AR24+AR25</f>
        <v>0</v>
      </c>
      <c r="AS21" s="27">
        <f t="shared" si="19"/>
        <v>0</v>
      </c>
    </row>
    <row r="22" spans="1:47" x14ac:dyDescent="0.3">
      <c r="A22" s="1"/>
      <c r="B22" s="62" t="s">
        <v>6</v>
      </c>
      <c r="C22" s="62"/>
      <c r="D22" s="25"/>
      <c r="E22" s="25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6"/>
      <c r="AQ22" s="27"/>
      <c r="AR22" s="26"/>
      <c r="AS22" s="27"/>
    </row>
    <row r="23" spans="1:47" hidden="1" x14ac:dyDescent="0.3">
      <c r="A23" s="1"/>
      <c r="B23" s="11" t="s">
        <v>7</v>
      </c>
      <c r="C23" s="18"/>
      <c r="D23" s="28">
        <v>55494.6</v>
      </c>
      <c r="E23" s="28">
        <v>62382</v>
      </c>
      <c r="F23" s="30"/>
      <c r="G23" s="27">
        <f t="shared" si="0"/>
        <v>55494.6</v>
      </c>
      <c r="H23" s="30">
        <v>-7359.3</v>
      </c>
      <c r="I23" s="27">
        <f t="shared" si="1"/>
        <v>55022.7</v>
      </c>
      <c r="J23" s="30"/>
      <c r="K23" s="27">
        <f t="shared" si="2"/>
        <v>55494.6</v>
      </c>
      <c r="L23" s="30"/>
      <c r="M23" s="27">
        <f t="shared" ref="M23:M26" si="20">I23+L23</f>
        <v>55022.7</v>
      </c>
      <c r="N23" s="30"/>
      <c r="O23" s="27">
        <f t="shared" ref="O23:O26" si="21">K23+N23</f>
        <v>55494.6</v>
      </c>
      <c r="P23" s="30"/>
      <c r="Q23" s="27">
        <f t="shared" ref="Q23:Q26" si="22">M23+P23</f>
        <v>55022.7</v>
      </c>
      <c r="R23" s="30">
        <f>12870.697-55494.6+169.923</f>
        <v>-42453.979999999996</v>
      </c>
      <c r="S23" s="27">
        <f t="shared" ref="S23:S26" si="23">O23+R23</f>
        <v>13040.620000000003</v>
      </c>
      <c r="T23" s="30">
        <v>-55022.7</v>
      </c>
      <c r="U23" s="27">
        <f t="shared" ref="U23:U26" si="24">Q23+T23</f>
        <v>0</v>
      </c>
      <c r="V23" s="30"/>
      <c r="W23" s="27">
        <f t="shared" ref="W23:W26" si="25">S23+V23</f>
        <v>13040.620000000003</v>
      </c>
      <c r="X23" s="30"/>
      <c r="Y23" s="27">
        <f t="shared" ref="Y23:Y26" si="26">U23+X23</f>
        <v>0</v>
      </c>
      <c r="Z23" s="30"/>
      <c r="AA23" s="27">
        <f t="shared" ref="AA23:AA26" si="27">W23+Z23</f>
        <v>13040.620000000003</v>
      </c>
      <c r="AB23" s="30"/>
      <c r="AC23" s="27">
        <f t="shared" ref="AC23:AC26" si="28">Y23+AB23</f>
        <v>0</v>
      </c>
      <c r="AD23" s="30"/>
      <c r="AE23" s="27">
        <f t="shared" ref="AE23:AE26" si="29">AA23+AD23</f>
        <v>13040.620000000003</v>
      </c>
      <c r="AF23" s="30"/>
      <c r="AG23" s="27">
        <f t="shared" ref="AG23:AG26" si="30">AC23+AF23</f>
        <v>0</v>
      </c>
      <c r="AH23" s="30"/>
      <c r="AI23" s="27">
        <f t="shared" ref="AI23:AI26" si="31">AE23+AH23</f>
        <v>13040.620000000003</v>
      </c>
      <c r="AJ23" s="30"/>
      <c r="AK23" s="27">
        <f t="shared" ref="AK23:AK26" si="32">AG23+AJ23</f>
        <v>0</v>
      </c>
      <c r="AL23" s="30"/>
      <c r="AM23" s="27">
        <f t="shared" ref="AM23:AM26" si="33">AI23+AL23</f>
        <v>13040.620000000003</v>
      </c>
      <c r="AN23" s="30"/>
      <c r="AO23" s="27">
        <f t="shared" ref="AO23:AO26" si="34">AK23+AN23</f>
        <v>0</v>
      </c>
      <c r="AP23" s="29">
        <v>15088.441000000001</v>
      </c>
      <c r="AQ23" s="27">
        <f t="shared" ref="AQ23:AQ26" si="35">AM23+AP23</f>
        <v>28129.061000000002</v>
      </c>
      <c r="AR23" s="29"/>
      <c r="AS23" s="27">
        <f t="shared" ref="AS23:AS26" si="36">AO23+AR23</f>
        <v>0</v>
      </c>
      <c r="AT23" s="13" t="s">
        <v>206</v>
      </c>
      <c r="AU23" s="3">
        <v>0</v>
      </c>
    </row>
    <row r="24" spans="1:47" x14ac:dyDescent="0.3">
      <c r="A24" s="1"/>
      <c r="B24" s="59" t="s">
        <v>71</v>
      </c>
      <c r="C24" s="62"/>
      <c r="D24" s="25">
        <v>154628.20000000001</v>
      </c>
      <c r="E24" s="25">
        <v>0</v>
      </c>
      <c r="F24" s="27"/>
      <c r="G24" s="27">
        <f t="shared" si="0"/>
        <v>154628.20000000001</v>
      </c>
      <c r="H24" s="27">
        <v>0</v>
      </c>
      <c r="I24" s="27">
        <f t="shared" si="1"/>
        <v>0</v>
      </c>
      <c r="J24" s="27"/>
      <c r="K24" s="27">
        <f t="shared" si="2"/>
        <v>154628.20000000001</v>
      </c>
      <c r="L24" s="27">
        <v>0</v>
      </c>
      <c r="M24" s="27">
        <f t="shared" si="20"/>
        <v>0</v>
      </c>
      <c r="N24" s="27"/>
      <c r="O24" s="27">
        <f t="shared" si="21"/>
        <v>154628.20000000001</v>
      </c>
      <c r="P24" s="27">
        <v>0</v>
      </c>
      <c r="Q24" s="27">
        <f t="shared" si="22"/>
        <v>0</v>
      </c>
      <c r="R24" s="27">
        <f>-154628.2+8496.2</f>
        <v>-146132</v>
      </c>
      <c r="S24" s="27">
        <f t="shared" si="23"/>
        <v>8496.2000000000116</v>
      </c>
      <c r="T24" s="27"/>
      <c r="U24" s="27">
        <f t="shared" si="24"/>
        <v>0</v>
      </c>
      <c r="V24" s="27"/>
      <c r="W24" s="27">
        <f t="shared" si="25"/>
        <v>8496.2000000000116</v>
      </c>
      <c r="X24" s="27"/>
      <c r="Y24" s="27">
        <f t="shared" si="26"/>
        <v>0</v>
      </c>
      <c r="Z24" s="27"/>
      <c r="AA24" s="27">
        <f t="shared" si="27"/>
        <v>8496.2000000000116</v>
      </c>
      <c r="AB24" s="27"/>
      <c r="AC24" s="27">
        <f t="shared" si="28"/>
        <v>0</v>
      </c>
      <c r="AD24" s="27"/>
      <c r="AE24" s="27">
        <f t="shared" si="29"/>
        <v>8496.2000000000116</v>
      </c>
      <c r="AF24" s="27"/>
      <c r="AG24" s="27">
        <f t="shared" si="30"/>
        <v>0</v>
      </c>
      <c r="AH24" s="27"/>
      <c r="AI24" s="27">
        <f t="shared" si="31"/>
        <v>8496.2000000000116</v>
      </c>
      <c r="AJ24" s="27"/>
      <c r="AK24" s="27">
        <f t="shared" si="32"/>
        <v>0</v>
      </c>
      <c r="AL24" s="27"/>
      <c r="AM24" s="27">
        <f t="shared" si="33"/>
        <v>8496.2000000000116</v>
      </c>
      <c r="AN24" s="27"/>
      <c r="AO24" s="27">
        <f t="shared" si="34"/>
        <v>0</v>
      </c>
      <c r="AP24" s="26"/>
      <c r="AQ24" s="27">
        <f t="shared" si="35"/>
        <v>8496.2000000000116</v>
      </c>
      <c r="AR24" s="26"/>
      <c r="AS24" s="27">
        <f t="shared" si="36"/>
        <v>0</v>
      </c>
      <c r="AT24" s="13" t="s">
        <v>208</v>
      </c>
    </row>
    <row r="25" spans="1:47" x14ac:dyDescent="0.3">
      <c r="A25" s="1"/>
      <c r="B25" s="59" t="s">
        <v>21</v>
      </c>
      <c r="C25" s="62"/>
      <c r="D25" s="25"/>
      <c r="E25" s="25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>
        <v>161426.6</v>
      </c>
      <c r="S25" s="27">
        <f t="shared" si="23"/>
        <v>161426.6</v>
      </c>
      <c r="T25" s="27"/>
      <c r="U25" s="27">
        <f t="shared" si="24"/>
        <v>0</v>
      </c>
      <c r="V25" s="27"/>
      <c r="W25" s="27">
        <f t="shared" si="25"/>
        <v>161426.6</v>
      </c>
      <c r="X25" s="27"/>
      <c r="Y25" s="27">
        <f t="shared" si="26"/>
        <v>0</v>
      </c>
      <c r="Z25" s="27"/>
      <c r="AA25" s="27">
        <f t="shared" si="27"/>
        <v>161426.6</v>
      </c>
      <c r="AB25" s="27"/>
      <c r="AC25" s="27">
        <f t="shared" si="28"/>
        <v>0</v>
      </c>
      <c r="AD25" s="27"/>
      <c r="AE25" s="27">
        <f t="shared" si="29"/>
        <v>161426.6</v>
      </c>
      <c r="AF25" s="27"/>
      <c r="AG25" s="27">
        <f t="shared" si="30"/>
        <v>0</v>
      </c>
      <c r="AH25" s="27"/>
      <c r="AI25" s="27">
        <f t="shared" si="31"/>
        <v>161426.6</v>
      </c>
      <c r="AJ25" s="27"/>
      <c r="AK25" s="27">
        <f t="shared" si="32"/>
        <v>0</v>
      </c>
      <c r="AL25" s="27"/>
      <c r="AM25" s="27">
        <f t="shared" si="33"/>
        <v>161426.6</v>
      </c>
      <c r="AN25" s="27"/>
      <c r="AO25" s="27">
        <f t="shared" si="34"/>
        <v>0</v>
      </c>
      <c r="AP25" s="26"/>
      <c r="AQ25" s="27">
        <f t="shared" si="35"/>
        <v>161426.6</v>
      </c>
      <c r="AR25" s="26"/>
      <c r="AS25" s="27">
        <f t="shared" si="36"/>
        <v>0</v>
      </c>
      <c r="AT25" s="13" t="s">
        <v>207</v>
      </c>
    </row>
    <row r="26" spans="1:47" ht="56.25" x14ac:dyDescent="0.3">
      <c r="A26" s="1" t="s">
        <v>90</v>
      </c>
      <c r="B26" s="59" t="s">
        <v>72</v>
      </c>
      <c r="C26" s="7" t="s">
        <v>44</v>
      </c>
      <c r="D26" s="25">
        <f>D28+D29</f>
        <v>172009.5</v>
      </c>
      <c r="E26" s="25">
        <f>E28+E29</f>
        <v>112957.90000000001</v>
      </c>
      <c r="F26" s="27">
        <f>F28+F29</f>
        <v>0</v>
      </c>
      <c r="G26" s="27">
        <f t="shared" si="0"/>
        <v>172009.5</v>
      </c>
      <c r="H26" s="27">
        <f>H28+H29</f>
        <v>-6154.3</v>
      </c>
      <c r="I26" s="27">
        <f t="shared" si="1"/>
        <v>106803.6</v>
      </c>
      <c r="J26" s="27">
        <f>J28+J29</f>
        <v>0</v>
      </c>
      <c r="K26" s="27">
        <f t="shared" si="2"/>
        <v>172009.5</v>
      </c>
      <c r="L26" s="27">
        <f>L28+L29</f>
        <v>0</v>
      </c>
      <c r="M26" s="27">
        <f t="shared" si="20"/>
        <v>106803.6</v>
      </c>
      <c r="N26" s="27">
        <f>N28+N29</f>
        <v>0</v>
      </c>
      <c r="O26" s="27">
        <f t="shared" si="21"/>
        <v>172009.5</v>
      </c>
      <c r="P26" s="27">
        <f>P28+P29</f>
        <v>0</v>
      </c>
      <c r="Q26" s="27">
        <f t="shared" si="22"/>
        <v>106803.6</v>
      </c>
      <c r="R26" s="27">
        <f>R28+R29+R30</f>
        <v>67883.06</v>
      </c>
      <c r="S26" s="27">
        <f t="shared" si="23"/>
        <v>239892.56</v>
      </c>
      <c r="T26" s="27">
        <f>T28+T29+T30</f>
        <v>-106803.6</v>
      </c>
      <c r="U26" s="27">
        <f t="shared" si="24"/>
        <v>0</v>
      </c>
      <c r="V26" s="27">
        <f>V28+V29+V30</f>
        <v>0</v>
      </c>
      <c r="W26" s="27">
        <f t="shared" si="25"/>
        <v>239892.56</v>
      </c>
      <c r="X26" s="27">
        <f>X28+X29+X30</f>
        <v>0</v>
      </c>
      <c r="Y26" s="27">
        <f t="shared" si="26"/>
        <v>0</v>
      </c>
      <c r="Z26" s="27">
        <f>Z28+Z29+Z30</f>
        <v>0</v>
      </c>
      <c r="AA26" s="27">
        <f t="shared" si="27"/>
        <v>239892.56</v>
      </c>
      <c r="AB26" s="27">
        <f>AB28+AB29+AB30</f>
        <v>0</v>
      </c>
      <c r="AC26" s="27">
        <f t="shared" si="28"/>
        <v>0</v>
      </c>
      <c r="AD26" s="27">
        <f>AD28+AD29+AD30</f>
        <v>0</v>
      </c>
      <c r="AE26" s="27">
        <f t="shared" si="29"/>
        <v>239892.56</v>
      </c>
      <c r="AF26" s="27">
        <f>AF28+AF29+AF30</f>
        <v>0</v>
      </c>
      <c r="AG26" s="27">
        <f t="shared" si="30"/>
        <v>0</v>
      </c>
      <c r="AH26" s="27">
        <f>AH28+AH29+AH30</f>
        <v>0</v>
      </c>
      <c r="AI26" s="27">
        <f t="shared" si="31"/>
        <v>239892.56</v>
      </c>
      <c r="AJ26" s="27">
        <f>AJ28+AJ29+AJ30</f>
        <v>0</v>
      </c>
      <c r="AK26" s="27">
        <f t="shared" si="32"/>
        <v>0</v>
      </c>
      <c r="AL26" s="27">
        <f>AL28+AL29+AL30</f>
        <v>0</v>
      </c>
      <c r="AM26" s="27">
        <f t="shared" si="33"/>
        <v>239892.56</v>
      </c>
      <c r="AN26" s="27">
        <f>AN28+AN29+AN30</f>
        <v>0</v>
      </c>
      <c r="AO26" s="27">
        <f t="shared" si="34"/>
        <v>0</v>
      </c>
      <c r="AP26" s="26">
        <f>AP28+AP29+AP30</f>
        <v>-46565.062999999995</v>
      </c>
      <c r="AQ26" s="27">
        <f t="shared" si="35"/>
        <v>193327.497</v>
      </c>
      <c r="AR26" s="26">
        <f>AR28+AR29+AR30</f>
        <v>0</v>
      </c>
      <c r="AS26" s="27">
        <f t="shared" si="36"/>
        <v>0</v>
      </c>
    </row>
    <row r="27" spans="1:47" x14ac:dyDescent="0.3">
      <c r="A27" s="1"/>
      <c r="B27" s="62" t="s">
        <v>6</v>
      </c>
      <c r="C27" s="62"/>
      <c r="D27" s="25"/>
      <c r="E27" s="25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6"/>
      <c r="AQ27" s="27"/>
      <c r="AR27" s="26"/>
      <c r="AS27" s="27"/>
    </row>
    <row r="28" spans="1:47" hidden="1" x14ac:dyDescent="0.3">
      <c r="A28" s="1"/>
      <c r="B28" s="11" t="s">
        <v>7</v>
      </c>
      <c r="C28" s="18"/>
      <c r="D28" s="30">
        <v>44706.399999999994</v>
      </c>
      <c r="E28" s="30">
        <v>85570.1</v>
      </c>
      <c r="F28" s="30"/>
      <c r="G28" s="27">
        <f t="shared" si="0"/>
        <v>44706.399999999994</v>
      </c>
      <c r="H28" s="30">
        <v>-6154.3</v>
      </c>
      <c r="I28" s="27">
        <f t="shared" si="1"/>
        <v>79415.8</v>
      </c>
      <c r="J28" s="30"/>
      <c r="K28" s="27">
        <f t="shared" si="2"/>
        <v>44706.399999999994</v>
      </c>
      <c r="L28" s="30"/>
      <c r="M28" s="27">
        <f t="shared" ref="M28:M37" si="37">I28+L28</f>
        <v>79415.8</v>
      </c>
      <c r="N28" s="30"/>
      <c r="O28" s="27">
        <f t="shared" ref="O28:O37" si="38">K28+N28</f>
        <v>44706.399999999994</v>
      </c>
      <c r="P28" s="30"/>
      <c r="Q28" s="27">
        <f t="shared" ref="Q28:Q37" si="39">M28+P28</f>
        <v>79415.8</v>
      </c>
      <c r="R28" s="30">
        <f>24925.117-14087.867+99.21</f>
        <v>10936.459999999997</v>
      </c>
      <c r="S28" s="27">
        <f t="shared" ref="S28:S37" si="40">O28+R28</f>
        <v>55642.859999999993</v>
      </c>
      <c r="T28" s="30">
        <f>-70286.5-9129.3</f>
        <v>-79415.8</v>
      </c>
      <c r="U28" s="27">
        <f t="shared" ref="U28:U37" si="41">Q28+T28</f>
        <v>0</v>
      </c>
      <c r="V28" s="30"/>
      <c r="W28" s="27">
        <f t="shared" ref="W28:W31" si="42">S28+V28</f>
        <v>55642.859999999993</v>
      </c>
      <c r="X28" s="30"/>
      <c r="Y28" s="27">
        <f t="shared" ref="Y28:Y31" si="43">U28+X28</f>
        <v>0</v>
      </c>
      <c r="Z28" s="30"/>
      <c r="AA28" s="27">
        <f t="shared" ref="AA28:AA31" si="44">W28+Z28</f>
        <v>55642.859999999993</v>
      </c>
      <c r="AB28" s="30"/>
      <c r="AC28" s="27">
        <f t="shared" ref="AC28:AC31" si="45">Y28+AB28</f>
        <v>0</v>
      </c>
      <c r="AD28" s="30"/>
      <c r="AE28" s="27">
        <f t="shared" ref="AE28:AE31" si="46">AA28+AD28</f>
        <v>55642.859999999993</v>
      </c>
      <c r="AF28" s="30"/>
      <c r="AG28" s="27">
        <f t="shared" ref="AG28:AG31" si="47">AC28+AF28</f>
        <v>0</v>
      </c>
      <c r="AH28" s="30"/>
      <c r="AI28" s="27">
        <f t="shared" ref="AI28:AI31" si="48">AE28+AH28</f>
        <v>55642.859999999993</v>
      </c>
      <c r="AJ28" s="30"/>
      <c r="AK28" s="27">
        <f t="shared" ref="AK28:AK31" si="49">AG28+AJ28</f>
        <v>0</v>
      </c>
      <c r="AL28" s="30"/>
      <c r="AM28" s="27">
        <f t="shared" ref="AM28:AM31" si="50">AI28+AL28</f>
        <v>55642.859999999993</v>
      </c>
      <c r="AN28" s="30"/>
      <c r="AO28" s="27">
        <f t="shared" ref="AO28:AO31" si="51">AK28+AN28</f>
        <v>0</v>
      </c>
      <c r="AP28" s="29">
        <v>-11641.293</v>
      </c>
      <c r="AQ28" s="27">
        <f t="shared" ref="AQ28:AQ31" si="52">AM28+AP28</f>
        <v>44001.566999999995</v>
      </c>
      <c r="AR28" s="29"/>
      <c r="AS28" s="27">
        <f t="shared" ref="AS28:AS31" si="53">AO28+AR28</f>
        <v>0</v>
      </c>
      <c r="AT28" s="13" t="s">
        <v>209</v>
      </c>
      <c r="AU28" s="3">
        <v>0</v>
      </c>
    </row>
    <row r="29" spans="1:47" x14ac:dyDescent="0.3">
      <c r="A29" s="1"/>
      <c r="B29" s="59" t="s">
        <v>13</v>
      </c>
      <c r="C29" s="62"/>
      <c r="D29" s="25">
        <v>127303.1</v>
      </c>
      <c r="E29" s="25">
        <v>27387.8</v>
      </c>
      <c r="F29" s="27"/>
      <c r="G29" s="27">
        <f t="shared" si="0"/>
        <v>127303.1</v>
      </c>
      <c r="H29" s="27"/>
      <c r="I29" s="27">
        <f t="shared" si="1"/>
        <v>27387.8</v>
      </c>
      <c r="J29" s="27"/>
      <c r="K29" s="27">
        <f t="shared" si="2"/>
        <v>127303.1</v>
      </c>
      <c r="L29" s="27"/>
      <c r="M29" s="27">
        <f t="shared" si="37"/>
        <v>27387.8</v>
      </c>
      <c r="N29" s="27"/>
      <c r="O29" s="27">
        <f t="shared" si="38"/>
        <v>127303.1</v>
      </c>
      <c r="P29" s="27"/>
      <c r="Q29" s="27">
        <f t="shared" si="39"/>
        <v>27387.8</v>
      </c>
      <c r="R29" s="27">
        <f>-42263.6+4960.5</f>
        <v>-37303.1</v>
      </c>
      <c r="S29" s="27">
        <f t="shared" si="40"/>
        <v>90000</v>
      </c>
      <c r="T29" s="27">
        <v>-27387.8</v>
      </c>
      <c r="U29" s="27">
        <f t="shared" si="41"/>
        <v>0</v>
      </c>
      <c r="V29" s="27"/>
      <c r="W29" s="27">
        <f t="shared" si="42"/>
        <v>90000</v>
      </c>
      <c r="X29" s="27"/>
      <c r="Y29" s="27">
        <f t="shared" si="43"/>
        <v>0</v>
      </c>
      <c r="Z29" s="27"/>
      <c r="AA29" s="27">
        <f t="shared" si="44"/>
        <v>90000</v>
      </c>
      <c r="AB29" s="27"/>
      <c r="AC29" s="27">
        <f t="shared" si="45"/>
        <v>0</v>
      </c>
      <c r="AD29" s="27"/>
      <c r="AE29" s="27">
        <f t="shared" si="46"/>
        <v>90000</v>
      </c>
      <c r="AF29" s="27"/>
      <c r="AG29" s="27">
        <f t="shared" si="47"/>
        <v>0</v>
      </c>
      <c r="AH29" s="27"/>
      <c r="AI29" s="27">
        <f t="shared" si="48"/>
        <v>90000</v>
      </c>
      <c r="AJ29" s="27"/>
      <c r="AK29" s="27">
        <f t="shared" si="49"/>
        <v>0</v>
      </c>
      <c r="AL29" s="27"/>
      <c r="AM29" s="27">
        <f t="shared" si="50"/>
        <v>90000</v>
      </c>
      <c r="AN29" s="27"/>
      <c r="AO29" s="27">
        <f t="shared" si="51"/>
        <v>0</v>
      </c>
      <c r="AP29" s="26">
        <v>-34923.769999999997</v>
      </c>
      <c r="AQ29" s="27">
        <f t="shared" si="52"/>
        <v>55076.23</v>
      </c>
      <c r="AR29" s="26"/>
      <c r="AS29" s="27">
        <f t="shared" si="53"/>
        <v>0</v>
      </c>
      <c r="AT29" s="13" t="s">
        <v>210</v>
      </c>
    </row>
    <row r="30" spans="1:47" x14ac:dyDescent="0.3">
      <c r="A30" s="1"/>
      <c r="B30" s="59" t="s">
        <v>21</v>
      </c>
      <c r="C30" s="62"/>
      <c r="D30" s="25"/>
      <c r="E30" s="25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>
        <v>94249.7</v>
      </c>
      <c r="S30" s="27">
        <f t="shared" si="40"/>
        <v>94249.7</v>
      </c>
      <c r="T30" s="27"/>
      <c r="U30" s="27">
        <f t="shared" si="41"/>
        <v>0</v>
      </c>
      <c r="V30" s="27"/>
      <c r="W30" s="27">
        <f t="shared" si="42"/>
        <v>94249.7</v>
      </c>
      <c r="X30" s="27"/>
      <c r="Y30" s="27">
        <f t="shared" si="43"/>
        <v>0</v>
      </c>
      <c r="Z30" s="27"/>
      <c r="AA30" s="27">
        <f t="shared" si="44"/>
        <v>94249.7</v>
      </c>
      <c r="AB30" s="27"/>
      <c r="AC30" s="27">
        <f t="shared" si="45"/>
        <v>0</v>
      </c>
      <c r="AD30" s="27"/>
      <c r="AE30" s="27">
        <f t="shared" si="46"/>
        <v>94249.7</v>
      </c>
      <c r="AF30" s="27"/>
      <c r="AG30" s="27">
        <f t="shared" si="47"/>
        <v>0</v>
      </c>
      <c r="AH30" s="27"/>
      <c r="AI30" s="27">
        <f t="shared" si="48"/>
        <v>94249.7</v>
      </c>
      <c r="AJ30" s="27"/>
      <c r="AK30" s="27">
        <f t="shared" si="49"/>
        <v>0</v>
      </c>
      <c r="AL30" s="27"/>
      <c r="AM30" s="27">
        <f t="shared" si="50"/>
        <v>94249.7</v>
      </c>
      <c r="AN30" s="27"/>
      <c r="AO30" s="27">
        <f t="shared" si="51"/>
        <v>0</v>
      </c>
      <c r="AP30" s="26"/>
      <c r="AQ30" s="27">
        <f t="shared" si="52"/>
        <v>94249.7</v>
      </c>
      <c r="AR30" s="26"/>
      <c r="AS30" s="27">
        <f t="shared" si="53"/>
        <v>0</v>
      </c>
      <c r="AT30" s="13" t="s">
        <v>207</v>
      </c>
    </row>
    <row r="31" spans="1:47" ht="56.25" x14ac:dyDescent="0.3">
      <c r="A31" s="1" t="s">
        <v>93</v>
      </c>
      <c r="B31" s="59" t="s">
        <v>199</v>
      </c>
      <c r="C31" s="7" t="s">
        <v>44</v>
      </c>
      <c r="D31" s="25">
        <v>0</v>
      </c>
      <c r="E31" s="25">
        <v>6595.8</v>
      </c>
      <c r="F31" s="27">
        <v>0</v>
      </c>
      <c r="G31" s="27">
        <f t="shared" si="0"/>
        <v>0</v>
      </c>
      <c r="H31" s="27"/>
      <c r="I31" s="27">
        <f t="shared" si="1"/>
        <v>6595.8</v>
      </c>
      <c r="J31" s="27">
        <v>0</v>
      </c>
      <c r="K31" s="27">
        <f t="shared" si="2"/>
        <v>0</v>
      </c>
      <c r="L31" s="27"/>
      <c r="M31" s="27">
        <f t="shared" si="37"/>
        <v>6595.8</v>
      </c>
      <c r="N31" s="27">
        <v>0</v>
      </c>
      <c r="O31" s="27">
        <f t="shared" si="38"/>
        <v>0</v>
      </c>
      <c r="P31" s="27"/>
      <c r="Q31" s="27">
        <f t="shared" si="39"/>
        <v>6595.8</v>
      </c>
      <c r="R31" s="27">
        <f>R33+R34+R35</f>
        <v>146727.57</v>
      </c>
      <c r="S31" s="27">
        <f t="shared" si="40"/>
        <v>146727.57</v>
      </c>
      <c r="T31" s="27">
        <f>T33+T34+T35</f>
        <v>-6595.8</v>
      </c>
      <c r="U31" s="27">
        <f t="shared" si="41"/>
        <v>0</v>
      </c>
      <c r="V31" s="27">
        <f>V33+V34+V35</f>
        <v>0</v>
      </c>
      <c r="W31" s="27">
        <f t="shared" si="42"/>
        <v>146727.57</v>
      </c>
      <c r="X31" s="27">
        <f>X33+X34+X35</f>
        <v>0</v>
      </c>
      <c r="Y31" s="27">
        <f t="shared" si="43"/>
        <v>0</v>
      </c>
      <c r="Z31" s="27">
        <f>Z33+Z34+Z35</f>
        <v>0</v>
      </c>
      <c r="AA31" s="27">
        <f t="shared" si="44"/>
        <v>146727.57</v>
      </c>
      <c r="AB31" s="27">
        <f>AB33+AB34+AB35</f>
        <v>0</v>
      </c>
      <c r="AC31" s="27">
        <f t="shared" si="45"/>
        <v>0</v>
      </c>
      <c r="AD31" s="27">
        <f>AD33+AD34+AD35</f>
        <v>0</v>
      </c>
      <c r="AE31" s="27">
        <f t="shared" si="46"/>
        <v>146727.57</v>
      </c>
      <c r="AF31" s="27">
        <f>AF33+AF34+AF35</f>
        <v>0</v>
      </c>
      <c r="AG31" s="27">
        <f t="shared" si="47"/>
        <v>0</v>
      </c>
      <c r="AH31" s="27">
        <f>AH33+AH34+AH35</f>
        <v>0</v>
      </c>
      <c r="AI31" s="27">
        <f t="shared" si="48"/>
        <v>146727.57</v>
      </c>
      <c r="AJ31" s="27">
        <f>AJ33+AJ34+AJ35</f>
        <v>0</v>
      </c>
      <c r="AK31" s="27">
        <f t="shared" si="49"/>
        <v>0</v>
      </c>
      <c r="AL31" s="27">
        <f>AL33+AL34+AL35</f>
        <v>0</v>
      </c>
      <c r="AM31" s="27">
        <f t="shared" si="50"/>
        <v>146727.57</v>
      </c>
      <c r="AN31" s="27">
        <f>AN33+AN34+AN35</f>
        <v>0</v>
      </c>
      <c r="AO31" s="27">
        <f t="shared" si="51"/>
        <v>0</v>
      </c>
      <c r="AP31" s="26">
        <f>AP33+AP34+AP35</f>
        <v>16083.746999999999</v>
      </c>
      <c r="AQ31" s="27">
        <f t="shared" si="52"/>
        <v>162811.31700000001</v>
      </c>
      <c r="AR31" s="26">
        <f>AR33+AR34+AR35</f>
        <v>0</v>
      </c>
      <c r="AS31" s="27">
        <f t="shared" si="53"/>
        <v>0</v>
      </c>
    </row>
    <row r="32" spans="1:47" x14ac:dyDescent="0.3">
      <c r="A32" s="1"/>
      <c r="B32" s="62" t="s">
        <v>6</v>
      </c>
      <c r="C32" s="7"/>
      <c r="D32" s="25"/>
      <c r="E32" s="25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6"/>
      <c r="AQ32" s="27"/>
      <c r="AR32" s="26"/>
      <c r="AS32" s="27"/>
    </row>
    <row r="33" spans="1:47" hidden="1" x14ac:dyDescent="0.3">
      <c r="A33" s="1"/>
      <c r="B33" s="11" t="s">
        <v>7</v>
      </c>
      <c r="C33" s="7"/>
      <c r="D33" s="25"/>
      <c r="E33" s="25">
        <v>6595.8</v>
      </c>
      <c r="F33" s="27">
        <v>0</v>
      </c>
      <c r="G33" s="27">
        <f>D33+F33</f>
        <v>0</v>
      </c>
      <c r="H33" s="27"/>
      <c r="I33" s="27">
        <f t="shared" si="1"/>
        <v>6595.8</v>
      </c>
      <c r="J33" s="27"/>
      <c r="K33" s="27">
        <f t="shared" si="2"/>
        <v>0</v>
      </c>
      <c r="L33" s="27"/>
      <c r="M33" s="27">
        <f t="shared" si="37"/>
        <v>6595.8</v>
      </c>
      <c r="N33" s="27"/>
      <c r="O33" s="27">
        <f t="shared" si="38"/>
        <v>0</v>
      </c>
      <c r="P33" s="27"/>
      <c r="Q33" s="27">
        <f t="shared" si="39"/>
        <v>6595.8</v>
      </c>
      <c r="R33" s="27">
        <f>26727.57+30000</f>
        <v>56727.57</v>
      </c>
      <c r="S33" s="27">
        <f t="shared" si="40"/>
        <v>56727.57</v>
      </c>
      <c r="T33" s="27">
        <v>-6595.8</v>
      </c>
      <c r="U33" s="27">
        <f t="shared" si="41"/>
        <v>0</v>
      </c>
      <c r="V33" s="27"/>
      <c r="W33" s="27">
        <f t="shared" ref="W33:W37" si="54">S33+V33</f>
        <v>56727.57</v>
      </c>
      <c r="X33" s="27"/>
      <c r="Y33" s="27">
        <f t="shared" ref="Y33:Y37" si="55">U33+X33</f>
        <v>0</v>
      </c>
      <c r="Z33" s="27"/>
      <c r="AA33" s="27">
        <f t="shared" ref="AA33:AA37" si="56">W33+Z33</f>
        <v>56727.57</v>
      </c>
      <c r="AB33" s="27"/>
      <c r="AC33" s="27">
        <f t="shared" ref="AC33:AC37" si="57">Y33+AB33</f>
        <v>0</v>
      </c>
      <c r="AD33" s="27"/>
      <c r="AE33" s="27">
        <f t="shared" ref="AE33:AE37" si="58">AA33+AD33</f>
        <v>56727.57</v>
      </c>
      <c r="AF33" s="27"/>
      <c r="AG33" s="27">
        <f t="shared" ref="AG33:AG37" si="59">AC33+AF33</f>
        <v>0</v>
      </c>
      <c r="AH33" s="27"/>
      <c r="AI33" s="27">
        <f t="shared" ref="AI33:AI37" si="60">AE33+AH33</f>
        <v>56727.57</v>
      </c>
      <c r="AJ33" s="27"/>
      <c r="AK33" s="27">
        <f t="shared" ref="AK33:AK37" si="61">AG33+AJ33</f>
        <v>0</v>
      </c>
      <c r="AL33" s="27"/>
      <c r="AM33" s="27">
        <f t="shared" ref="AM33:AM37" si="62">AI33+AL33</f>
        <v>56727.57</v>
      </c>
      <c r="AN33" s="27"/>
      <c r="AO33" s="27">
        <f t="shared" ref="AO33:AO37" si="63">AK33+AN33</f>
        <v>0</v>
      </c>
      <c r="AP33" s="26">
        <v>16083.746999999999</v>
      </c>
      <c r="AQ33" s="27">
        <f t="shared" ref="AQ33:AQ37" si="64">AM33+AP33</f>
        <v>72811.316999999995</v>
      </c>
      <c r="AR33" s="26"/>
      <c r="AS33" s="27">
        <f t="shared" ref="AS33:AS37" si="65">AO33+AR33</f>
        <v>0</v>
      </c>
      <c r="AT33" s="13" t="s">
        <v>213</v>
      </c>
      <c r="AU33" s="3">
        <v>0</v>
      </c>
    </row>
    <row r="34" spans="1:47" x14ac:dyDescent="0.3">
      <c r="A34" s="1"/>
      <c r="B34" s="59" t="s">
        <v>13</v>
      </c>
      <c r="C34" s="7"/>
      <c r="D34" s="25"/>
      <c r="E34" s="25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>
        <v>90000</v>
      </c>
      <c r="S34" s="27">
        <f t="shared" si="40"/>
        <v>90000</v>
      </c>
      <c r="T34" s="27"/>
      <c r="U34" s="27">
        <f t="shared" si="41"/>
        <v>0</v>
      </c>
      <c r="V34" s="27"/>
      <c r="W34" s="27">
        <f t="shared" si="54"/>
        <v>90000</v>
      </c>
      <c r="X34" s="27"/>
      <c r="Y34" s="27">
        <f t="shared" si="55"/>
        <v>0</v>
      </c>
      <c r="Z34" s="27"/>
      <c r="AA34" s="27">
        <f t="shared" si="56"/>
        <v>90000</v>
      </c>
      <c r="AB34" s="27"/>
      <c r="AC34" s="27">
        <f t="shared" si="57"/>
        <v>0</v>
      </c>
      <c r="AD34" s="27"/>
      <c r="AE34" s="27">
        <f t="shared" si="58"/>
        <v>90000</v>
      </c>
      <c r="AF34" s="27"/>
      <c r="AG34" s="27">
        <f t="shared" si="59"/>
        <v>0</v>
      </c>
      <c r="AH34" s="27"/>
      <c r="AI34" s="27">
        <f t="shared" si="60"/>
        <v>90000</v>
      </c>
      <c r="AJ34" s="27"/>
      <c r="AK34" s="27">
        <f t="shared" si="61"/>
        <v>0</v>
      </c>
      <c r="AL34" s="27"/>
      <c r="AM34" s="27">
        <f t="shared" si="62"/>
        <v>90000</v>
      </c>
      <c r="AN34" s="27"/>
      <c r="AO34" s="27">
        <f t="shared" si="63"/>
        <v>0</v>
      </c>
      <c r="AP34" s="26"/>
      <c r="AQ34" s="27">
        <f t="shared" si="64"/>
        <v>90000</v>
      </c>
      <c r="AR34" s="26"/>
      <c r="AS34" s="27">
        <f t="shared" si="65"/>
        <v>0</v>
      </c>
      <c r="AT34" s="13" t="s">
        <v>144</v>
      </c>
    </row>
    <row r="35" spans="1:47" hidden="1" x14ac:dyDescent="0.3">
      <c r="A35" s="1"/>
      <c r="B35" s="11" t="s">
        <v>21</v>
      </c>
      <c r="C35" s="7"/>
      <c r="D35" s="25"/>
      <c r="E35" s="25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>
        <f t="shared" si="40"/>
        <v>0</v>
      </c>
      <c r="T35" s="27"/>
      <c r="U35" s="27">
        <f t="shared" si="41"/>
        <v>0</v>
      </c>
      <c r="V35" s="27"/>
      <c r="W35" s="27">
        <f t="shared" si="54"/>
        <v>0</v>
      </c>
      <c r="X35" s="27"/>
      <c r="Y35" s="27">
        <f t="shared" si="55"/>
        <v>0</v>
      </c>
      <c r="Z35" s="27"/>
      <c r="AA35" s="27">
        <f t="shared" si="56"/>
        <v>0</v>
      </c>
      <c r="AB35" s="27"/>
      <c r="AC35" s="27">
        <f t="shared" si="57"/>
        <v>0</v>
      </c>
      <c r="AD35" s="27"/>
      <c r="AE35" s="27">
        <f t="shared" si="58"/>
        <v>0</v>
      </c>
      <c r="AF35" s="27"/>
      <c r="AG35" s="27">
        <f t="shared" si="59"/>
        <v>0</v>
      </c>
      <c r="AH35" s="27"/>
      <c r="AI35" s="27">
        <f t="shared" si="60"/>
        <v>0</v>
      </c>
      <c r="AJ35" s="27"/>
      <c r="AK35" s="27">
        <f t="shared" si="61"/>
        <v>0</v>
      </c>
      <c r="AL35" s="27"/>
      <c r="AM35" s="27">
        <f t="shared" si="62"/>
        <v>0</v>
      </c>
      <c r="AN35" s="27"/>
      <c r="AO35" s="27">
        <f t="shared" si="63"/>
        <v>0</v>
      </c>
      <c r="AP35" s="26"/>
      <c r="AQ35" s="27">
        <f t="shared" si="64"/>
        <v>0</v>
      </c>
      <c r="AR35" s="26"/>
      <c r="AS35" s="27">
        <f t="shared" si="65"/>
        <v>0</v>
      </c>
      <c r="AU35" s="3">
        <v>0</v>
      </c>
    </row>
    <row r="36" spans="1:47" ht="56.25" x14ac:dyDescent="0.3">
      <c r="A36" s="1" t="s">
        <v>89</v>
      </c>
      <c r="B36" s="59" t="s">
        <v>191</v>
      </c>
      <c r="C36" s="7" t="s">
        <v>44</v>
      </c>
      <c r="D36" s="25">
        <v>115746.8</v>
      </c>
      <c r="E36" s="25">
        <v>0</v>
      </c>
      <c r="F36" s="27"/>
      <c r="G36" s="27">
        <f t="shared" si="0"/>
        <v>115746.8</v>
      </c>
      <c r="H36" s="27">
        <v>0</v>
      </c>
      <c r="I36" s="27">
        <f t="shared" si="1"/>
        <v>0</v>
      </c>
      <c r="J36" s="27">
        <v>60684.112000000001</v>
      </c>
      <c r="K36" s="27">
        <f t="shared" si="2"/>
        <v>176430.91200000001</v>
      </c>
      <c r="L36" s="27">
        <v>0</v>
      </c>
      <c r="M36" s="27">
        <f t="shared" si="37"/>
        <v>0</v>
      </c>
      <c r="N36" s="27"/>
      <c r="O36" s="27">
        <f t="shared" si="38"/>
        <v>176430.91200000001</v>
      </c>
      <c r="P36" s="27">
        <v>0</v>
      </c>
      <c r="Q36" s="27">
        <f t="shared" si="39"/>
        <v>0</v>
      </c>
      <c r="R36" s="27"/>
      <c r="S36" s="27">
        <f t="shared" si="40"/>
        <v>176430.91200000001</v>
      </c>
      <c r="T36" s="27">
        <v>0</v>
      </c>
      <c r="U36" s="27">
        <f t="shared" si="41"/>
        <v>0</v>
      </c>
      <c r="V36" s="27"/>
      <c r="W36" s="27">
        <f t="shared" si="54"/>
        <v>176430.91200000001</v>
      </c>
      <c r="X36" s="27">
        <v>0</v>
      </c>
      <c r="Y36" s="27">
        <f t="shared" si="55"/>
        <v>0</v>
      </c>
      <c r="Z36" s="27"/>
      <c r="AA36" s="27">
        <f t="shared" si="56"/>
        <v>176430.91200000001</v>
      </c>
      <c r="AB36" s="27">
        <v>0</v>
      </c>
      <c r="AC36" s="27">
        <f t="shared" si="57"/>
        <v>0</v>
      </c>
      <c r="AD36" s="27"/>
      <c r="AE36" s="27">
        <f t="shared" si="58"/>
        <v>176430.91200000001</v>
      </c>
      <c r="AF36" s="27">
        <v>0</v>
      </c>
      <c r="AG36" s="27">
        <f t="shared" si="59"/>
        <v>0</v>
      </c>
      <c r="AH36" s="27">
        <v>34200</v>
      </c>
      <c r="AI36" s="27">
        <f t="shared" si="60"/>
        <v>210630.91200000001</v>
      </c>
      <c r="AJ36" s="27">
        <v>0</v>
      </c>
      <c r="AK36" s="27">
        <f t="shared" si="61"/>
        <v>0</v>
      </c>
      <c r="AL36" s="27">
        <v>-50000</v>
      </c>
      <c r="AM36" s="27">
        <f t="shared" si="62"/>
        <v>160630.91200000001</v>
      </c>
      <c r="AN36" s="27">
        <v>50000</v>
      </c>
      <c r="AO36" s="27">
        <f t="shared" si="63"/>
        <v>50000</v>
      </c>
      <c r="AP36" s="26"/>
      <c r="AQ36" s="27">
        <f t="shared" si="64"/>
        <v>160630.91200000001</v>
      </c>
      <c r="AR36" s="26"/>
      <c r="AS36" s="27">
        <f t="shared" si="65"/>
        <v>50000</v>
      </c>
      <c r="AT36" s="13" t="s">
        <v>73</v>
      </c>
    </row>
    <row r="37" spans="1:47" ht="56.25" x14ac:dyDescent="0.3">
      <c r="A37" s="1" t="s">
        <v>87</v>
      </c>
      <c r="B37" s="59" t="s">
        <v>81</v>
      </c>
      <c r="C37" s="7" t="s">
        <v>44</v>
      </c>
      <c r="D37" s="25">
        <f>D39+D40</f>
        <v>75899.600000000006</v>
      </c>
      <c r="E37" s="25">
        <f>E39+E40</f>
        <v>222501.9</v>
      </c>
      <c r="F37" s="27">
        <f>F39+F40</f>
        <v>218971.2</v>
      </c>
      <c r="G37" s="27">
        <f t="shared" si="0"/>
        <v>294870.80000000005</v>
      </c>
      <c r="H37" s="27">
        <f>H39+H40</f>
        <v>0</v>
      </c>
      <c r="I37" s="27">
        <f t="shared" si="1"/>
        <v>222501.9</v>
      </c>
      <c r="J37" s="27">
        <f>J39+J40</f>
        <v>0</v>
      </c>
      <c r="K37" s="27">
        <f t="shared" si="2"/>
        <v>294870.80000000005</v>
      </c>
      <c r="L37" s="27">
        <f>L39+L40</f>
        <v>0</v>
      </c>
      <c r="M37" s="27">
        <f t="shared" si="37"/>
        <v>222501.9</v>
      </c>
      <c r="N37" s="27">
        <f>N39+N40</f>
        <v>0</v>
      </c>
      <c r="O37" s="27">
        <f t="shared" si="38"/>
        <v>294870.80000000005</v>
      </c>
      <c r="P37" s="27">
        <f>P39+P40</f>
        <v>0</v>
      </c>
      <c r="Q37" s="27">
        <f t="shared" si="39"/>
        <v>222501.9</v>
      </c>
      <c r="R37" s="27">
        <f>R39+R40</f>
        <v>-51244.936000000009</v>
      </c>
      <c r="S37" s="27">
        <f t="shared" si="40"/>
        <v>243625.86400000003</v>
      </c>
      <c r="T37" s="27">
        <f>T39+T40</f>
        <v>201553.37000000002</v>
      </c>
      <c r="U37" s="27">
        <f t="shared" si="41"/>
        <v>424055.27</v>
      </c>
      <c r="V37" s="27">
        <f>V39+V40</f>
        <v>0</v>
      </c>
      <c r="W37" s="27">
        <f t="shared" si="54"/>
        <v>243625.86400000003</v>
      </c>
      <c r="X37" s="27">
        <f>X39+X40</f>
        <v>0</v>
      </c>
      <c r="Y37" s="27">
        <f t="shared" si="55"/>
        <v>424055.27</v>
      </c>
      <c r="Z37" s="27">
        <f>Z39+Z40</f>
        <v>0</v>
      </c>
      <c r="AA37" s="27">
        <f t="shared" si="56"/>
        <v>243625.86400000003</v>
      </c>
      <c r="AB37" s="27">
        <f>AB39+AB40</f>
        <v>0</v>
      </c>
      <c r="AC37" s="27">
        <f t="shared" si="57"/>
        <v>424055.27</v>
      </c>
      <c r="AD37" s="27">
        <f>AD39+AD40</f>
        <v>0</v>
      </c>
      <c r="AE37" s="27">
        <f t="shared" si="58"/>
        <v>243625.86400000003</v>
      </c>
      <c r="AF37" s="27">
        <f>AF39+AF40</f>
        <v>0</v>
      </c>
      <c r="AG37" s="27">
        <f t="shared" si="59"/>
        <v>424055.27</v>
      </c>
      <c r="AH37" s="27">
        <f>AH39+AH40</f>
        <v>0</v>
      </c>
      <c r="AI37" s="27">
        <f t="shared" si="60"/>
        <v>243625.86400000003</v>
      </c>
      <c r="AJ37" s="27">
        <f>AJ39+AJ40</f>
        <v>0</v>
      </c>
      <c r="AK37" s="27">
        <f t="shared" si="61"/>
        <v>424055.27</v>
      </c>
      <c r="AL37" s="27">
        <f>AL39+AL40</f>
        <v>0</v>
      </c>
      <c r="AM37" s="27">
        <f t="shared" si="62"/>
        <v>243625.86400000003</v>
      </c>
      <c r="AN37" s="27">
        <f>AN39+AN40</f>
        <v>0</v>
      </c>
      <c r="AO37" s="27">
        <f t="shared" si="63"/>
        <v>424055.27</v>
      </c>
      <c r="AP37" s="26">
        <f>AP39+AP40</f>
        <v>606.56100000000004</v>
      </c>
      <c r="AQ37" s="27">
        <f t="shared" si="64"/>
        <v>244232.42500000002</v>
      </c>
      <c r="AR37" s="26">
        <f>AR39+AR40</f>
        <v>-119359.459</v>
      </c>
      <c r="AS37" s="27">
        <f t="shared" si="65"/>
        <v>304695.81099999999</v>
      </c>
      <c r="AT37" s="13" t="s">
        <v>75</v>
      </c>
    </row>
    <row r="38" spans="1:47" x14ac:dyDescent="0.3">
      <c r="A38" s="1"/>
      <c r="B38" s="9" t="s">
        <v>6</v>
      </c>
      <c r="C38" s="7"/>
      <c r="D38" s="25"/>
      <c r="E38" s="25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6"/>
      <c r="AQ38" s="27"/>
      <c r="AR38" s="26"/>
      <c r="AS38" s="27"/>
    </row>
    <row r="39" spans="1:47" hidden="1" x14ac:dyDescent="0.3">
      <c r="A39" s="1"/>
      <c r="B39" s="18" t="s">
        <v>7</v>
      </c>
      <c r="C39" s="7"/>
      <c r="D39" s="25">
        <v>75899.600000000006</v>
      </c>
      <c r="E39" s="25">
        <v>222501.9</v>
      </c>
      <c r="F39" s="27">
        <f>-75899.6+75899.6</f>
        <v>0</v>
      </c>
      <c r="G39" s="27">
        <f t="shared" si="0"/>
        <v>75899.600000000006</v>
      </c>
      <c r="H39" s="27">
        <v>-100000</v>
      </c>
      <c r="I39" s="27">
        <f t="shared" si="1"/>
        <v>122501.9</v>
      </c>
      <c r="J39" s="27"/>
      <c r="K39" s="27">
        <f t="shared" si="2"/>
        <v>75899.600000000006</v>
      </c>
      <c r="L39" s="27"/>
      <c r="M39" s="27">
        <f t="shared" ref="M39:M41" si="66">I39+L39</f>
        <v>122501.9</v>
      </c>
      <c r="N39" s="27"/>
      <c r="O39" s="27">
        <f t="shared" ref="O39:O41" si="67">K39+N39</f>
        <v>75899.600000000006</v>
      </c>
      <c r="P39" s="27"/>
      <c r="Q39" s="27">
        <f t="shared" ref="Q39:Q41" si="68">M39+P39</f>
        <v>122501.9</v>
      </c>
      <c r="R39" s="27">
        <f>-75899.6+16450.764</f>
        <v>-59448.83600000001</v>
      </c>
      <c r="S39" s="27">
        <f t="shared" ref="S39:S41" si="69">O39+R39</f>
        <v>16450.763999999996</v>
      </c>
      <c r="T39" s="27">
        <f>-122501.9+142029.503+6835.067</f>
        <v>26362.670000000002</v>
      </c>
      <c r="U39" s="27">
        <f t="shared" ref="U39:U41" si="70">Q39+T39</f>
        <v>148864.57</v>
      </c>
      <c r="V39" s="27"/>
      <c r="W39" s="27">
        <f t="shared" ref="W39:W41" si="71">S39+V39</f>
        <v>16450.763999999996</v>
      </c>
      <c r="X39" s="27"/>
      <c r="Y39" s="27">
        <f t="shared" ref="Y39:Y41" si="72">U39+X39</f>
        <v>148864.57</v>
      </c>
      <c r="Z39" s="27"/>
      <c r="AA39" s="27">
        <f t="shared" ref="AA39:AA41" si="73">W39+Z39</f>
        <v>16450.763999999996</v>
      </c>
      <c r="AB39" s="27"/>
      <c r="AC39" s="27">
        <f t="shared" ref="AC39:AC41" si="74">Y39+AB39</f>
        <v>148864.57</v>
      </c>
      <c r="AD39" s="27"/>
      <c r="AE39" s="27">
        <f t="shared" ref="AE39:AE41" si="75">AA39+AD39</f>
        <v>16450.763999999996</v>
      </c>
      <c r="AF39" s="27"/>
      <c r="AG39" s="27">
        <f t="shared" ref="AG39:AG41" si="76">AC39+AF39</f>
        <v>148864.57</v>
      </c>
      <c r="AH39" s="27"/>
      <c r="AI39" s="27">
        <f t="shared" ref="AI39:AI41" si="77">AE39+AH39</f>
        <v>16450.763999999996</v>
      </c>
      <c r="AJ39" s="27"/>
      <c r="AK39" s="27">
        <f t="shared" ref="AK39:AK41" si="78">AG39+AJ39</f>
        <v>148864.57</v>
      </c>
      <c r="AL39" s="27"/>
      <c r="AM39" s="27">
        <f t="shared" ref="AM39:AM41" si="79">AI39+AL39</f>
        <v>16450.763999999996</v>
      </c>
      <c r="AN39" s="27"/>
      <c r="AO39" s="27">
        <f t="shared" ref="AO39:AO41" si="80">AK39+AN39</f>
        <v>148864.57</v>
      </c>
      <c r="AP39" s="26">
        <f>-0.346+606.907</f>
        <v>606.56100000000004</v>
      </c>
      <c r="AQ39" s="27">
        <f t="shared" ref="AQ39:AQ41" si="81">AM39+AP39</f>
        <v>17057.324999999997</v>
      </c>
      <c r="AR39" s="26">
        <f>-57396.144-6835.067+65376.952</f>
        <v>1145.7409999999945</v>
      </c>
      <c r="AS39" s="27">
        <f t="shared" ref="AS39:AS41" si="82">AO39+AR39</f>
        <v>150010.31099999999</v>
      </c>
      <c r="AT39" s="13" t="s">
        <v>214</v>
      </c>
      <c r="AU39" s="3">
        <v>0</v>
      </c>
    </row>
    <row r="40" spans="1:47" x14ac:dyDescent="0.3">
      <c r="A40" s="1"/>
      <c r="B40" s="62" t="s">
        <v>13</v>
      </c>
      <c r="C40" s="7"/>
      <c r="D40" s="25">
        <v>0</v>
      </c>
      <c r="E40" s="25">
        <v>0</v>
      </c>
      <c r="F40" s="27">
        <v>218971.2</v>
      </c>
      <c r="G40" s="27">
        <f t="shared" si="0"/>
        <v>218971.2</v>
      </c>
      <c r="H40" s="27">
        <v>100000</v>
      </c>
      <c r="I40" s="27">
        <f t="shared" si="1"/>
        <v>100000</v>
      </c>
      <c r="J40" s="27"/>
      <c r="K40" s="27">
        <f t="shared" si="2"/>
        <v>218971.2</v>
      </c>
      <c r="L40" s="27"/>
      <c r="M40" s="27">
        <f t="shared" si="66"/>
        <v>100000</v>
      </c>
      <c r="N40" s="27"/>
      <c r="O40" s="27">
        <f t="shared" si="67"/>
        <v>218971.2</v>
      </c>
      <c r="P40" s="27"/>
      <c r="Q40" s="27">
        <f t="shared" si="68"/>
        <v>100000</v>
      </c>
      <c r="R40" s="27">
        <f>49351.8-41147.9</f>
        <v>8203.9000000000015</v>
      </c>
      <c r="S40" s="27">
        <f t="shared" si="69"/>
        <v>227175.1</v>
      </c>
      <c r="T40" s="27">
        <f>20505.2+154685.5</f>
        <v>175190.7</v>
      </c>
      <c r="U40" s="27">
        <f t="shared" si="70"/>
        <v>275190.7</v>
      </c>
      <c r="V40" s="27"/>
      <c r="W40" s="27">
        <f t="shared" si="71"/>
        <v>227175.1</v>
      </c>
      <c r="X40" s="27"/>
      <c r="Y40" s="27">
        <f t="shared" si="72"/>
        <v>275190.7</v>
      </c>
      <c r="Z40" s="27"/>
      <c r="AA40" s="27">
        <f t="shared" si="73"/>
        <v>227175.1</v>
      </c>
      <c r="AB40" s="27"/>
      <c r="AC40" s="27">
        <f t="shared" si="74"/>
        <v>275190.7</v>
      </c>
      <c r="AD40" s="27"/>
      <c r="AE40" s="27">
        <f t="shared" si="75"/>
        <v>227175.1</v>
      </c>
      <c r="AF40" s="27"/>
      <c r="AG40" s="27">
        <f t="shared" si="76"/>
        <v>275190.7</v>
      </c>
      <c r="AH40" s="27"/>
      <c r="AI40" s="27">
        <f t="shared" si="77"/>
        <v>227175.1</v>
      </c>
      <c r="AJ40" s="27"/>
      <c r="AK40" s="27">
        <f t="shared" si="78"/>
        <v>275190.7</v>
      </c>
      <c r="AL40" s="27"/>
      <c r="AM40" s="27">
        <f t="shared" si="79"/>
        <v>227175.1</v>
      </c>
      <c r="AN40" s="27"/>
      <c r="AO40" s="27">
        <f t="shared" si="80"/>
        <v>275190.7</v>
      </c>
      <c r="AP40" s="26"/>
      <c r="AQ40" s="27">
        <f t="shared" si="81"/>
        <v>227175.1</v>
      </c>
      <c r="AR40" s="26">
        <v>-120505.2</v>
      </c>
      <c r="AS40" s="27">
        <f t="shared" si="82"/>
        <v>154685.5</v>
      </c>
      <c r="AT40" s="13" t="s">
        <v>184</v>
      </c>
    </row>
    <row r="41" spans="1:47" ht="56.25" x14ac:dyDescent="0.3">
      <c r="A41" s="1" t="s">
        <v>91</v>
      </c>
      <c r="B41" s="59" t="s">
        <v>74</v>
      </c>
      <c r="C41" s="7" t="s">
        <v>44</v>
      </c>
      <c r="D41" s="25">
        <f>D43+D44</f>
        <v>368065.3</v>
      </c>
      <c r="E41" s="25">
        <f>E43+E44</f>
        <v>339391.4</v>
      </c>
      <c r="F41" s="27">
        <f>F43+F44</f>
        <v>-180352</v>
      </c>
      <c r="G41" s="27">
        <f t="shared" si="0"/>
        <v>187713.3</v>
      </c>
      <c r="H41" s="27">
        <f>H43+H44</f>
        <v>34419.699999999997</v>
      </c>
      <c r="I41" s="27">
        <f t="shared" si="1"/>
        <v>373811.10000000003</v>
      </c>
      <c r="J41" s="27">
        <f>J43+J44</f>
        <v>0</v>
      </c>
      <c r="K41" s="27">
        <f t="shared" si="2"/>
        <v>187713.3</v>
      </c>
      <c r="L41" s="27">
        <f>L43+L44</f>
        <v>-14483.197</v>
      </c>
      <c r="M41" s="27">
        <f t="shared" si="66"/>
        <v>359327.90300000005</v>
      </c>
      <c r="N41" s="27">
        <f>N43+N44</f>
        <v>0</v>
      </c>
      <c r="O41" s="27">
        <f t="shared" si="67"/>
        <v>187713.3</v>
      </c>
      <c r="P41" s="27">
        <f>P43+P44</f>
        <v>0</v>
      </c>
      <c r="Q41" s="27">
        <f t="shared" si="68"/>
        <v>359327.90300000005</v>
      </c>
      <c r="R41" s="27">
        <f>R43+R44</f>
        <v>-32724.954999999994</v>
      </c>
      <c r="S41" s="27">
        <f t="shared" si="69"/>
        <v>154988.345</v>
      </c>
      <c r="T41" s="27">
        <f>T43+T44</f>
        <v>34813.463999999993</v>
      </c>
      <c r="U41" s="27">
        <f t="shared" si="70"/>
        <v>394141.36700000003</v>
      </c>
      <c r="V41" s="27">
        <f>V43+V44</f>
        <v>0</v>
      </c>
      <c r="W41" s="27">
        <f t="shared" si="71"/>
        <v>154988.345</v>
      </c>
      <c r="X41" s="27">
        <f>X43+X44</f>
        <v>0</v>
      </c>
      <c r="Y41" s="27">
        <f t="shared" si="72"/>
        <v>394141.36700000003</v>
      </c>
      <c r="Z41" s="27">
        <f>Z43+Z44</f>
        <v>0</v>
      </c>
      <c r="AA41" s="27">
        <f t="shared" si="73"/>
        <v>154988.345</v>
      </c>
      <c r="AB41" s="27">
        <f>AB43+AB44</f>
        <v>0</v>
      </c>
      <c r="AC41" s="27">
        <f t="shared" si="74"/>
        <v>394141.36700000003</v>
      </c>
      <c r="AD41" s="27">
        <f>AD43+AD44</f>
        <v>0</v>
      </c>
      <c r="AE41" s="27">
        <f t="shared" si="75"/>
        <v>154988.345</v>
      </c>
      <c r="AF41" s="27">
        <f>AF43+AF44</f>
        <v>0</v>
      </c>
      <c r="AG41" s="27">
        <f t="shared" si="76"/>
        <v>394141.36700000003</v>
      </c>
      <c r="AH41" s="27">
        <f>AH43+AH44</f>
        <v>14389.197</v>
      </c>
      <c r="AI41" s="27">
        <f t="shared" si="77"/>
        <v>169377.54200000002</v>
      </c>
      <c r="AJ41" s="27">
        <f>AJ43+AJ44</f>
        <v>0</v>
      </c>
      <c r="AK41" s="27">
        <f t="shared" si="78"/>
        <v>394141.36700000003</v>
      </c>
      <c r="AL41" s="27">
        <f>AL43+AL44</f>
        <v>-30000</v>
      </c>
      <c r="AM41" s="27">
        <f t="shared" si="79"/>
        <v>139377.54200000002</v>
      </c>
      <c r="AN41" s="27">
        <f>AN43+AN44</f>
        <v>30000</v>
      </c>
      <c r="AO41" s="27">
        <f t="shared" si="80"/>
        <v>424141.36700000003</v>
      </c>
      <c r="AP41" s="26">
        <f>AP43+AP44</f>
        <v>14822.95</v>
      </c>
      <c r="AQ41" s="27">
        <f t="shared" si="81"/>
        <v>154200.49200000003</v>
      </c>
      <c r="AR41" s="26">
        <f>AR43+AR44</f>
        <v>0</v>
      </c>
      <c r="AS41" s="27">
        <f t="shared" si="82"/>
        <v>424141.36700000003</v>
      </c>
    </row>
    <row r="42" spans="1:47" x14ac:dyDescent="0.3">
      <c r="A42" s="1"/>
      <c r="B42" s="62" t="s">
        <v>6</v>
      </c>
      <c r="C42" s="7"/>
      <c r="D42" s="25"/>
      <c r="E42" s="25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6"/>
      <c r="AQ42" s="27"/>
      <c r="AR42" s="26"/>
      <c r="AS42" s="27"/>
    </row>
    <row r="43" spans="1:47" hidden="1" x14ac:dyDescent="0.3">
      <c r="A43" s="1"/>
      <c r="B43" s="11" t="s">
        <v>7</v>
      </c>
      <c r="C43" s="7"/>
      <c r="D43" s="25">
        <v>187713.3</v>
      </c>
      <c r="E43" s="25">
        <v>84847.9</v>
      </c>
      <c r="F43" s="27"/>
      <c r="G43" s="27">
        <f t="shared" si="0"/>
        <v>187713.3</v>
      </c>
      <c r="H43" s="27">
        <f>-84847.9+34419.7</f>
        <v>-50428.2</v>
      </c>
      <c r="I43" s="27">
        <f t="shared" si="1"/>
        <v>34419.699999999997</v>
      </c>
      <c r="J43" s="27"/>
      <c r="K43" s="27">
        <f t="shared" si="2"/>
        <v>187713.3</v>
      </c>
      <c r="L43" s="27">
        <v>-14483.197</v>
      </c>
      <c r="M43" s="27">
        <f t="shared" ref="M43:M46" si="83">I43+L43</f>
        <v>19936.502999999997</v>
      </c>
      <c r="N43" s="27"/>
      <c r="O43" s="27">
        <f t="shared" ref="O43:O46" si="84">K43+N43</f>
        <v>187713.3</v>
      </c>
      <c r="P43" s="27"/>
      <c r="Q43" s="27">
        <f t="shared" ref="Q43:Q46" si="85">M43+P43</f>
        <v>19936.502999999997</v>
      </c>
      <c r="R43" s="27">
        <v>-83830.054999999993</v>
      </c>
      <c r="S43" s="27">
        <f t="shared" ref="S43:S46" si="86">O43+R43</f>
        <v>103883.245</v>
      </c>
      <c r="T43" s="27">
        <f>-19936.503+4588.4+78384.067+16000</f>
        <v>79035.963999999993</v>
      </c>
      <c r="U43" s="27">
        <f t="shared" ref="U43:U46" si="87">Q43+T43</f>
        <v>98972.46699999999</v>
      </c>
      <c r="V43" s="27"/>
      <c r="W43" s="27">
        <f t="shared" ref="W43:W46" si="88">S43+V43</f>
        <v>103883.245</v>
      </c>
      <c r="X43" s="27"/>
      <c r="Y43" s="27">
        <f t="shared" ref="Y43:Y46" si="89">U43+X43</f>
        <v>98972.46699999999</v>
      </c>
      <c r="Z43" s="27"/>
      <c r="AA43" s="27">
        <f t="shared" ref="AA43:AA46" si="90">W43+Z43</f>
        <v>103883.245</v>
      </c>
      <c r="AB43" s="27"/>
      <c r="AC43" s="27">
        <f t="shared" ref="AC43:AC46" si="91">Y43+AB43</f>
        <v>98972.46699999999</v>
      </c>
      <c r="AD43" s="27"/>
      <c r="AE43" s="27">
        <f t="shared" ref="AE43:AE46" si="92">AA43+AD43</f>
        <v>103883.245</v>
      </c>
      <c r="AF43" s="27"/>
      <c r="AG43" s="27">
        <f t="shared" ref="AG43:AG46" si="93">AC43+AF43</f>
        <v>98972.46699999999</v>
      </c>
      <c r="AH43" s="27">
        <v>14389.197</v>
      </c>
      <c r="AI43" s="27">
        <f t="shared" ref="AI43:AI46" si="94">AE43+AH43</f>
        <v>118272.442</v>
      </c>
      <c r="AJ43" s="27"/>
      <c r="AK43" s="27">
        <f t="shared" ref="AK43:AK46" si="95">AG43+AJ43</f>
        <v>98972.46699999999</v>
      </c>
      <c r="AL43" s="27">
        <v>-30000</v>
      </c>
      <c r="AM43" s="27">
        <f t="shared" ref="AM43:AM46" si="96">AI43+AL43</f>
        <v>88272.441999999995</v>
      </c>
      <c r="AN43" s="27">
        <v>30000</v>
      </c>
      <c r="AO43" s="27">
        <f t="shared" ref="AO43:AO46" si="97">AK43+AN43</f>
        <v>128972.46699999999</v>
      </c>
      <c r="AP43" s="26">
        <v>14822.95</v>
      </c>
      <c r="AQ43" s="27">
        <f t="shared" ref="AQ43:AQ46" si="98">AM43+AP43</f>
        <v>103095.39199999999</v>
      </c>
      <c r="AR43" s="26"/>
      <c r="AS43" s="27">
        <f t="shared" ref="AS43:AS46" si="99">AO43+AR43</f>
        <v>128972.46699999999</v>
      </c>
      <c r="AT43" s="13" t="s">
        <v>215</v>
      </c>
      <c r="AU43" s="3">
        <v>0</v>
      </c>
    </row>
    <row r="44" spans="1:47" x14ac:dyDescent="0.3">
      <c r="A44" s="1"/>
      <c r="B44" s="59" t="s">
        <v>71</v>
      </c>
      <c r="C44" s="7"/>
      <c r="D44" s="25">
        <v>180352</v>
      </c>
      <c r="E44" s="25">
        <v>254543.5</v>
      </c>
      <c r="F44" s="27">
        <v>-180352</v>
      </c>
      <c r="G44" s="27">
        <f t="shared" si="0"/>
        <v>0</v>
      </c>
      <c r="H44" s="27">
        <f>-247660.9+332508.8</f>
        <v>84847.9</v>
      </c>
      <c r="I44" s="27">
        <f t="shared" si="1"/>
        <v>339391.4</v>
      </c>
      <c r="J44" s="27"/>
      <c r="K44" s="27">
        <f t="shared" si="2"/>
        <v>0</v>
      </c>
      <c r="L44" s="27"/>
      <c r="M44" s="27">
        <f t="shared" si="83"/>
        <v>339391.4</v>
      </c>
      <c r="N44" s="27"/>
      <c r="O44" s="27">
        <f t="shared" si="84"/>
        <v>0</v>
      </c>
      <c r="P44" s="27"/>
      <c r="Q44" s="27">
        <f t="shared" si="85"/>
        <v>339391.4</v>
      </c>
      <c r="R44" s="27">
        <v>51105.1</v>
      </c>
      <c r="S44" s="27">
        <f t="shared" si="86"/>
        <v>51105.1</v>
      </c>
      <c r="T44" s="27">
        <f>6882.6-51105.1</f>
        <v>-44222.5</v>
      </c>
      <c r="U44" s="27">
        <f t="shared" si="87"/>
        <v>295168.90000000002</v>
      </c>
      <c r="V44" s="27"/>
      <c r="W44" s="27">
        <f t="shared" si="88"/>
        <v>51105.1</v>
      </c>
      <c r="X44" s="27"/>
      <c r="Y44" s="27">
        <f t="shared" si="89"/>
        <v>295168.90000000002</v>
      </c>
      <c r="Z44" s="27"/>
      <c r="AA44" s="27">
        <f t="shared" si="90"/>
        <v>51105.1</v>
      </c>
      <c r="AB44" s="27"/>
      <c r="AC44" s="27">
        <f t="shared" si="91"/>
        <v>295168.90000000002</v>
      </c>
      <c r="AD44" s="27"/>
      <c r="AE44" s="27">
        <f t="shared" si="92"/>
        <v>51105.1</v>
      </c>
      <c r="AF44" s="27"/>
      <c r="AG44" s="27">
        <f t="shared" si="93"/>
        <v>295168.90000000002</v>
      </c>
      <c r="AH44" s="27"/>
      <c r="AI44" s="27">
        <f t="shared" si="94"/>
        <v>51105.1</v>
      </c>
      <c r="AJ44" s="27"/>
      <c r="AK44" s="27">
        <f t="shared" si="95"/>
        <v>295168.90000000002</v>
      </c>
      <c r="AL44" s="27"/>
      <c r="AM44" s="27">
        <f t="shared" si="96"/>
        <v>51105.1</v>
      </c>
      <c r="AN44" s="27"/>
      <c r="AO44" s="27">
        <f t="shared" si="97"/>
        <v>295168.90000000002</v>
      </c>
      <c r="AP44" s="26"/>
      <c r="AQ44" s="27">
        <f t="shared" si="98"/>
        <v>51105.1</v>
      </c>
      <c r="AR44" s="26"/>
      <c r="AS44" s="27">
        <f t="shared" si="99"/>
        <v>295168.90000000002</v>
      </c>
      <c r="AT44" s="13" t="s">
        <v>184</v>
      </c>
    </row>
    <row r="45" spans="1:47" ht="56.25" x14ac:dyDescent="0.3">
      <c r="A45" s="1" t="s">
        <v>88</v>
      </c>
      <c r="B45" s="59" t="s">
        <v>158</v>
      </c>
      <c r="C45" s="7" t="s">
        <v>44</v>
      </c>
      <c r="D45" s="25">
        <v>0</v>
      </c>
      <c r="E45" s="25">
        <v>52840.6</v>
      </c>
      <c r="F45" s="27">
        <v>0</v>
      </c>
      <c r="G45" s="27">
        <f t="shared" si="0"/>
        <v>0</v>
      </c>
      <c r="H45" s="27"/>
      <c r="I45" s="27">
        <f t="shared" si="1"/>
        <v>52840.6</v>
      </c>
      <c r="J45" s="27">
        <v>0</v>
      </c>
      <c r="K45" s="27">
        <f t="shared" si="2"/>
        <v>0</v>
      </c>
      <c r="L45" s="27"/>
      <c r="M45" s="27">
        <f t="shared" si="83"/>
        <v>52840.6</v>
      </c>
      <c r="N45" s="27">
        <v>0</v>
      </c>
      <c r="O45" s="27">
        <f t="shared" si="84"/>
        <v>0</v>
      </c>
      <c r="P45" s="27"/>
      <c r="Q45" s="27">
        <f t="shared" si="85"/>
        <v>52840.6</v>
      </c>
      <c r="R45" s="27">
        <v>0</v>
      </c>
      <c r="S45" s="27">
        <f t="shared" si="86"/>
        <v>0</v>
      </c>
      <c r="T45" s="27"/>
      <c r="U45" s="27">
        <f t="shared" si="87"/>
        <v>52840.6</v>
      </c>
      <c r="V45" s="27">
        <v>0</v>
      </c>
      <c r="W45" s="27">
        <f t="shared" si="88"/>
        <v>0</v>
      </c>
      <c r="X45" s="27"/>
      <c r="Y45" s="27">
        <f t="shared" si="89"/>
        <v>52840.6</v>
      </c>
      <c r="Z45" s="27">
        <v>0</v>
      </c>
      <c r="AA45" s="27">
        <f t="shared" si="90"/>
        <v>0</v>
      </c>
      <c r="AB45" s="27"/>
      <c r="AC45" s="27">
        <f t="shared" si="91"/>
        <v>52840.6</v>
      </c>
      <c r="AD45" s="27">
        <v>0</v>
      </c>
      <c r="AE45" s="27">
        <f t="shared" si="92"/>
        <v>0</v>
      </c>
      <c r="AF45" s="27"/>
      <c r="AG45" s="27">
        <f t="shared" si="93"/>
        <v>52840.6</v>
      </c>
      <c r="AH45" s="27">
        <v>0</v>
      </c>
      <c r="AI45" s="27">
        <f t="shared" si="94"/>
        <v>0</v>
      </c>
      <c r="AJ45" s="27">
        <v>-13048.159</v>
      </c>
      <c r="AK45" s="27">
        <f t="shared" si="95"/>
        <v>39792.440999999999</v>
      </c>
      <c r="AL45" s="27">
        <v>0</v>
      </c>
      <c r="AM45" s="27">
        <f t="shared" si="96"/>
        <v>0</v>
      </c>
      <c r="AN45" s="27"/>
      <c r="AO45" s="27">
        <f t="shared" si="97"/>
        <v>39792.440999999999</v>
      </c>
      <c r="AP45" s="26">
        <v>0</v>
      </c>
      <c r="AQ45" s="27">
        <f t="shared" si="98"/>
        <v>0</v>
      </c>
      <c r="AR45" s="26"/>
      <c r="AS45" s="27">
        <f t="shared" si="99"/>
        <v>39792.440999999999</v>
      </c>
      <c r="AT45" s="13" t="s">
        <v>76</v>
      </c>
    </row>
    <row r="46" spans="1:47" ht="56.25" x14ac:dyDescent="0.3">
      <c r="A46" s="1" t="s">
        <v>92</v>
      </c>
      <c r="B46" s="59" t="s">
        <v>159</v>
      </c>
      <c r="C46" s="7" t="s">
        <v>44</v>
      </c>
      <c r="D46" s="25">
        <f>D48</f>
        <v>150804.70000000001</v>
      </c>
      <c r="E46" s="25">
        <f>E48</f>
        <v>284391</v>
      </c>
      <c r="F46" s="27">
        <f>F48+F49</f>
        <v>0</v>
      </c>
      <c r="G46" s="27">
        <f t="shared" si="0"/>
        <v>150804.70000000001</v>
      </c>
      <c r="H46" s="27">
        <f>H48+H49</f>
        <v>0</v>
      </c>
      <c r="I46" s="27">
        <f t="shared" si="1"/>
        <v>284391</v>
      </c>
      <c r="J46" s="27">
        <f>J48+J49</f>
        <v>0</v>
      </c>
      <c r="K46" s="27">
        <f t="shared" si="2"/>
        <v>150804.70000000001</v>
      </c>
      <c r="L46" s="27">
        <f>L48+L49</f>
        <v>25982.239000000001</v>
      </c>
      <c r="M46" s="27">
        <f t="shared" si="83"/>
        <v>310373.239</v>
      </c>
      <c r="N46" s="27">
        <f>N48+N49</f>
        <v>0</v>
      </c>
      <c r="O46" s="27">
        <f t="shared" si="84"/>
        <v>150804.70000000001</v>
      </c>
      <c r="P46" s="27">
        <f>P48+P49</f>
        <v>0</v>
      </c>
      <c r="Q46" s="27">
        <f t="shared" si="85"/>
        <v>310373.239</v>
      </c>
      <c r="R46" s="27">
        <f>R48+R49</f>
        <v>-23836.166000000001</v>
      </c>
      <c r="S46" s="27">
        <f t="shared" si="86"/>
        <v>126968.53400000001</v>
      </c>
      <c r="T46" s="27">
        <f>T48+T49</f>
        <v>23836.065999999999</v>
      </c>
      <c r="U46" s="27">
        <f t="shared" si="87"/>
        <v>334209.30499999999</v>
      </c>
      <c r="V46" s="27">
        <f>V48+V49</f>
        <v>0</v>
      </c>
      <c r="W46" s="27">
        <f t="shared" si="88"/>
        <v>126968.53400000001</v>
      </c>
      <c r="X46" s="27">
        <f>X48+X49</f>
        <v>0</v>
      </c>
      <c r="Y46" s="27">
        <f t="shared" si="89"/>
        <v>334209.30499999999</v>
      </c>
      <c r="Z46" s="27">
        <f>Z48+Z49</f>
        <v>0</v>
      </c>
      <c r="AA46" s="27">
        <f t="shared" si="90"/>
        <v>126968.53400000001</v>
      </c>
      <c r="AB46" s="27">
        <f>AB48+AB49</f>
        <v>0</v>
      </c>
      <c r="AC46" s="27">
        <f t="shared" si="91"/>
        <v>334209.30499999999</v>
      </c>
      <c r="AD46" s="27">
        <f>AD48+AD49</f>
        <v>0</v>
      </c>
      <c r="AE46" s="27">
        <f t="shared" si="92"/>
        <v>126968.53400000001</v>
      </c>
      <c r="AF46" s="27">
        <f>AF48+AF49</f>
        <v>0</v>
      </c>
      <c r="AG46" s="27">
        <f t="shared" si="93"/>
        <v>334209.30499999999</v>
      </c>
      <c r="AH46" s="27">
        <f>AH48+AH49</f>
        <v>30546</v>
      </c>
      <c r="AI46" s="27">
        <f t="shared" si="94"/>
        <v>157514.53400000001</v>
      </c>
      <c r="AJ46" s="27">
        <f>AJ48+AJ49</f>
        <v>59454</v>
      </c>
      <c r="AK46" s="27">
        <f t="shared" si="95"/>
        <v>393663.30499999999</v>
      </c>
      <c r="AL46" s="27">
        <f>AL48+AL49</f>
        <v>0</v>
      </c>
      <c r="AM46" s="27">
        <f t="shared" si="96"/>
        <v>157514.53400000001</v>
      </c>
      <c r="AN46" s="27">
        <f>AN48+AN49</f>
        <v>0</v>
      </c>
      <c r="AO46" s="27">
        <f t="shared" si="97"/>
        <v>393663.30499999999</v>
      </c>
      <c r="AP46" s="26">
        <f>AP48+AP49</f>
        <v>9.9999999656574801E-4</v>
      </c>
      <c r="AQ46" s="27">
        <f t="shared" si="98"/>
        <v>157514.535</v>
      </c>
      <c r="AR46" s="26">
        <f>AR48+AR49</f>
        <v>14.999999999985448</v>
      </c>
      <c r="AS46" s="27">
        <f t="shared" si="99"/>
        <v>393678.30499999999</v>
      </c>
    </row>
    <row r="47" spans="1:47" x14ac:dyDescent="0.3">
      <c r="A47" s="1"/>
      <c r="B47" s="62" t="s">
        <v>6</v>
      </c>
      <c r="C47" s="7"/>
      <c r="D47" s="25"/>
      <c r="E47" s="25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6"/>
      <c r="AQ47" s="27"/>
      <c r="AR47" s="26"/>
      <c r="AS47" s="27"/>
    </row>
    <row r="48" spans="1:47" hidden="1" x14ac:dyDescent="0.3">
      <c r="A48" s="1"/>
      <c r="B48" s="11" t="s">
        <v>7</v>
      </c>
      <c r="C48" s="7"/>
      <c r="D48" s="25">
        <v>150804.70000000001</v>
      </c>
      <c r="E48" s="25">
        <v>284391</v>
      </c>
      <c r="F48" s="27"/>
      <c r="G48" s="27">
        <f t="shared" si="0"/>
        <v>150804.70000000001</v>
      </c>
      <c r="H48" s="27">
        <f>-196881.2+49220.3</f>
        <v>-147660.90000000002</v>
      </c>
      <c r="I48" s="27">
        <f t="shared" si="1"/>
        <v>136730.09999999998</v>
      </c>
      <c r="J48" s="27"/>
      <c r="K48" s="27">
        <f t="shared" si="2"/>
        <v>150804.70000000001</v>
      </c>
      <c r="L48" s="27">
        <v>25982.239000000001</v>
      </c>
      <c r="M48" s="27">
        <f t="shared" ref="M48:M75" si="100">I48+L48</f>
        <v>162712.33899999998</v>
      </c>
      <c r="N48" s="27"/>
      <c r="O48" s="27">
        <f t="shared" ref="O48:O75" si="101">K48+N48</f>
        <v>150804.70000000001</v>
      </c>
      <c r="P48" s="27"/>
      <c r="Q48" s="27">
        <f t="shared" ref="Q48:Q75" si="102">M48+P48</f>
        <v>162712.33899999998</v>
      </c>
      <c r="R48" s="27">
        <v>-23836.166000000001</v>
      </c>
      <c r="S48" s="27">
        <f t="shared" ref="S48:S75" si="103">O48+R48</f>
        <v>126968.53400000001</v>
      </c>
      <c r="T48" s="27">
        <v>23836.065999999999</v>
      </c>
      <c r="U48" s="27">
        <f t="shared" ref="U48:U75" si="104">Q48+T48</f>
        <v>186548.40499999997</v>
      </c>
      <c r="V48" s="27"/>
      <c r="W48" s="27">
        <f t="shared" ref="W48:W58" si="105">S48+V48</f>
        <v>126968.53400000001</v>
      </c>
      <c r="X48" s="27"/>
      <c r="Y48" s="27">
        <f t="shared" ref="Y48:Y58" si="106">U48+X48</f>
        <v>186548.40499999997</v>
      </c>
      <c r="Z48" s="27"/>
      <c r="AA48" s="27">
        <f t="shared" ref="AA48:AA58" si="107">W48+Z48</f>
        <v>126968.53400000001</v>
      </c>
      <c r="AB48" s="27"/>
      <c r="AC48" s="27">
        <f t="shared" ref="AC48:AC58" si="108">Y48+AB48</f>
        <v>186548.40499999997</v>
      </c>
      <c r="AD48" s="27"/>
      <c r="AE48" s="27">
        <f t="shared" ref="AE48:AE58" si="109">AA48+AD48</f>
        <v>126968.53400000001</v>
      </c>
      <c r="AF48" s="27"/>
      <c r="AG48" s="27">
        <f t="shared" ref="AG48:AG58" si="110">AC48+AF48</f>
        <v>186548.40499999997</v>
      </c>
      <c r="AH48" s="27">
        <v>30546</v>
      </c>
      <c r="AI48" s="27">
        <f t="shared" ref="AI48:AI58" si="111">AE48+AH48</f>
        <v>157514.53400000001</v>
      </c>
      <c r="AJ48" s="27">
        <v>59454</v>
      </c>
      <c r="AK48" s="27">
        <f t="shared" ref="AK48:AK58" si="112">AG48+AJ48</f>
        <v>246002.40499999997</v>
      </c>
      <c r="AL48" s="27"/>
      <c r="AM48" s="27">
        <f t="shared" ref="AM48:AM58" si="113">AI48+AL48</f>
        <v>157514.53400000001</v>
      </c>
      <c r="AN48" s="27"/>
      <c r="AO48" s="27">
        <f t="shared" ref="AO48:AO58" si="114">AK48+AN48</f>
        <v>246002.40499999997</v>
      </c>
      <c r="AP48" s="26">
        <f>0.001-34923.77-11643.293+11643.293</f>
        <v>-34923.769</v>
      </c>
      <c r="AQ48" s="27">
        <f t="shared" ref="AQ48:AQ58" si="115">AM48+AP48</f>
        <v>122590.76500000001</v>
      </c>
      <c r="AR48" s="26">
        <f>15-120505.2-40168.4+40168.4</f>
        <v>-120490.20000000001</v>
      </c>
      <c r="AS48" s="27">
        <f t="shared" ref="AS48:AS58" si="116">AO48+AR48</f>
        <v>125512.20499999996</v>
      </c>
      <c r="AT48" s="13" t="s">
        <v>286</v>
      </c>
      <c r="AU48" s="3">
        <v>0</v>
      </c>
    </row>
    <row r="49" spans="1:47" x14ac:dyDescent="0.3">
      <c r="A49" s="1"/>
      <c r="B49" s="59" t="s">
        <v>71</v>
      </c>
      <c r="C49" s="7"/>
      <c r="D49" s="25"/>
      <c r="E49" s="25"/>
      <c r="F49" s="27"/>
      <c r="G49" s="27">
        <f t="shared" si="0"/>
        <v>0</v>
      </c>
      <c r="H49" s="27">
        <v>147660.9</v>
      </c>
      <c r="I49" s="27">
        <f t="shared" si="1"/>
        <v>147660.9</v>
      </c>
      <c r="J49" s="27"/>
      <c r="K49" s="27">
        <f t="shared" si="2"/>
        <v>0</v>
      </c>
      <c r="L49" s="27"/>
      <c r="M49" s="27">
        <f t="shared" si="100"/>
        <v>147660.9</v>
      </c>
      <c r="N49" s="27"/>
      <c r="O49" s="27">
        <f t="shared" si="101"/>
        <v>0</v>
      </c>
      <c r="P49" s="27"/>
      <c r="Q49" s="27">
        <f t="shared" si="102"/>
        <v>147660.9</v>
      </c>
      <c r="R49" s="27"/>
      <c r="S49" s="27">
        <f t="shared" si="103"/>
        <v>0</v>
      </c>
      <c r="T49" s="27"/>
      <c r="U49" s="27">
        <f t="shared" si="104"/>
        <v>147660.9</v>
      </c>
      <c r="V49" s="27"/>
      <c r="W49" s="27">
        <f t="shared" si="105"/>
        <v>0</v>
      </c>
      <c r="X49" s="27"/>
      <c r="Y49" s="27">
        <f t="shared" si="106"/>
        <v>147660.9</v>
      </c>
      <c r="Z49" s="27"/>
      <c r="AA49" s="27">
        <f t="shared" si="107"/>
        <v>0</v>
      </c>
      <c r="AB49" s="27"/>
      <c r="AC49" s="27">
        <f t="shared" si="108"/>
        <v>147660.9</v>
      </c>
      <c r="AD49" s="27"/>
      <c r="AE49" s="27">
        <f t="shared" si="109"/>
        <v>0</v>
      </c>
      <c r="AF49" s="27"/>
      <c r="AG49" s="27">
        <f t="shared" si="110"/>
        <v>147660.9</v>
      </c>
      <c r="AH49" s="27"/>
      <c r="AI49" s="27">
        <f t="shared" si="111"/>
        <v>0</v>
      </c>
      <c r="AJ49" s="27"/>
      <c r="AK49" s="27">
        <f t="shared" si="112"/>
        <v>147660.9</v>
      </c>
      <c r="AL49" s="27"/>
      <c r="AM49" s="27">
        <f t="shared" si="113"/>
        <v>0</v>
      </c>
      <c r="AN49" s="27"/>
      <c r="AO49" s="27">
        <f t="shared" si="114"/>
        <v>147660.9</v>
      </c>
      <c r="AP49" s="26">
        <v>34923.769999999997</v>
      </c>
      <c r="AQ49" s="27">
        <f t="shared" si="115"/>
        <v>34923.769999999997</v>
      </c>
      <c r="AR49" s="26">
        <v>120505.2</v>
      </c>
      <c r="AS49" s="27">
        <f t="shared" si="116"/>
        <v>268166.09999999998</v>
      </c>
      <c r="AT49" s="13" t="s">
        <v>185</v>
      </c>
    </row>
    <row r="50" spans="1:47" ht="37.5" x14ac:dyDescent="0.3">
      <c r="A50" s="1" t="s">
        <v>94</v>
      </c>
      <c r="B50" s="59" t="s">
        <v>160</v>
      </c>
      <c r="C50" s="62" t="s">
        <v>12</v>
      </c>
      <c r="D50" s="25">
        <v>16000</v>
      </c>
      <c r="E50" s="25">
        <v>0</v>
      </c>
      <c r="F50" s="27"/>
      <c r="G50" s="27">
        <f t="shared" si="0"/>
        <v>16000</v>
      </c>
      <c r="H50" s="27">
        <v>0</v>
      </c>
      <c r="I50" s="27">
        <f t="shared" si="1"/>
        <v>0</v>
      </c>
      <c r="J50" s="27"/>
      <c r="K50" s="27">
        <f t="shared" si="2"/>
        <v>16000</v>
      </c>
      <c r="L50" s="27">
        <v>0</v>
      </c>
      <c r="M50" s="27">
        <f t="shared" si="100"/>
        <v>0</v>
      </c>
      <c r="N50" s="27"/>
      <c r="O50" s="27">
        <f t="shared" si="101"/>
        <v>16000</v>
      </c>
      <c r="P50" s="27">
        <v>0</v>
      </c>
      <c r="Q50" s="27">
        <f t="shared" si="102"/>
        <v>0</v>
      </c>
      <c r="R50" s="27"/>
      <c r="S50" s="27">
        <f t="shared" si="103"/>
        <v>16000</v>
      </c>
      <c r="T50" s="27">
        <v>0</v>
      </c>
      <c r="U50" s="27">
        <f t="shared" si="104"/>
        <v>0</v>
      </c>
      <c r="V50" s="27"/>
      <c r="W50" s="27">
        <f t="shared" si="105"/>
        <v>16000</v>
      </c>
      <c r="X50" s="27">
        <v>0</v>
      </c>
      <c r="Y50" s="27">
        <f t="shared" si="106"/>
        <v>0</v>
      </c>
      <c r="Z50" s="27"/>
      <c r="AA50" s="27">
        <f t="shared" si="107"/>
        <v>16000</v>
      </c>
      <c r="AB50" s="27">
        <v>0</v>
      </c>
      <c r="AC50" s="27">
        <f t="shared" si="108"/>
        <v>0</v>
      </c>
      <c r="AD50" s="27"/>
      <c r="AE50" s="27">
        <f t="shared" si="109"/>
        <v>16000</v>
      </c>
      <c r="AF50" s="27">
        <v>0</v>
      </c>
      <c r="AG50" s="27">
        <f t="shared" si="110"/>
        <v>0</v>
      </c>
      <c r="AH50" s="27"/>
      <c r="AI50" s="27">
        <f t="shared" si="111"/>
        <v>16000</v>
      </c>
      <c r="AJ50" s="27">
        <v>0</v>
      </c>
      <c r="AK50" s="27">
        <f t="shared" si="112"/>
        <v>0</v>
      </c>
      <c r="AL50" s="27"/>
      <c r="AM50" s="27">
        <f t="shared" si="113"/>
        <v>16000</v>
      </c>
      <c r="AN50" s="27">
        <v>0</v>
      </c>
      <c r="AO50" s="27">
        <f t="shared" si="114"/>
        <v>0</v>
      </c>
      <c r="AP50" s="26"/>
      <c r="AQ50" s="27">
        <f t="shared" si="115"/>
        <v>16000</v>
      </c>
      <c r="AR50" s="26">
        <v>0</v>
      </c>
      <c r="AS50" s="27">
        <f t="shared" si="116"/>
        <v>0</v>
      </c>
      <c r="AT50" s="13" t="s">
        <v>77</v>
      </c>
    </row>
    <row r="51" spans="1:47" ht="37.5" x14ac:dyDescent="0.3">
      <c r="A51" s="1" t="s">
        <v>95</v>
      </c>
      <c r="B51" s="62" t="s">
        <v>161</v>
      </c>
      <c r="C51" s="62" t="s">
        <v>12</v>
      </c>
      <c r="D51" s="25">
        <v>0</v>
      </c>
      <c r="E51" s="25">
        <v>16000</v>
      </c>
      <c r="F51" s="27">
        <v>0</v>
      </c>
      <c r="G51" s="27">
        <f t="shared" si="0"/>
        <v>0</v>
      </c>
      <c r="H51" s="27"/>
      <c r="I51" s="27">
        <f t="shared" si="1"/>
        <v>16000</v>
      </c>
      <c r="J51" s="27">
        <v>0</v>
      </c>
      <c r="K51" s="27">
        <f t="shared" si="2"/>
        <v>0</v>
      </c>
      <c r="L51" s="27"/>
      <c r="M51" s="27">
        <f t="shared" si="100"/>
        <v>16000</v>
      </c>
      <c r="N51" s="27">
        <v>0</v>
      </c>
      <c r="O51" s="27">
        <f t="shared" si="101"/>
        <v>0</v>
      </c>
      <c r="P51" s="27"/>
      <c r="Q51" s="27">
        <f t="shared" si="102"/>
        <v>16000</v>
      </c>
      <c r="R51" s="27">
        <v>0</v>
      </c>
      <c r="S51" s="27">
        <f t="shared" si="103"/>
        <v>0</v>
      </c>
      <c r="T51" s="27"/>
      <c r="U51" s="27">
        <f t="shared" si="104"/>
        <v>16000</v>
      </c>
      <c r="V51" s="27">
        <v>0</v>
      </c>
      <c r="W51" s="27">
        <f t="shared" si="105"/>
        <v>0</v>
      </c>
      <c r="X51" s="27"/>
      <c r="Y51" s="27">
        <f t="shared" si="106"/>
        <v>16000</v>
      </c>
      <c r="Z51" s="27">
        <v>0</v>
      </c>
      <c r="AA51" s="27">
        <f t="shared" si="107"/>
        <v>0</v>
      </c>
      <c r="AB51" s="27"/>
      <c r="AC51" s="27">
        <f t="shared" si="108"/>
        <v>16000</v>
      </c>
      <c r="AD51" s="27">
        <v>0</v>
      </c>
      <c r="AE51" s="27">
        <f t="shared" si="109"/>
        <v>0</v>
      </c>
      <c r="AF51" s="27"/>
      <c r="AG51" s="27">
        <f t="shared" si="110"/>
        <v>16000</v>
      </c>
      <c r="AH51" s="27">
        <v>0</v>
      </c>
      <c r="AI51" s="27">
        <f t="shared" si="111"/>
        <v>0</v>
      </c>
      <c r="AJ51" s="27"/>
      <c r="AK51" s="27">
        <f t="shared" si="112"/>
        <v>16000</v>
      </c>
      <c r="AL51" s="27">
        <v>0</v>
      </c>
      <c r="AM51" s="27">
        <f t="shared" si="113"/>
        <v>0</v>
      </c>
      <c r="AN51" s="27"/>
      <c r="AO51" s="27">
        <f t="shared" si="114"/>
        <v>16000</v>
      </c>
      <c r="AP51" s="26">
        <v>0</v>
      </c>
      <c r="AQ51" s="27">
        <f t="shared" si="115"/>
        <v>0</v>
      </c>
      <c r="AR51" s="26"/>
      <c r="AS51" s="27">
        <f t="shared" si="116"/>
        <v>16000</v>
      </c>
      <c r="AT51" s="13" t="s">
        <v>78</v>
      </c>
    </row>
    <row r="52" spans="1:47" ht="37.5" hidden="1" x14ac:dyDescent="0.3">
      <c r="A52" s="1" t="s">
        <v>96</v>
      </c>
      <c r="B52" s="11" t="s">
        <v>162</v>
      </c>
      <c r="C52" s="32" t="s">
        <v>12</v>
      </c>
      <c r="D52" s="25">
        <v>0</v>
      </c>
      <c r="E52" s="25">
        <v>16000</v>
      </c>
      <c r="F52" s="27">
        <v>0</v>
      </c>
      <c r="G52" s="27">
        <f t="shared" si="0"/>
        <v>0</v>
      </c>
      <c r="H52" s="27"/>
      <c r="I52" s="27">
        <f t="shared" si="1"/>
        <v>16000</v>
      </c>
      <c r="J52" s="27">
        <v>0</v>
      </c>
      <c r="K52" s="27">
        <f t="shared" si="2"/>
        <v>0</v>
      </c>
      <c r="L52" s="27"/>
      <c r="M52" s="27">
        <f t="shared" si="100"/>
        <v>16000</v>
      </c>
      <c r="N52" s="27">
        <v>0</v>
      </c>
      <c r="O52" s="27">
        <f t="shared" si="101"/>
        <v>0</v>
      </c>
      <c r="P52" s="27"/>
      <c r="Q52" s="27">
        <f t="shared" si="102"/>
        <v>16000</v>
      </c>
      <c r="R52" s="27">
        <v>0</v>
      </c>
      <c r="S52" s="27">
        <f t="shared" si="103"/>
        <v>0</v>
      </c>
      <c r="T52" s="27">
        <v>-16000</v>
      </c>
      <c r="U52" s="27">
        <f t="shared" si="104"/>
        <v>0</v>
      </c>
      <c r="V52" s="27">
        <v>0</v>
      </c>
      <c r="W52" s="27">
        <f t="shared" si="105"/>
        <v>0</v>
      </c>
      <c r="X52" s="27"/>
      <c r="Y52" s="27">
        <f t="shared" si="106"/>
        <v>0</v>
      </c>
      <c r="Z52" s="27">
        <v>0</v>
      </c>
      <c r="AA52" s="27">
        <f t="shared" si="107"/>
        <v>0</v>
      </c>
      <c r="AB52" s="27"/>
      <c r="AC52" s="27">
        <f t="shared" si="108"/>
        <v>0</v>
      </c>
      <c r="AD52" s="27">
        <v>0</v>
      </c>
      <c r="AE52" s="27">
        <f t="shared" si="109"/>
        <v>0</v>
      </c>
      <c r="AF52" s="27"/>
      <c r="AG52" s="27">
        <f t="shared" si="110"/>
        <v>0</v>
      </c>
      <c r="AH52" s="27">
        <v>0</v>
      </c>
      <c r="AI52" s="27">
        <f t="shared" si="111"/>
        <v>0</v>
      </c>
      <c r="AJ52" s="27"/>
      <c r="AK52" s="27">
        <f t="shared" si="112"/>
        <v>0</v>
      </c>
      <c r="AL52" s="27">
        <v>0</v>
      </c>
      <c r="AM52" s="27">
        <f t="shared" si="113"/>
        <v>0</v>
      </c>
      <c r="AN52" s="27"/>
      <c r="AO52" s="27">
        <f t="shared" si="114"/>
        <v>0</v>
      </c>
      <c r="AP52" s="26">
        <v>0</v>
      </c>
      <c r="AQ52" s="27">
        <f t="shared" si="115"/>
        <v>0</v>
      </c>
      <c r="AR52" s="26"/>
      <c r="AS52" s="27">
        <f t="shared" si="116"/>
        <v>0</v>
      </c>
      <c r="AT52" s="13" t="s">
        <v>79</v>
      </c>
      <c r="AU52" s="3">
        <v>0</v>
      </c>
    </row>
    <row r="53" spans="1:47" ht="37.5" hidden="1" x14ac:dyDescent="0.3">
      <c r="A53" s="1" t="s">
        <v>96</v>
      </c>
      <c r="B53" s="11" t="s">
        <v>82</v>
      </c>
      <c r="C53" s="35" t="s">
        <v>12</v>
      </c>
      <c r="D53" s="25">
        <v>2754.2</v>
      </c>
      <c r="E53" s="25">
        <v>0</v>
      </c>
      <c r="F53" s="27"/>
      <c r="G53" s="27">
        <f t="shared" si="0"/>
        <v>2754.2</v>
      </c>
      <c r="H53" s="27">
        <v>0</v>
      </c>
      <c r="I53" s="27">
        <f t="shared" si="1"/>
        <v>0</v>
      </c>
      <c r="J53" s="27"/>
      <c r="K53" s="27">
        <f t="shared" si="2"/>
        <v>2754.2</v>
      </c>
      <c r="L53" s="27">
        <v>0</v>
      </c>
      <c r="M53" s="27">
        <f t="shared" si="100"/>
        <v>0</v>
      </c>
      <c r="N53" s="27"/>
      <c r="O53" s="27">
        <f t="shared" si="101"/>
        <v>2754.2</v>
      </c>
      <c r="P53" s="27">
        <v>0</v>
      </c>
      <c r="Q53" s="27">
        <f t="shared" si="102"/>
        <v>0</v>
      </c>
      <c r="R53" s="27"/>
      <c r="S53" s="27">
        <f t="shared" si="103"/>
        <v>2754.2</v>
      </c>
      <c r="T53" s="27">
        <v>0</v>
      </c>
      <c r="U53" s="27">
        <f t="shared" si="104"/>
        <v>0</v>
      </c>
      <c r="V53" s="27"/>
      <c r="W53" s="27">
        <f t="shared" si="105"/>
        <v>2754.2</v>
      </c>
      <c r="X53" s="27">
        <v>0</v>
      </c>
      <c r="Y53" s="27">
        <f t="shared" si="106"/>
        <v>0</v>
      </c>
      <c r="Z53" s="27">
        <v>-2754.2</v>
      </c>
      <c r="AA53" s="27">
        <f t="shared" si="107"/>
        <v>0</v>
      </c>
      <c r="AB53" s="27">
        <v>0</v>
      </c>
      <c r="AC53" s="27">
        <f t="shared" si="108"/>
        <v>0</v>
      </c>
      <c r="AD53" s="27"/>
      <c r="AE53" s="27">
        <f t="shared" si="109"/>
        <v>0</v>
      </c>
      <c r="AF53" s="27">
        <v>0</v>
      </c>
      <c r="AG53" s="27">
        <f t="shared" si="110"/>
        <v>0</v>
      </c>
      <c r="AH53" s="27"/>
      <c r="AI53" s="27">
        <f t="shared" si="111"/>
        <v>0</v>
      </c>
      <c r="AJ53" s="27">
        <v>0</v>
      </c>
      <c r="AK53" s="27">
        <f t="shared" si="112"/>
        <v>0</v>
      </c>
      <c r="AL53" s="27"/>
      <c r="AM53" s="27">
        <f t="shared" si="113"/>
        <v>0</v>
      </c>
      <c r="AN53" s="27">
        <v>0</v>
      </c>
      <c r="AO53" s="27">
        <f t="shared" si="114"/>
        <v>0</v>
      </c>
      <c r="AP53" s="26"/>
      <c r="AQ53" s="27">
        <f t="shared" si="115"/>
        <v>0</v>
      </c>
      <c r="AR53" s="26">
        <v>0</v>
      </c>
      <c r="AS53" s="27">
        <f t="shared" si="116"/>
        <v>0</v>
      </c>
      <c r="AT53" s="13" t="s">
        <v>84</v>
      </c>
      <c r="AU53" s="3">
        <v>0</v>
      </c>
    </row>
    <row r="54" spans="1:47" ht="56.25" x14ac:dyDescent="0.3">
      <c r="A54" s="58" t="s">
        <v>96</v>
      </c>
      <c r="B54" s="59" t="s">
        <v>82</v>
      </c>
      <c r="C54" s="38" t="s">
        <v>44</v>
      </c>
      <c r="D54" s="25"/>
      <c r="E54" s="25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>
        <v>2754.2</v>
      </c>
      <c r="AA54" s="27">
        <f t="shared" si="107"/>
        <v>2754.2</v>
      </c>
      <c r="AB54" s="27"/>
      <c r="AC54" s="27">
        <f t="shared" si="108"/>
        <v>0</v>
      </c>
      <c r="AD54" s="27"/>
      <c r="AE54" s="27">
        <f t="shared" si="109"/>
        <v>2754.2</v>
      </c>
      <c r="AF54" s="27"/>
      <c r="AG54" s="27">
        <f t="shared" si="110"/>
        <v>0</v>
      </c>
      <c r="AH54" s="27"/>
      <c r="AI54" s="27">
        <f t="shared" si="111"/>
        <v>2754.2</v>
      </c>
      <c r="AJ54" s="27"/>
      <c r="AK54" s="27">
        <f t="shared" si="112"/>
        <v>0</v>
      </c>
      <c r="AL54" s="27"/>
      <c r="AM54" s="27">
        <f t="shared" si="113"/>
        <v>2754.2</v>
      </c>
      <c r="AN54" s="27"/>
      <c r="AO54" s="27">
        <f t="shared" si="114"/>
        <v>0</v>
      </c>
      <c r="AP54" s="26"/>
      <c r="AQ54" s="27">
        <f t="shared" si="115"/>
        <v>2754.2</v>
      </c>
      <c r="AR54" s="26"/>
      <c r="AS54" s="27">
        <f t="shared" si="116"/>
        <v>0</v>
      </c>
      <c r="AT54" s="13" t="s">
        <v>84</v>
      </c>
    </row>
    <row r="55" spans="1:47" ht="37.5" hidden="1" x14ac:dyDescent="0.3">
      <c r="A55" s="40" t="s">
        <v>97</v>
      </c>
      <c r="B55" s="11" t="s">
        <v>83</v>
      </c>
      <c r="C55" s="35" t="s">
        <v>12</v>
      </c>
      <c r="D55" s="25">
        <v>2754.2</v>
      </c>
      <c r="E55" s="25">
        <v>0</v>
      </c>
      <c r="F55" s="27"/>
      <c r="G55" s="27">
        <f t="shared" si="0"/>
        <v>2754.2</v>
      </c>
      <c r="H55" s="27">
        <v>0</v>
      </c>
      <c r="I55" s="27">
        <f t="shared" si="1"/>
        <v>0</v>
      </c>
      <c r="J55" s="27"/>
      <c r="K55" s="27">
        <f t="shared" si="2"/>
        <v>2754.2</v>
      </c>
      <c r="L55" s="27">
        <v>0</v>
      </c>
      <c r="M55" s="27">
        <f t="shared" si="100"/>
        <v>0</v>
      </c>
      <c r="N55" s="27"/>
      <c r="O55" s="27">
        <f t="shared" si="101"/>
        <v>2754.2</v>
      </c>
      <c r="P55" s="27">
        <v>0</v>
      </c>
      <c r="Q55" s="27">
        <f t="shared" si="102"/>
        <v>0</v>
      </c>
      <c r="R55" s="27"/>
      <c r="S55" s="27">
        <f t="shared" si="103"/>
        <v>2754.2</v>
      </c>
      <c r="T55" s="27">
        <v>0</v>
      </c>
      <c r="U55" s="27">
        <f t="shared" si="104"/>
        <v>0</v>
      </c>
      <c r="V55" s="27"/>
      <c r="W55" s="27">
        <f t="shared" si="105"/>
        <v>2754.2</v>
      </c>
      <c r="X55" s="27">
        <v>0</v>
      </c>
      <c r="Y55" s="27">
        <f t="shared" si="106"/>
        <v>0</v>
      </c>
      <c r="Z55" s="27">
        <v>-2754.2</v>
      </c>
      <c r="AA55" s="27">
        <f t="shared" si="107"/>
        <v>0</v>
      </c>
      <c r="AB55" s="27">
        <v>0</v>
      </c>
      <c r="AC55" s="27">
        <f t="shared" si="108"/>
        <v>0</v>
      </c>
      <c r="AD55" s="27"/>
      <c r="AE55" s="27">
        <f t="shared" si="109"/>
        <v>0</v>
      </c>
      <c r="AF55" s="27">
        <v>0</v>
      </c>
      <c r="AG55" s="27">
        <f t="shared" si="110"/>
        <v>0</v>
      </c>
      <c r="AH55" s="27"/>
      <c r="AI55" s="27">
        <f t="shared" si="111"/>
        <v>0</v>
      </c>
      <c r="AJ55" s="27">
        <v>0</v>
      </c>
      <c r="AK55" s="27">
        <f t="shared" si="112"/>
        <v>0</v>
      </c>
      <c r="AL55" s="27"/>
      <c r="AM55" s="27">
        <f t="shared" si="113"/>
        <v>0</v>
      </c>
      <c r="AN55" s="27">
        <v>0</v>
      </c>
      <c r="AO55" s="27">
        <f t="shared" si="114"/>
        <v>0</v>
      </c>
      <c r="AP55" s="26"/>
      <c r="AQ55" s="27">
        <f t="shared" si="115"/>
        <v>0</v>
      </c>
      <c r="AR55" s="26">
        <v>0</v>
      </c>
      <c r="AS55" s="27">
        <f t="shared" si="116"/>
        <v>0</v>
      </c>
      <c r="AT55" s="13" t="s">
        <v>85</v>
      </c>
      <c r="AU55" s="3">
        <v>0</v>
      </c>
    </row>
    <row r="56" spans="1:47" ht="56.25" x14ac:dyDescent="0.3">
      <c r="A56" s="58" t="s">
        <v>97</v>
      </c>
      <c r="B56" s="59" t="s">
        <v>83</v>
      </c>
      <c r="C56" s="38" t="s">
        <v>44</v>
      </c>
      <c r="D56" s="25"/>
      <c r="E56" s="25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>
        <v>2754.2</v>
      </c>
      <c r="AA56" s="27">
        <f t="shared" si="107"/>
        <v>2754.2</v>
      </c>
      <c r="AB56" s="27"/>
      <c r="AC56" s="27">
        <f t="shared" si="108"/>
        <v>0</v>
      </c>
      <c r="AD56" s="27"/>
      <c r="AE56" s="27">
        <f t="shared" si="109"/>
        <v>2754.2</v>
      </c>
      <c r="AF56" s="27"/>
      <c r="AG56" s="27">
        <f t="shared" si="110"/>
        <v>0</v>
      </c>
      <c r="AH56" s="27"/>
      <c r="AI56" s="27">
        <f t="shared" si="111"/>
        <v>2754.2</v>
      </c>
      <c r="AJ56" s="27"/>
      <c r="AK56" s="27">
        <f t="shared" si="112"/>
        <v>0</v>
      </c>
      <c r="AL56" s="27"/>
      <c r="AM56" s="27">
        <f t="shared" si="113"/>
        <v>2754.2</v>
      </c>
      <c r="AN56" s="27"/>
      <c r="AO56" s="27">
        <f t="shared" si="114"/>
        <v>0</v>
      </c>
      <c r="AP56" s="26"/>
      <c r="AQ56" s="27">
        <f t="shared" si="115"/>
        <v>2754.2</v>
      </c>
      <c r="AR56" s="26"/>
      <c r="AS56" s="27">
        <f t="shared" si="116"/>
        <v>0</v>
      </c>
      <c r="AT56" s="13" t="s">
        <v>85</v>
      </c>
    </row>
    <row r="57" spans="1:47" ht="37.5" x14ac:dyDescent="0.3">
      <c r="A57" s="86" t="s">
        <v>98</v>
      </c>
      <c r="B57" s="59" t="s">
        <v>273</v>
      </c>
      <c r="C57" s="37" t="s">
        <v>12</v>
      </c>
      <c r="D57" s="25"/>
      <c r="E57" s="25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>
        <v>20807.867999999999</v>
      </c>
      <c r="S57" s="27">
        <f t="shared" si="103"/>
        <v>20807.867999999999</v>
      </c>
      <c r="T57" s="27"/>
      <c r="U57" s="27">
        <f t="shared" si="104"/>
        <v>0</v>
      </c>
      <c r="V57" s="27"/>
      <c r="W57" s="27">
        <f t="shared" si="105"/>
        <v>20807.867999999999</v>
      </c>
      <c r="X57" s="27"/>
      <c r="Y57" s="27">
        <f t="shared" si="106"/>
        <v>0</v>
      </c>
      <c r="Z57" s="27"/>
      <c r="AA57" s="27">
        <f t="shared" si="107"/>
        <v>20807.867999999999</v>
      </c>
      <c r="AB57" s="27"/>
      <c r="AC57" s="27">
        <f t="shared" si="108"/>
        <v>0</v>
      </c>
      <c r="AD57" s="27"/>
      <c r="AE57" s="27">
        <f t="shared" si="109"/>
        <v>20807.867999999999</v>
      </c>
      <c r="AF57" s="27"/>
      <c r="AG57" s="27">
        <f t="shared" si="110"/>
        <v>0</v>
      </c>
      <c r="AH57" s="27"/>
      <c r="AI57" s="27">
        <f t="shared" si="111"/>
        <v>20807.867999999999</v>
      </c>
      <c r="AJ57" s="27"/>
      <c r="AK57" s="27">
        <f t="shared" si="112"/>
        <v>0</v>
      </c>
      <c r="AL57" s="27"/>
      <c r="AM57" s="27">
        <f t="shared" si="113"/>
        <v>20807.867999999999</v>
      </c>
      <c r="AN57" s="27"/>
      <c r="AO57" s="27">
        <f t="shared" si="114"/>
        <v>0</v>
      </c>
      <c r="AP57" s="26"/>
      <c r="AQ57" s="27">
        <f t="shared" si="115"/>
        <v>20807.867999999999</v>
      </c>
      <c r="AR57" s="26"/>
      <c r="AS57" s="27">
        <f t="shared" si="116"/>
        <v>0</v>
      </c>
      <c r="AT57" s="13" t="s">
        <v>203</v>
      </c>
    </row>
    <row r="58" spans="1:47" ht="56.25" x14ac:dyDescent="0.3">
      <c r="A58" s="87"/>
      <c r="B58" s="41"/>
      <c r="C58" s="38" t="s">
        <v>44</v>
      </c>
      <c r="D58" s="25"/>
      <c r="E58" s="25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>
        <f>R60+R61+R62</f>
        <v>180013.64499999999</v>
      </c>
      <c r="S58" s="27">
        <f t="shared" si="103"/>
        <v>180013.64499999999</v>
      </c>
      <c r="T58" s="27">
        <f>T60+T61+T62</f>
        <v>0</v>
      </c>
      <c r="U58" s="27">
        <f t="shared" si="104"/>
        <v>0</v>
      </c>
      <c r="V58" s="27">
        <f>V60+V61+V62</f>
        <v>0</v>
      </c>
      <c r="W58" s="27">
        <f t="shared" si="105"/>
        <v>180013.64499999999</v>
      </c>
      <c r="X58" s="27">
        <f>X60+X61+X62</f>
        <v>0</v>
      </c>
      <c r="Y58" s="27">
        <f t="shared" si="106"/>
        <v>0</v>
      </c>
      <c r="Z58" s="27">
        <f>Z60+Z61+Z62</f>
        <v>0</v>
      </c>
      <c r="AA58" s="27">
        <f t="shared" si="107"/>
        <v>180013.64499999999</v>
      </c>
      <c r="AB58" s="27">
        <f>AB60+AB61+AB62</f>
        <v>0</v>
      </c>
      <c r="AC58" s="27">
        <f t="shared" si="108"/>
        <v>0</v>
      </c>
      <c r="AD58" s="27">
        <f>AD60+AD61+AD62</f>
        <v>0</v>
      </c>
      <c r="AE58" s="27">
        <f t="shared" si="109"/>
        <v>180013.64499999999</v>
      </c>
      <c r="AF58" s="27">
        <f>AF60+AF61+AF62</f>
        <v>0</v>
      </c>
      <c r="AG58" s="27">
        <f t="shared" si="110"/>
        <v>0</v>
      </c>
      <c r="AH58" s="27">
        <f>AH60+AH61+AH62</f>
        <v>0</v>
      </c>
      <c r="AI58" s="27">
        <f t="shared" si="111"/>
        <v>180013.64499999999</v>
      </c>
      <c r="AJ58" s="27">
        <f>AJ60+AJ61+AJ62</f>
        <v>0</v>
      </c>
      <c r="AK58" s="27">
        <f t="shared" si="112"/>
        <v>0</v>
      </c>
      <c r="AL58" s="27">
        <f>AL60+AL61+AL62</f>
        <v>0</v>
      </c>
      <c r="AM58" s="27">
        <f t="shared" si="113"/>
        <v>180013.64499999999</v>
      </c>
      <c r="AN58" s="27">
        <f>AN60+AN61+AN62</f>
        <v>0</v>
      </c>
      <c r="AO58" s="27">
        <f t="shared" si="114"/>
        <v>0</v>
      </c>
      <c r="AP58" s="26">
        <f>AP60+AP61+AP62</f>
        <v>-1E-3</v>
      </c>
      <c r="AQ58" s="27">
        <f t="shared" si="115"/>
        <v>180013.644</v>
      </c>
      <c r="AR58" s="26">
        <f>AR60+AR61+AR62</f>
        <v>0</v>
      </c>
      <c r="AS58" s="27">
        <f t="shared" si="116"/>
        <v>0</v>
      </c>
    </row>
    <row r="59" spans="1:47" x14ac:dyDescent="0.3">
      <c r="A59" s="1"/>
      <c r="B59" s="39" t="s">
        <v>6</v>
      </c>
      <c r="C59" s="62"/>
      <c r="D59" s="25"/>
      <c r="E59" s="25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6"/>
      <c r="AQ59" s="27"/>
      <c r="AR59" s="26"/>
      <c r="AS59" s="27"/>
    </row>
    <row r="60" spans="1:47" hidden="1" x14ac:dyDescent="0.3">
      <c r="A60" s="1"/>
      <c r="B60" s="35" t="s">
        <v>7</v>
      </c>
      <c r="C60" s="35"/>
      <c r="D60" s="25"/>
      <c r="E60" s="25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>
        <f>13788.767+29321.478</f>
        <v>43110.244999999995</v>
      </c>
      <c r="S60" s="27">
        <f t="shared" si="103"/>
        <v>43110.244999999995</v>
      </c>
      <c r="T60" s="27"/>
      <c r="U60" s="27">
        <f t="shared" si="104"/>
        <v>0</v>
      </c>
      <c r="V60" s="27"/>
      <c r="W60" s="27">
        <f t="shared" ref="W60:W64" si="117">S60+V60</f>
        <v>43110.244999999995</v>
      </c>
      <c r="X60" s="27"/>
      <c r="Y60" s="27">
        <f t="shared" ref="Y60:Y64" si="118">U60+X60</f>
        <v>0</v>
      </c>
      <c r="Z60" s="27"/>
      <c r="AA60" s="27">
        <f t="shared" ref="AA60:AA64" si="119">W60+Z60</f>
        <v>43110.244999999995</v>
      </c>
      <c r="AB60" s="27"/>
      <c r="AC60" s="27">
        <f t="shared" ref="AC60:AC64" si="120">Y60+AB60</f>
        <v>0</v>
      </c>
      <c r="AD60" s="27"/>
      <c r="AE60" s="27">
        <f t="shared" ref="AE60:AE64" si="121">AA60+AD60</f>
        <v>43110.244999999995</v>
      </c>
      <c r="AF60" s="27"/>
      <c r="AG60" s="27">
        <f t="shared" ref="AG60:AG64" si="122">AC60+AF60</f>
        <v>0</v>
      </c>
      <c r="AH60" s="27"/>
      <c r="AI60" s="27">
        <f t="shared" ref="AI60:AI64" si="123">AE60+AH60</f>
        <v>43110.244999999995</v>
      </c>
      <c r="AJ60" s="27"/>
      <c r="AK60" s="27">
        <f t="shared" ref="AK60:AK64" si="124">AG60+AJ60</f>
        <v>0</v>
      </c>
      <c r="AL60" s="27"/>
      <c r="AM60" s="27">
        <f t="shared" ref="AM60:AM64" si="125">AI60+AL60</f>
        <v>43110.244999999995</v>
      </c>
      <c r="AN60" s="27"/>
      <c r="AO60" s="27">
        <f t="shared" ref="AO60:AO64" si="126">AK60+AN60</f>
        <v>0</v>
      </c>
      <c r="AP60" s="26">
        <v>-1E-3</v>
      </c>
      <c r="AQ60" s="27">
        <f t="shared" ref="AQ60:AQ64" si="127">AM60+AP60</f>
        <v>43110.243999999999</v>
      </c>
      <c r="AR60" s="26"/>
      <c r="AS60" s="27">
        <f t="shared" ref="AS60:AS64" si="128">AO60+AR60</f>
        <v>0</v>
      </c>
      <c r="AT60" s="13" t="s">
        <v>277</v>
      </c>
      <c r="AU60" s="3">
        <v>0</v>
      </c>
    </row>
    <row r="61" spans="1:47" x14ac:dyDescent="0.3">
      <c r="A61" s="1"/>
      <c r="B61" s="62" t="s">
        <v>13</v>
      </c>
      <c r="C61" s="62"/>
      <c r="D61" s="25"/>
      <c r="E61" s="25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>
        <f>41366.1+95537.3</f>
        <v>136903.4</v>
      </c>
      <c r="S61" s="27">
        <f t="shared" si="103"/>
        <v>136903.4</v>
      </c>
      <c r="T61" s="27"/>
      <c r="U61" s="27">
        <f t="shared" si="104"/>
        <v>0</v>
      </c>
      <c r="V61" s="27"/>
      <c r="W61" s="27">
        <f t="shared" si="117"/>
        <v>136903.4</v>
      </c>
      <c r="X61" s="27"/>
      <c r="Y61" s="27">
        <f t="shared" si="118"/>
        <v>0</v>
      </c>
      <c r="Z61" s="27"/>
      <c r="AA61" s="27">
        <f t="shared" si="119"/>
        <v>136903.4</v>
      </c>
      <c r="AB61" s="27"/>
      <c r="AC61" s="27">
        <f t="shared" si="120"/>
        <v>0</v>
      </c>
      <c r="AD61" s="27"/>
      <c r="AE61" s="27">
        <f t="shared" si="121"/>
        <v>136903.4</v>
      </c>
      <c r="AF61" s="27"/>
      <c r="AG61" s="27">
        <f t="shared" si="122"/>
        <v>0</v>
      </c>
      <c r="AH61" s="27"/>
      <c r="AI61" s="27">
        <f t="shared" si="123"/>
        <v>136903.4</v>
      </c>
      <c r="AJ61" s="27"/>
      <c r="AK61" s="27">
        <f t="shared" si="124"/>
        <v>0</v>
      </c>
      <c r="AL61" s="27"/>
      <c r="AM61" s="27">
        <f t="shared" si="125"/>
        <v>136903.4</v>
      </c>
      <c r="AN61" s="27"/>
      <c r="AO61" s="27">
        <f t="shared" si="126"/>
        <v>0</v>
      </c>
      <c r="AP61" s="26"/>
      <c r="AQ61" s="27">
        <f t="shared" si="127"/>
        <v>136903.4</v>
      </c>
      <c r="AR61" s="26"/>
      <c r="AS61" s="27">
        <f t="shared" si="128"/>
        <v>0</v>
      </c>
      <c r="AT61" s="13" t="s">
        <v>216</v>
      </c>
    </row>
    <row r="62" spans="1:47" hidden="1" x14ac:dyDescent="0.3">
      <c r="A62" s="1"/>
      <c r="B62" s="36" t="s">
        <v>21</v>
      </c>
      <c r="C62" s="35"/>
      <c r="D62" s="25"/>
      <c r="E62" s="25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>
        <f t="shared" si="103"/>
        <v>0</v>
      </c>
      <c r="T62" s="27"/>
      <c r="U62" s="27">
        <f t="shared" si="104"/>
        <v>0</v>
      </c>
      <c r="V62" s="27"/>
      <c r="W62" s="27">
        <f t="shared" si="117"/>
        <v>0</v>
      </c>
      <c r="X62" s="27"/>
      <c r="Y62" s="27">
        <f t="shared" si="118"/>
        <v>0</v>
      </c>
      <c r="Z62" s="27"/>
      <c r="AA62" s="27">
        <f t="shared" si="119"/>
        <v>0</v>
      </c>
      <c r="AB62" s="27"/>
      <c r="AC62" s="27">
        <f t="shared" si="120"/>
        <v>0</v>
      </c>
      <c r="AD62" s="27"/>
      <c r="AE62" s="27">
        <f t="shared" si="121"/>
        <v>0</v>
      </c>
      <c r="AF62" s="27"/>
      <c r="AG62" s="27">
        <f t="shared" si="122"/>
        <v>0</v>
      </c>
      <c r="AH62" s="27"/>
      <c r="AI62" s="27">
        <f t="shared" si="123"/>
        <v>0</v>
      </c>
      <c r="AJ62" s="27"/>
      <c r="AK62" s="27">
        <f t="shared" si="124"/>
        <v>0</v>
      </c>
      <c r="AL62" s="27"/>
      <c r="AM62" s="27">
        <f t="shared" si="125"/>
        <v>0</v>
      </c>
      <c r="AN62" s="27"/>
      <c r="AO62" s="27">
        <f t="shared" si="126"/>
        <v>0</v>
      </c>
      <c r="AP62" s="26"/>
      <c r="AQ62" s="27">
        <f t="shared" si="127"/>
        <v>0</v>
      </c>
      <c r="AR62" s="26"/>
      <c r="AS62" s="27">
        <f t="shared" si="128"/>
        <v>0</v>
      </c>
      <c r="AU62" s="3">
        <v>0</v>
      </c>
    </row>
    <row r="63" spans="1:47" ht="37.5" hidden="1" x14ac:dyDescent="0.3">
      <c r="A63" s="1"/>
      <c r="B63" s="11" t="s">
        <v>202</v>
      </c>
      <c r="C63" s="35" t="s">
        <v>12</v>
      </c>
      <c r="D63" s="25"/>
      <c r="E63" s="25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>
        <f t="shared" si="103"/>
        <v>0</v>
      </c>
      <c r="T63" s="27"/>
      <c r="U63" s="27">
        <f t="shared" si="104"/>
        <v>0</v>
      </c>
      <c r="V63" s="27"/>
      <c r="W63" s="27">
        <f t="shared" si="117"/>
        <v>0</v>
      </c>
      <c r="X63" s="27"/>
      <c r="Y63" s="27">
        <f t="shared" si="118"/>
        <v>0</v>
      </c>
      <c r="Z63" s="27"/>
      <c r="AA63" s="27">
        <f t="shared" si="119"/>
        <v>0</v>
      </c>
      <c r="AB63" s="27"/>
      <c r="AC63" s="27">
        <f t="shared" si="120"/>
        <v>0</v>
      </c>
      <c r="AD63" s="27"/>
      <c r="AE63" s="27">
        <f t="shared" si="121"/>
        <v>0</v>
      </c>
      <c r="AF63" s="27"/>
      <c r="AG63" s="27">
        <f t="shared" si="122"/>
        <v>0</v>
      </c>
      <c r="AH63" s="27"/>
      <c r="AI63" s="27">
        <f t="shared" si="123"/>
        <v>0</v>
      </c>
      <c r="AJ63" s="27"/>
      <c r="AK63" s="27">
        <f t="shared" si="124"/>
        <v>0</v>
      </c>
      <c r="AL63" s="27"/>
      <c r="AM63" s="27">
        <f t="shared" si="125"/>
        <v>0</v>
      </c>
      <c r="AN63" s="27"/>
      <c r="AO63" s="27">
        <f t="shared" si="126"/>
        <v>0</v>
      </c>
      <c r="AP63" s="26"/>
      <c r="AQ63" s="27">
        <f t="shared" si="127"/>
        <v>0</v>
      </c>
      <c r="AR63" s="26"/>
      <c r="AS63" s="27">
        <f t="shared" si="128"/>
        <v>0</v>
      </c>
      <c r="AT63" s="13" t="s">
        <v>203</v>
      </c>
      <c r="AU63" s="3">
        <v>0</v>
      </c>
    </row>
    <row r="64" spans="1:47" ht="56.25" x14ac:dyDescent="0.3">
      <c r="A64" s="1" t="s">
        <v>99</v>
      </c>
      <c r="B64" s="59" t="s">
        <v>211</v>
      </c>
      <c r="C64" s="7" t="s">
        <v>44</v>
      </c>
      <c r="D64" s="25"/>
      <c r="E64" s="25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>
        <f>R66+R67+R68</f>
        <v>61398.394</v>
      </c>
      <c r="S64" s="27">
        <f t="shared" si="103"/>
        <v>61398.394</v>
      </c>
      <c r="T64" s="27">
        <f>T66+T67+T68</f>
        <v>0</v>
      </c>
      <c r="U64" s="27">
        <f t="shared" si="104"/>
        <v>0</v>
      </c>
      <c r="V64" s="27">
        <f>V66+V67+V68</f>
        <v>0</v>
      </c>
      <c r="W64" s="27">
        <f t="shared" si="117"/>
        <v>61398.394</v>
      </c>
      <c r="X64" s="27">
        <f>X66+X67+X68</f>
        <v>0</v>
      </c>
      <c r="Y64" s="27">
        <f t="shared" si="118"/>
        <v>0</v>
      </c>
      <c r="Z64" s="27">
        <f>Z66+Z67+Z68</f>
        <v>-6999.1490000000003</v>
      </c>
      <c r="AA64" s="27">
        <f t="shared" si="119"/>
        <v>54399.245000000003</v>
      </c>
      <c r="AB64" s="27">
        <f>AB66+AB67+AB68</f>
        <v>0</v>
      </c>
      <c r="AC64" s="27">
        <f t="shared" si="120"/>
        <v>0</v>
      </c>
      <c r="AD64" s="27">
        <f>AD66+AD67+AD68</f>
        <v>0</v>
      </c>
      <c r="AE64" s="27">
        <f t="shared" si="121"/>
        <v>54399.245000000003</v>
      </c>
      <c r="AF64" s="27">
        <f>AF66+AF67+AF68</f>
        <v>0</v>
      </c>
      <c r="AG64" s="27">
        <f t="shared" si="122"/>
        <v>0</v>
      </c>
      <c r="AH64" s="27">
        <f>AH66+AH67+AH68</f>
        <v>2588.17</v>
      </c>
      <c r="AI64" s="27">
        <f t="shared" si="123"/>
        <v>56987.415000000001</v>
      </c>
      <c r="AJ64" s="27">
        <f>AJ66+AJ67+AJ68</f>
        <v>0</v>
      </c>
      <c r="AK64" s="27">
        <f t="shared" si="124"/>
        <v>0</v>
      </c>
      <c r="AL64" s="27">
        <f>AL66+AL67+AL68</f>
        <v>0</v>
      </c>
      <c r="AM64" s="27">
        <f t="shared" si="125"/>
        <v>56987.415000000001</v>
      </c>
      <c r="AN64" s="27">
        <f>AN66+AN67+AN68</f>
        <v>0</v>
      </c>
      <c r="AO64" s="27">
        <f t="shared" si="126"/>
        <v>0</v>
      </c>
      <c r="AP64" s="26">
        <f>AP66+AP67+AP68</f>
        <v>0</v>
      </c>
      <c r="AQ64" s="27">
        <f t="shared" si="127"/>
        <v>56987.415000000001</v>
      </c>
      <c r="AR64" s="26">
        <f>AR66+AR67+AR68</f>
        <v>0</v>
      </c>
      <c r="AS64" s="27">
        <f t="shared" si="128"/>
        <v>0</v>
      </c>
    </row>
    <row r="65" spans="1:48" x14ac:dyDescent="0.3">
      <c r="A65" s="1"/>
      <c r="B65" s="9" t="s">
        <v>6</v>
      </c>
      <c r="C65" s="62"/>
      <c r="D65" s="25"/>
      <c r="E65" s="25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6"/>
      <c r="AQ65" s="27"/>
      <c r="AR65" s="26"/>
      <c r="AS65" s="27"/>
    </row>
    <row r="66" spans="1:48" hidden="1" x14ac:dyDescent="0.3">
      <c r="A66" s="1"/>
      <c r="B66" s="35" t="s">
        <v>7</v>
      </c>
      <c r="C66" s="35"/>
      <c r="D66" s="25"/>
      <c r="E66" s="25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>
        <f>6999.149+54.345</f>
        <v>7053.4940000000006</v>
      </c>
      <c r="S66" s="27">
        <f t="shared" si="103"/>
        <v>7053.4940000000006</v>
      </c>
      <c r="T66" s="27"/>
      <c r="U66" s="27">
        <f t="shared" si="104"/>
        <v>0</v>
      </c>
      <c r="V66" s="27"/>
      <c r="W66" s="27">
        <f t="shared" ref="W66:W75" si="129">S66+V66</f>
        <v>7053.4940000000006</v>
      </c>
      <c r="X66" s="27"/>
      <c r="Y66" s="27">
        <f t="shared" ref="Y66:Y75" si="130">U66+X66</f>
        <v>0</v>
      </c>
      <c r="Z66" s="27">
        <v>-6999.1490000000003</v>
      </c>
      <c r="AA66" s="27">
        <f t="shared" ref="AA66:AA75" si="131">W66+Z66</f>
        <v>54.345000000000255</v>
      </c>
      <c r="AB66" s="27"/>
      <c r="AC66" s="27">
        <f t="shared" ref="AC66:AC75" si="132">Y66+AB66</f>
        <v>0</v>
      </c>
      <c r="AD66" s="27"/>
      <c r="AE66" s="27">
        <f t="shared" ref="AE66:AE75" si="133">AA66+AD66</f>
        <v>54.345000000000255</v>
      </c>
      <c r="AF66" s="27"/>
      <c r="AG66" s="27">
        <f t="shared" ref="AG66:AG75" si="134">AC66+AF66</f>
        <v>0</v>
      </c>
      <c r="AH66" s="27">
        <v>2588.17</v>
      </c>
      <c r="AI66" s="27">
        <f t="shared" ref="AI66:AI75" si="135">AE66+AH66</f>
        <v>2642.5150000000003</v>
      </c>
      <c r="AJ66" s="27"/>
      <c r="AK66" s="27">
        <f t="shared" ref="AK66:AK75" si="136">AG66+AJ66</f>
        <v>0</v>
      </c>
      <c r="AL66" s="27"/>
      <c r="AM66" s="27">
        <f t="shared" ref="AM66:AM75" si="137">AI66+AL66</f>
        <v>2642.5150000000003</v>
      </c>
      <c r="AN66" s="27"/>
      <c r="AO66" s="27">
        <f t="shared" ref="AO66:AO75" si="138">AK66+AN66</f>
        <v>0</v>
      </c>
      <c r="AP66" s="26"/>
      <c r="AQ66" s="27">
        <f t="shared" ref="AQ66:AQ75" si="139">AM66+AP66</f>
        <v>2642.5150000000003</v>
      </c>
      <c r="AR66" s="26"/>
      <c r="AS66" s="27">
        <f t="shared" ref="AS66:AS75" si="140">AO66+AR66</f>
        <v>0</v>
      </c>
      <c r="AT66" s="13" t="s">
        <v>212</v>
      </c>
      <c r="AU66" s="3">
        <v>0</v>
      </c>
    </row>
    <row r="67" spans="1:48" x14ac:dyDescent="0.3">
      <c r="A67" s="1"/>
      <c r="B67" s="62" t="s">
        <v>13</v>
      </c>
      <c r="C67" s="62"/>
      <c r="D67" s="25"/>
      <c r="E67" s="25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>
        <v>2717.2</v>
      </c>
      <c r="S67" s="27">
        <f t="shared" si="103"/>
        <v>2717.2</v>
      </c>
      <c r="T67" s="27"/>
      <c r="U67" s="27">
        <f t="shared" si="104"/>
        <v>0</v>
      </c>
      <c r="V67" s="27"/>
      <c r="W67" s="27">
        <f t="shared" si="129"/>
        <v>2717.2</v>
      </c>
      <c r="X67" s="27"/>
      <c r="Y67" s="27">
        <f t="shared" si="130"/>
        <v>0</v>
      </c>
      <c r="Z67" s="27"/>
      <c r="AA67" s="27">
        <f t="shared" si="131"/>
        <v>2717.2</v>
      </c>
      <c r="AB67" s="27"/>
      <c r="AC67" s="27">
        <f t="shared" si="132"/>
        <v>0</v>
      </c>
      <c r="AD67" s="27"/>
      <c r="AE67" s="27">
        <f t="shared" si="133"/>
        <v>2717.2</v>
      </c>
      <c r="AF67" s="27"/>
      <c r="AG67" s="27">
        <f t="shared" si="134"/>
        <v>0</v>
      </c>
      <c r="AH67" s="27"/>
      <c r="AI67" s="27">
        <f t="shared" si="135"/>
        <v>2717.2</v>
      </c>
      <c r="AJ67" s="27"/>
      <c r="AK67" s="27">
        <f t="shared" si="136"/>
        <v>0</v>
      </c>
      <c r="AL67" s="27"/>
      <c r="AM67" s="27">
        <f t="shared" si="137"/>
        <v>2717.2</v>
      </c>
      <c r="AN67" s="27"/>
      <c r="AO67" s="27">
        <f t="shared" si="138"/>
        <v>0</v>
      </c>
      <c r="AP67" s="26"/>
      <c r="AQ67" s="27">
        <f t="shared" si="139"/>
        <v>2717.2</v>
      </c>
      <c r="AR67" s="26"/>
      <c r="AS67" s="27">
        <f t="shared" si="140"/>
        <v>0</v>
      </c>
      <c r="AT67" s="13" t="s">
        <v>207</v>
      </c>
    </row>
    <row r="68" spans="1:48" x14ac:dyDescent="0.3">
      <c r="A68" s="1"/>
      <c r="B68" s="36" t="s">
        <v>21</v>
      </c>
      <c r="C68" s="62"/>
      <c r="D68" s="25"/>
      <c r="E68" s="25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>
        <v>51627.7</v>
      </c>
      <c r="S68" s="27">
        <f t="shared" si="103"/>
        <v>51627.7</v>
      </c>
      <c r="T68" s="27"/>
      <c r="U68" s="27">
        <f t="shared" si="104"/>
        <v>0</v>
      </c>
      <c r="V68" s="27"/>
      <c r="W68" s="27">
        <f t="shared" si="129"/>
        <v>51627.7</v>
      </c>
      <c r="X68" s="27"/>
      <c r="Y68" s="27">
        <f t="shared" si="130"/>
        <v>0</v>
      </c>
      <c r="Z68" s="27"/>
      <c r="AA68" s="27">
        <f t="shared" si="131"/>
        <v>51627.7</v>
      </c>
      <c r="AB68" s="27"/>
      <c r="AC68" s="27">
        <f t="shared" si="132"/>
        <v>0</v>
      </c>
      <c r="AD68" s="27"/>
      <c r="AE68" s="27">
        <f t="shared" si="133"/>
        <v>51627.7</v>
      </c>
      <c r="AF68" s="27"/>
      <c r="AG68" s="27">
        <f t="shared" si="134"/>
        <v>0</v>
      </c>
      <c r="AH68" s="27"/>
      <c r="AI68" s="27">
        <f t="shared" si="135"/>
        <v>51627.7</v>
      </c>
      <c r="AJ68" s="27"/>
      <c r="AK68" s="27">
        <f t="shared" si="136"/>
        <v>0</v>
      </c>
      <c r="AL68" s="27"/>
      <c r="AM68" s="27">
        <f t="shared" si="137"/>
        <v>51627.7</v>
      </c>
      <c r="AN68" s="27"/>
      <c r="AO68" s="27">
        <f t="shared" si="138"/>
        <v>0</v>
      </c>
      <c r="AP68" s="26"/>
      <c r="AQ68" s="27">
        <f t="shared" si="139"/>
        <v>51627.7</v>
      </c>
      <c r="AR68" s="26"/>
      <c r="AS68" s="27">
        <f t="shared" si="140"/>
        <v>0</v>
      </c>
      <c r="AT68" s="13" t="s">
        <v>207</v>
      </c>
    </row>
    <row r="69" spans="1:48" ht="56.25" x14ac:dyDescent="0.3">
      <c r="A69" s="1" t="s">
        <v>100</v>
      </c>
      <c r="B69" s="59" t="s">
        <v>305</v>
      </c>
      <c r="C69" s="7" t="s">
        <v>44</v>
      </c>
      <c r="D69" s="25"/>
      <c r="E69" s="25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>
        <f t="shared" si="103"/>
        <v>0</v>
      </c>
      <c r="T69" s="27">
        <v>27799.599999999999</v>
      </c>
      <c r="U69" s="27">
        <f t="shared" si="104"/>
        <v>27799.599999999999</v>
      </c>
      <c r="V69" s="27"/>
      <c r="W69" s="27">
        <f t="shared" si="129"/>
        <v>0</v>
      </c>
      <c r="X69" s="27"/>
      <c r="Y69" s="27">
        <f t="shared" si="130"/>
        <v>27799.599999999999</v>
      </c>
      <c r="Z69" s="27"/>
      <c r="AA69" s="27">
        <f t="shared" si="131"/>
        <v>0</v>
      </c>
      <c r="AB69" s="27"/>
      <c r="AC69" s="27">
        <f t="shared" si="132"/>
        <v>27799.599999999999</v>
      </c>
      <c r="AD69" s="27"/>
      <c r="AE69" s="27">
        <f t="shared" si="133"/>
        <v>0</v>
      </c>
      <c r="AF69" s="27"/>
      <c r="AG69" s="27">
        <f t="shared" si="134"/>
        <v>27799.599999999999</v>
      </c>
      <c r="AH69" s="27"/>
      <c r="AI69" s="27">
        <f t="shared" si="135"/>
        <v>0</v>
      </c>
      <c r="AJ69" s="27"/>
      <c r="AK69" s="27">
        <f t="shared" si="136"/>
        <v>27799.599999999999</v>
      </c>
      <c r="AL69" s="27"/>
      <c r="AM69" s="27">
        <f t="shared" si="137"/>
        <v>0</v>
      </c>
      <c r="AN69" s="27"/>
      <c r="AO69" s="27">
        <f t="shared" si="138"/>
        <v>27799.599999999999</v>
      </c>
      <c r="AP69" s="26"/>
      <c r="AQ69" s="27">
        <f t="shared" si="139"/>
        <v>0</v>
      </c>
      <c r="AR69" s="26"/>
      <c r="AS69" s="27">
        <f t="shared" si="140"/>
        <v>27799.599999999999</v>
      </c>
      <c r="AT69" s="13" t="s">
        <v>217</v>
      </c>
    </row>
    <row r="70" spans="1:48" ht="56.25" x14ac:dyDescent="0.3">
      <c r="A70" s="1" t="s">
        <v>101</v>
      </c>
      <c r="B70" s="59" t="s">
        <v>242</v>
      </c>
      <c r="C70" s="7" t="s">
        <v>44</v>
      </c>
      <c r="D70" s="25"/>
      <c r="E70" s="25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>
        <f t="shared" si="131"/>
        <v>0</v>
      </c>
      <c r="AB70" s="27">
        <v>33913.4</v>
      </c>
      <c r="AC70" s="27">
        <f t="shared" si="132"/>
        <v>33913.4</v>
      </c>
      <c r="AD70" s="27"/>
      <c r="AE70" s="27">
        <f t="shared" si="133"/>
        <v>0</v>
      </c>
      <c r="AF70" s="27">
        <v>-26413.4</v>
      </c>
      <c r="AG70" s="27">
        <f t="shared" si="134"/>
        <v>7500</v>
      </c>
      <c r="AH70" s="27"/>
      <c r="AI70" s="27">
        <f t="shared" si="135"/>
        <v>0</v>
      </c>
      <c r="AJ70" s="27"/>
      <c r="AK70" s="27">
        <f t="shared" si="136"/>
        <v>7500</v>
      </c>
      <c r="AL70" s="27"/>
      <c r="AM70" s="27">
        <f t="shared" si="137"/>
        <v>0</v>
      </c>
      <c r="AN70" s="27"/>
      <c r="AO70" s="27">
        <f t="shared" si="138"/>
        <v>7500</v>
      </c>
      <c r="AP70" s="26"/>
      <c r="AQ70" s="27">
        <f t="shared" si="139"/>
        <v>0</v>
      </c>
      <c r="AR70" s="26"/>
      <c r="AS70" s="27">
        <f t="shared" si="140"/>
        <v>7500</v>
      </c>
      <c r="AT70" s="13" t="s">
        <v>228</v>
      </c>
    </row>
    <row r="71" spans="1:48" ht="56.25" x14ac:dyDescent="0.3">
      <c r="A71" s="1" t="s">
        <v>102</v>
      </c>
      <c r="B71" s="59" t="s">
        <v>241</v>
      </c>
      <c r="C71" s="7" t="s">
        <v>44</v>
      </c>
      <c r="D71" s="25"/>
      <c r="E71" s="25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>
        <f t="shared" si="131"/>
        <v>0</v>
      </c>
      <c r="AB71" s="27">
        <v>33913.4</v>
      </c>
      <c r="AC71" s="27">
        <f t="shared" si="132"/>
        <v>33913.4</v>
      </c>
      <c r="AD71" s="27"/>
      <c r="AE71" s="27">
        <f t="shared" si="133"/>
        <v>0</v>
      </c>
      <c r="AF71" s="27">
        <v>-26413.4</v>
      </c>
      <c r="AG71" s="27">
        <f t="shared" si="134"/>
        <v>7500</v>
      </c>
      <c r="AH71" s="27"/>
      <c r="AI71" s="27">
        <f t="shared" si="135"/>
        <v>0</v>
      </c>
      <c r="AJ71" s="27"/>
      <c r="AK71" s="27">
        <f t="shared" si="136"/>
        <v>7500</v>
      </c>
      <c r="AL71" s="27"/>
      <c r="AM71" s="27">
        <f t="shared" si="137"/>
        <v>0</v>
      </c>
      <c r="AN71" s="27"/>
      <c r="AO71" s="27">
        <f t="shared" si="138"/>
        <v>7500</v>
      </c>
      <c r="AP71" s="26"/>
      <c r="AQ71" s="27">
        <f t="shared" si="139"/>
        <v>0</v>
      </c>
      <c r="AR71" s="26">
        <v>-15</v>
      </c>
      <c r="AS71" s="27">
        <f t="shared" si="140"/>
        <v>7485</v>
      </c>
      <c r="AT71" s="13" t="s">
        <v>229</v>
      </c>
    </row>
    <row r="72" spans="1:48" ht="45.75" customHeight="1" x14ac:dyDescent="0.3">
      <c r="A72" s="1" t="s">
        <v>103</v>
      </c>
      <c r="B72" s="59" t="s">
        <v>245</v>
      </c>
      <c r="C72" s="62" t="s">
        <v>12</v>
      </c>
      <c r="D72" s="25"/>
      <c r="E72" s="25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>
        <v>622.9</v>
      </c>
      <c r="AI72" s="27">
        <f t="shared" si="135"/>
        <v>622.9</v>
      </c>
      <c r="AJ72" s="27"/>
      <c r="AK72" s="27">
        <f t="shared" si="136"/>
        <v>0</v>
      </c>
      <c r="AL72" s="27"/>
      <c r="AM72" s="27">
        <f t="shared" si="137"/>
        <v>622.9</v>
      </c>
      <c r="AN72" s="27"/>
      <c r="AO72" s="27">
        <f t="shared" si="138"/>
        <v>0</v>
      </c>
      <c r="AP72" s="26"/>
      <c r="AQ72" s="27">
        <f t="shared" si="139"/>
        <v>622.9</v>
      </c>
      <c r="AR72" s="26"/>
      <c r="AS72" s="27">
        <f t="shared" si="140"/>
        <v>0</v>
      </c>
      <c r="AT72" s="13" t="s">
        <v>259</v>
      </c>
    </row>
    <row r="73" spans="1:48" ht="56.25" x14ac:dyDescent="0.3">
      <c r="A73" s="1" t="s">
        <v>104</v>
      </c>
      <c r="B73" s="59" t="s">
        <v>272</v>
      </c>
      <c r="C73" s="7" t="s">
        <v>44</v>
      </c>
      <c r="D73" s="25"/>
      <c r="E73" s="25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>
        <v>2754.24</v>
      </c>
      <c r="AI73" s="27">
        <f t="shared" si="135"/>
        <v>2754.24</v>
      </c>
      <c r="AJ73" s="27"/>
      <c r="AK73" s="27">
        <f t="shared" si="136"/>
        <v>0</v>
      </c>
      <c r="AL73" s="27"/>
      <c r="AM73" s="27">
        <f t="shared" si="137"/>
        <v>2754.24</v>
      </c>
      <c r="AN73" s="27"/>
      <c r="AO73" s="27">
        <f t="shared" si="138"/>
        <v>0</v>
      </c>
      <c r="AP73" s="26"/>
      <c r="AQ73" s="27">
        <f t="shared" si="139"/>
        <v>2754.24</v>
      </c>
      <c r="AR73" s="26"/>
      <c r="AS73" s="27">
        <f t="shared" si="140"/>
        <v>0</v>
      </c>
      <c r="AT73" s="13" t="s">
        <v>260</v>
      </c>
    </row>
    <row r="74" spans="1:48" ht="56.25" x14ac:dyDescent="0.3">
      <c r="A74" s="1" t="s">
        <v>105</v>
      </c>
      <c r="B74" s="59" t="s">
        <v>246</v>
      </c>
      <c r="C74" s="7" t="s">
        <v>44</v>
      </c>
      <c r="D74" s="25"/>
      <c r="E74" s="25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>
        <v>27628.39</v>
      </c>
      <c r="AI74" s="27">
        <f t="shared" si="135"/>
        <v>27628.39</v>
      </c>
      <c r="AJ74" s="27">
        <v>59852</v>
      </c>
      <c r="AK74" s="27">
        <f t="shared" si="136"/>
        <v>59852</v>
      </c>
      <c r="AL74" s="27"/>
      <c r="AM74" s="27">
        <f t="shared" si="137"/>
        <v>27628.39</v>
      </c>
      <c r="AN74" s="27"/>
      <c r="AO74" s="27">
        <f t="shared" si="138"/>
        <v>59852</v>
      </c>
      <c r="AP74" s="26"/>
      <c r="AQ74" s="27">
        <f t="shared" si="139"/>
        <v>27628.39</v>
      </c>
      <c r="AR74" s="26"/>
      <c r="AS74" s="27">
        <f t="shared" si="140"/>
        <v>59852</v>
      </c>
      <c r="AT74" s="13" t="s">
        <v>261</v>
      </c>
    </row>
    <row r="75" spans="1:48" x14ac:dyDescent="0.3">
      <c r="A75" s="1"/>
      <c r="B75" s="62" t="s">
        <v>25</v>
      </c>
      <c r="C75" s="62"/>
      <c r="D75" s="24">
        <f>D77+D78</f>
        <v>1648691.2</v>
      </c>
      <c r="E75" s="24">
        <f>E77+E78</f>
        <v>718582.2</v>
      </c>
      <c r="F75" s="24">
        <f>F77+F78+F79</f>
        <v>42143.399999999994</v>
      </c>
      <c r="G75" s="24">
        <f t="shared" si="0"/>
        <v>1690834.5999999999</v>
      </c>
      <c r="H75" s="24">
        <f>H77+H78+H79</f>
        <v>359968.4</v>
      </c>
      <c r="I75" s="24">
        <f t="shared" si="1"/>
        <v>1078550.6000000001</v>
      </c>
      <c r="J75" s="24">
        <f>J77+J78+J79</f>
        <v>14395.203</v>
      </c>
      <c r="K75" s="24">
        <f t="shared" si="2"/>
        <v>1705229.8029999998</v>
      </c>
      <c r="L75" s="24">
        <f>L77+L78+L79</f>
        <v>39449.546999999999</v>
      </c>
      <c r="M75" s="24">
        <f t="shared" si="100"/>
        <v>1118000.1470000001</v>
      </c>
      <c r="N75" s="24">
        <f>N77+N78+N79</f>
        <v>0</v>
      </c>
      <c r="O75" s="24">
        <f t="shared" si="101"/>
        <v>1705229.8029999998</v>
      </c>
      <c r="P75" s="24">
        <f>P77+P78+P79</f>
        <v>-39449.546999999999</v>
      </c>
      <c r="Q75" s="24">
        <f t="shared" si="102"/>
        <v>1078550.6000000001</v>
      </c>
      <c r="R75" s="24">
        <f>R77+R78+R79</f>
        <v>-31539.026000000002</v>
      </c>
      <c r="S75" s="24">
        <f t="shared" si="103"/>
        <v>1673690.7769999998</v>
      </c>
      <c r="T75" s="24">
        <f>T77+T78+T79</f>
        <v>0</v>
      </c>
      <c r="U75" s="24">
        <f t="shared" si="104"/>
        <v>1078550.6000000001</v>
      </c>
      <c r="V75" s="24">
        <f>V77+V78+V79</f>
        <v>23185.34</v>
      </c>
      <c r="W75" s="24">
        <f t="shared" si="129"/>
        <v>1696876.1169999999</v>
      </c>
      <c r="X75" s="24">
        <f>X77+X78+X79</f>
        <v>0</v>
      </c>
      <c r="Y75" s="24">
        <f t="shared" si="130"/>
        <v>1078550.6000000001</v>
      </c>
      <c r="Z75" s="24">
        <f>Z77+Z78+Z79+Z80</f>
        <v>202654.14</v>
      </c>
      <c r="AA75" s="24">
        <f t="shared" si="131"/>
        <v>1899530.2569999998</v>
      </c>
      <c r="AB75" s="24">
        <f>AB77+AB78+AB79+AB80</f>
        <v>458995.10799999995</v>
      </c>
      <c r="AC75" s="24">
        <f t="shared" si="132"/>
        <v>1537545.7080000001</v>
      </c>
      <c r="AD75" s="24">
        <f>AD77+AD78+AD79+AD80</f>
        <v>0</v>
      </c>
      <c r="AE75" s="24">
        <f t="shared" si="133"/>
        <v>1899530.2569999998</v>
      </c>
      <c r="AF75" s="24">
        <f>AF77+AF78+AF79+AF80</f>
        <v>0</v>
      </c>
      <c r="AG75" s="24">
        <f t="shared" si="134"/>
        <v>1537545.7080000001</v>
      </c>
      <c r="AH75" s="24">
        <f>AH77+AH78+AH79+AH80</f>
        <v>8751.4</v>
      </c>
      <c r="AI75" s="24">
        <f t="shared" si="135"/>
        <v>1908281.6569999997</v>
      </c>
      <c r="AJ75" s="24">
        <f>AJ77+AJ78+AJ79+AJ80</f>
        <v>0</v>
      </c>
      <c r="AK75" s="24">
        <f t="shared" si="136"/>
        <v>1537545.7080000001</v>
      </c>
      <c r="AL75" s="27">
        <f>AL77+AL78+AL79+AL80</f>
        <v>-47955.881000000001</v>
      </c>
      <c r="AM75" s="27">
        <f t="shared" si="137"/>
        <v>1860325.7759999996</v>
      </c>
      <c r="AN75" s="27">
        <f>AN77+AN78+AN79+AN80</f>
        <v>47955.881000000001</v>
      </c>
      <c r="AO75" s="24">
        <f t="shared" si="138"/>
        <v>1585501.5890000002</v>
      </c>
      <c r="AP75" s="24">
        <f>AP77+AP78+AP79+AP80</f>
        <v>554.11599999999908</v>
      </c>
      <c r="AQ75" s="27">
        <f t="shared" si="139"/>
        <v>1860879.8919999995</v>
      </c>
      <c r="AR75" s="24">
        <f>AR77+AR78+AR79+AR80</f>
        <v>9900</v>
      </c>
      <c r="AS75" s="27">
        <f t="shared" si="140"/>
        <v>1595401.5890000002</v>
      </c>
      <c r="AT75" s="43"/>
      <c r="AU75" s="44"/>
      <c r="AV75" s="44"/>
    </row>
    <row r="76" spans="1:48" x14ac:dyDescent="0.3">
      <c r="A76" s="1"/>
      <c r="B76" s="9" t="s">
        <v>6</v>
      </c>
      <c r="C76" s="62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6"/>
      <c r="AQ76" s="27"/>
      <c r="AR76" s="26"/>
      <c r="AS76" s="27"/>
    </row>
    <row r="77" spans="1:48" hidden="1" x14ac:dyDescent="0.3">
      <c r="A77" s="1"/>
      <c r="B77" s="6" t="s">
        <v>7</v>
      </c>
      <c r="C77" s="6"/>
      <c r="D77" s="30">
        <f>D81+D82+D83+D84+D85+D86+D87+D89+D91+D92+D93+D94+D95+D98</f>
        <v>1085446.3999999999</v>
      </c>
      <c r="E77" s="30">
        <f>E81+E82+E83+E84+E85+E86+E87+E89+E91+E92+E93+E94+E95+E98</f>
        <v>563781.69999999995</v>
      </c>
      <c r="F77" s="30">
        <f>F81+F82+F83+F84+F85+F86+F87+F89+F91+F92+F93+F94+F95+F98+F109+F110+F111+F112+F113+F114</f>
        <v>-94000.000000000015</v>
      </c>
      <c r="G77" s="27">
        <f t="shared" si="0"/>
        <v>991446.39999999991</v>
      </c>
      <c r="H77" s="30">
        <f>H81+H82+H83+H84+H85+H86+H87+H89+H91+H92+H93+H94+H95+H98+H109+H110+H111+H112+H113+H114</f>
        <v>223825</v>
      </c>
      <c r="I77" s="27">
        <f t="shared" si="1"/>
        <v>787606.7</v>
      </c>
      <c r="J77" s="30">
        <f>J81+J82+J83+J84+J85+J86+J87+J89+J91+J92+J93+J94+J95+J98+J109+J110+J111+J112+J113+J114</f>
        <v>14395.203</v>
      </c>
      <c r="K77" s="27">
        <f t="shared" si="2"/>
        <v>1005841.6029999999</v>
      </c>
      <c r="L77" s="30">
        <f>L81+L82+L83+L84+L85+L86+L87+L89+L91+L92+L93+L94+L95+L98+L109+L110+L111+L112+L113+L114</f>
        <v>39449.546999999999</v>
      </c>
      <c r="M77" s="27">
        <f t="shared" ref="M77:M96" si="141">I77+L77</f>
        <v>827056.24699999997</v>
      </c>
      <c r="N77" s="30">
        <f>N81+N82+N83+N84+N85+N86+N87+N89+N91+N92+N93+N94+N95+N98+N109+N110+N111+N112+N113+N114</f>
        <v>0</v>
      </c>
      <c r="O77" s="27">
        <f t="shared" ref="O77:O96" si="142">K77+N77</f>
        <v>1005841.6029999999</v>
      </c>
      <c r="P77" s="30">
        <f>P81+P82+P83+P84+P85+P86+P87+P89+P91+P92+P93+P94+P95+P98+P109+P110+P111+P112+P113+P114</f>
        <v>-39449.546999999999</v>
      </c>
      <c r="Q77" s="27">
        <f t="shared" ref="Q77:Q96" si="143">M77+P77</f>
        <v>787606.7</v>
      </c>
      <c r="R77" s="30">
        <f>R81+R82+R83+R84+R85+R86+R87+R89+R91+R92+R93+R94+R95+R98+R109+R110+R111+R112+R113+R114</f>
        <v>-31539.026000000002</v>
      </c>
      <c r="S77" s="27">
        <f t="shared" ref="S77:S96" si="144">O77+R77</f>
        <v>974302.57699999993</v>
      </c>
      <c r="T77" s="30">
        <f>T81+T82+T83+T84+T85+T86+T87+T89+T91+T92+T93+T94+T95+T98+T109+T110+T111+T112+T113+T114</f>
        <v>0</v>
      </c>
      <c r="U77" s="27">
        <f t="shared" ref="U77:U96" si="145">Q77+T77</f>
        <v>787606.7</v>
      </c>
      <c r="V77" s="30">
        <f>V81+V82+V83+V84+V85+V86+V87+V89+V91+V92+V93+V94+V95+V98+V109+V110+V111+V112+V113+V114</f>
        <v>23185.34</v>
      </c>
      <c r="W77" s="27">
        <f t="shared" ref="W77:W96" si="146">S77+V77</f>
        <v>997487.9169999999</v>
      </c>
      <c r="X77" s="30">
        <f>X81+X82+X83+X84+X85+X86+X87+X89+X91+X92+X93+X94+X95+X98+X109+X110+X111+X112+X113+X114</f>
        <v>0</v>
      </c>
      <c r="Y77" s="27">
        <f t="shared" ref="Y77:Y96" si="147">U77+X77</f>
        <v>787606.7</v>
      </c>
      <c r="Z77" s="30">
        <f>Z81+Z82+Z83+Z84+Z85+Z86+Z87+Z89+Z91+Z92+Z93+Z94+Z95+Z98+Z109+Z110+Z111+Z112+Z113+Z114</f>
        <v>-357413.30499999999</v>
      </c>
      <c r="AA77" s="27">
        <f t="shared" ref="AA77:AA96" si="148">W77+Z77</f>
        <v>640074.61199999996</v>
      </c>
      <c r="AB77" s="30">
        <f>AB81+AB82+AB83+AB84+AB85+AB86+AB87+AB89+AB91+AB92+AB93+AB94+AB95+AB98+AB109+AB110+AB111+AB112+AB113+AB114</f>
        <v>-394000</v>
      </c>
      <c r="AC77" s="27">
        <f t="shared" ref="AC77:AC96" si="149">Y77+AB77</f>
        <v>393606.69999999995</v>
      </c>
      <c r="AD77" s="30">
        <f>AD81+AD82+AD83+AD84+AD85+AD86+AD87+AD89+AD91+AD92+AD93+AD94+AD95+AD98+AD109+AD110+AD111+AD112+AD113+AD114</f>
        <v>0</v>
      </c>
      <c r="AE77" s="27">
        <f t="shared" ref="AE77:AE96" si="150">AA77+AD77</f>
        <v>640074.61199999996</v>
      </c>
      <c r="AF77" s="30">
        <f>AF81+AF82+AF83+AF84+AF85+AF86+AF87+AF89+AF91+AF92+AF93+AF94+AF95+AF98+AF109+AF110+AF111+AF112+AF113+AF114</f>
        <v>0</v>
      </c>
      <c r="AG77" s="27">
        <f t="shared" ref="AG77:AG96" si="151">AC77+AF77</f>
        <v>393606.69999999995</v>
      </c>
      <c r="AH77" s="30">
        <f>AH81+AH82+AH83+AH84+AH85+AH86+AH87+AH89+AH91+AH92+AH93+AH94+AH95+AH98+AH109+AH110+AH111+AH112+AH113+AH114</f>
        <v>8751.4</v>
      </c>
      <c r="AI77" s="27">
        <f t="shared" ref="AI77:AI96" si="152">AE77+AH77</f>
        <v>648826.01199999999</v>
      </c>
      <c r="AJ77" s="30">
        <f>AJ81+AJ82+AJ83+AJ84+AJ85+AJ86+AJ87+AJ89+AJ91+AJ92+AJ93+AJ94+AJ95+AJ98+AJ109+AJ110+AJ111+AJ112+AJ113+AJ114</f>
        <v>0</v>
      </c>
      <c r="AK77" s="27">
        <f t="shared" ref="AK77:AK96" si="153">AG77+AJ77</f>
        <v>393606.69999999995</v>
      </c>
      <c r="AL77" s="30">
        <f>AL81+AL82+AL83+AL84+AL85+AL86+AL87+AL89+AL91+AL92+AL93+AL94+AL95+AL98+AL109+AL110+AL111+AL112+AL113+AL114</f>
        <v>-47955.881000000001</v>
      </c>
      <c r="AM77" s="27">
        <f t="shared" ref="AM77:AM96" si="154">AI77+AL77</f>
        <v>600870.13099999994</v>
      </c>
      <c r="AN77" s="30">
        <f>AN81+AN82+AN83+AN84+AN85+AN86+AN87+AN89+AN91+AN92+AN93+AN94+AN95+AN98+AN109+AN110+AN111+AN112+AN113+AN114</f>
        <v>47955.881000000001</v>
      </c>
      <c r="AO77" s="27">
        <f t="shared" ref="AO77:AO96" si="155">AK77+AN77</f>
        <v>441562.58099999995</v>
      </c>
      <c r="AP77" s="29">
        <f>AP81+AP82+AP83+AP84+AP85+AP86+AP87+AP89+AP91+AP92+AP93+AP94+AP95+AP98+AP109+AP110+AP111+AP112+AP113+AP114+AP88+AP90+AP115</f>
        <v>554.11599999999908</v>
      </c>
      <c r="AQ77" s="27">
        <f t="shared" ref="AQ77:AQ96" si="156">AM77+AP77</f>
        <v>601424.24699999997</v>
      </c>
      <c r="AR77" s="29">
        <f>AR81+AR82+AR83+AR84+AR85+AR86+AR87+AR89+AR91+AR92+AR93+AR94+AR95+AR98+AR109+AR110+AR111+AR112+AR113+AR114+AR88+AR90+AR115</f>
        <v>9900</v>
      </c>
      <c r="AS77" s="27">
        <f t="shared" ref="AS77:AS96" si="157">AO77+AR77</f>
        <v>451462.58099999995</v>
      </c>
      <c r="AU77" s="3">
        <v>0</v>
      </c>
    </row>
    <row r="78" spans="1:48" x14ac:dyDescent="0.3">
      <c r="A78" s="1"/>
      <c r="B78" s="62" t="s">
        <v>13</v>
      </c>
      <c r="C78" s="62"/>
      <c r="D78" s="27">
        <f>D99+D104+D107</f>
        <v>563244.80000000005</v>
      </c>
      <c r="E78" s="27">
        <f>E99+E104+E107</f>
        <v>154800.5</v>
      </c>
      <c r="F78" s="27">
        <f>F99+F104+F107</f>
        <v>-710.7</v>
      </c>
      <c r="G78" s="27">
        <f t="shared" si="0"/>
        <v>562534.10000000009</v>
      </c>
      <c r="H78" s="27">
        <f>H99+H104+H107</f>
        <v>-710.7</v>
      </c>
      <c r="I78" s="27">
        <f t="shared" si="1"/>
        <v>154089.79999999999</v>
      </c>
      <c r="J78" s="27">
        <f>J99+J104+J107</f>
        <v>0</v>
      </c>
      <c r="K78" s="27">
        <f t="shared" si="2"/>
        <v>562534.10000000009</v>
      </c>
      <c r="L78" s="27">
        <f>L99+L104+L107</f>
        <v>0</v>
      </c>
      <c r="M78" s="27">
        <f t="shared" si="141"/>
        <v>154089.79999999999</v>
      </c>
      <c r="N78" s="27">
        <f>N99+N104+N107</f>
        <v>0</v>
      </c>
      <c r="O78" s="27">
        <f t="shared" si="142"/>
        <v>562534.10000000009</v>
      </c>
      <c r="P78" s="27">
        <f>P99+P104+P107</f>
        <v>0</v>
      </c>
      <c r="Q78" s="27">
        <f t="shared" si="143"/>
        <v>154089.79999999999</v>
      </c>
      <c r="R78" s="27">
        <f>R99+R104+R107</f>
        <v>0</v>
      </c>
      <c r="S78" s="27">
        <f t="shared" si="144"/>
        <v>562534.10000000009</v>
      </c>
      <c r="T78" s="27">
        <f>T99+T104+T107</f>
        <v>0</v>
      </c>
      <c r="U78" s="27">
        <f t="shared" si="145"/>
        <v>154089.79999999999</v>
      </c>
      <c r="V78" s="27">
        <f>V99+V104+V107</f>
        <v>0</v>
      </c>
      <c r="W78" s="27">
        <f t="shared" si="146"/>
        <v>562534.10000000009</v>
      </c>
      <c r="X78" s="27">
        <f>X99+X104+X107</f>
        <v>0</v>
      </c>
      <c r="Y78" s="27">
        <f t="shared" si="147"/>
        <v>154089.79999999999</v>
      </c>
      <c r="Z78" s="27">
        <f>Z99+Z104+Z107</f>
        <v>-249341.21899999998</v>
      </c>
      <c r="AA78" s="27">
        <f t="shared" si="148"/>
        <v>313192.88100000011</v>
      </c>
      <c r="AB78" s="27">
        <f>AB99+AB104+AB107</f>
        <v>42649.756000000001</v>
      </c>
      <c r="AC78" s="27">
        <f t="shared" si="149"/>
        <v>196739.55599999998</v>
      </c>
      <c r="AD78" s="27">
        <f>AD99+AD104+AD107</f>
        <v>0</v>
      </c>
      <c r="AE78" s="27">
        <f t="shared" si="150"/>
        <v>313192.88100000011</v>
      </c>
      <c r="AF78" s="27">
        <f>AF99+AF104+AF107</f>
        <v>0</v>
      </c>
      <c r="AG78" s="27">
        <f t="shared" si="151"/>
        <v>196739.55599999998</v>
      </c>
      <c r="AH78" s="27">
        <f>AH99+AH104+AH107</f>
        <v>0</v>
      </c>
      <c r="AI78" s="27">
        <f t="shared" si="152"/>
        <v>313192.88100000011</v>
      </c>
      <c r="AJ78" s="27">
        <f>AJ99+AJ104+AJ107</f>
        <v>0</v>
      </c>
      <c r="AK78" s="27">
        <f t="shared" si="153"/>
        <v>196739.55599999998</v>
      </c>
      <c r="AL78" s="27">
        <f>AL99+AL104+AL107</f>
        <v>0</v>
      </c>
      <c r="AM78" s="27">
        <f t="shared" si="154"/>
        <v>313192.88100000011</v>
      </c>
      <c r="AN78" s="27">
        <f>AN99+AN104+AN107</f>
        <v>0</v>
      </c>
      <c r="AO78" s="27">
        <f t="shared" si="155"/>
        <v>196739.55599999998</v>
      </c>
      <c r="AP78" s="26">
        <f>AP99+AP104+AP107</f>
        <v>0</v>
      </c>
      <c r="AQ78" s="27">
        <f t="shared" si="156"/>
        <v>313192.88100000011</v>
      </c>
      <c r="AR78" s="26">
        <f>AR99+AR104+AR107</f>
        <v>0</v>
      </c>
      <c r="AS78" s="27">
        <f t="shared" si="157"/>
        <v>196739.55599999998</v>
      </c>
    </row>
    <row r="79" spans="1:48" x14ac:dyDescent="0.3">
      <c r="A79" s="1"/>
      <c r="B79" s="62" t="s">
        <v>21</v>
      </c>
      <c r="C79" s="62"/>
      <c r="D79" s="27"/>
      <c r="E79" s="27"/>
      <c r="F79" s="27">
        <f>F100+F108</f>
        <v>136854.1</v>
      </c>
      <c r="G79" s="27">
        <f t="shared" si="0"/>
        <v>136854.1</v>
      </c>
      <c r="H79" s="27">
        <f>H100+H108</f>
        <v>136854.1</v>
      </c>
      <c r="I79" s="27">
        <f t="shared" si="1"/>
        <v>136854.1</v>
      </c>
      <c r="J79" s="27">
        <f>J100+J108</f>
        <v>0</v>
      </c>
      <c r="K79" s="27">
        <f t="shared" si="2"/>
        <v>136854.1</v>
      </c>
      <c r="L79" s="27">
        <f>L100+L108</f>
        <v>0</v>
      </c>
      <c r="M79" s="27">
        <f t="shared" si="141"/>
        <v>136854.1</v>
      </c>
      <c r="N79" s="27">
        <f>N100+N108</f>
        <v>0</v>
      </c>
      <c r="O79" s="27">
        <f t="shared" si="142"/>
        <v>136854.1</v>
      </c>
      <c r="P79" s="27">
        <f>P100+P108</f>
        <v>0</v>
      </c>
      <c r="Q79" s="27">
        <f t="shared" si="143"/>
        <v>136854.1</v>
      </c>
      <c r="R79" s="27">
        <f>R100+R108</f>
        <v>0</v>
      </c>
      <c r="S79" s="27">
        <f t="shared" si="144"/>
        <v>136854.1</v>
      </c>
      <c r="T79" s="27">
        <f>T100+T108</f>
        <v>0</v>
      </c>
      <c r="U79" s="27">
        <f t="shared" si="145"/>
        <v>136854.1</v>
      </c>
      <c r="V79" s="27">
        <f>V100+V108</f>
        <v>0</v>
      </c>
      <c r="W79" s="27">
        <f t="shared" si="146"/>
        <v>136854.1</v>
      </c>
      <c r="X79" s="27">
        <f>X100+X108</f>
        <v>0</v>
      </c>
      <c r="Y79" s="27">
        <f t="shared" si="147"/>
        <v>136854.1</v>
      </c>
      <c r="Z79" s="27">
        <f>Z100+Z108</f>
        <v>0</v>
      </c>
      <c r="AA79" s="27">
        <f t="shared" si="148"/>
        <v>136854.1</v>
      </c>
      <c r="AB79" s="27">
        <f>AB100+AB108</f>
        <v>0</v>
      </c>
      <c r="AC79" s="27">
        <f t="shared" si="149"/>
        <v>136854.1</v>
      </c>
      <c r="AD79" s="27">
        <f>AD100+AD108</f>
        <v>0</v>
      </c>
      <c r="AE79" s="27">
        <f t="shared" si="150"/>
        <v>136854.1</v>
      </c>
      <c r="AF79" s="27">
        <f>AF100+AF108</f>
        <v>0</v>
      </c>
      <c r="AG79" s="27">
        <f t="shared" si="151"/>
        <v>136854.1</v>
      </c>
      <c r="AH79" s="27">
        <f>AH100+AH108</f>
        <v>0</v>
      </c>
      <c r="AI79" s="27">
        <f t="shared" si="152"/>
        <v>136854.1</v>
      </c>
      <c r="AJ79" s="27">
        <f>AJ100+AJ108</f>
        <v>0</v>
      </c>
      <c r="AK79" s="27">
        <f t="shared" si="153"/>
        <v>136854.1</v>
      </c>
      <c r="AL79" s="27">
        <f>AL100+AL108</f>
        <v>0</v>
      </c>
      <c r="AM79" s="27">
        <f t="shared" si="154"/>
        <v>136854.1</v>
      </c>
      <c r="AN79" s="27">
        <f>AN100+AN108</f>
        <v>0</v>
      </c>
      <c r="AO79" s="27">
        <f t="shared" si="155"/>
        <v>136854.1</v>
      </c>
      <c r="AP79" s="26">
        <f>AP100+AP108</f>
        <v>0</v>
      </c>
      <c r="AQ79" s="27">
        <f t="shared" si="156"/>
        <v>136854.1</v>
      </c>
      <c r="AR79" s="26">
        <f>AR100+AR108</f>
        <v>0</v>
      </c>
      <c r="AS79" s="27">
        <f t="shared" si="157"/>
        <v>136854.1</v>
      </c>
    </row>
    <row r="80" spans="1:48" ht="37.5" x14ac:dyDescent="0.3">
      <c r="A80" s="1"/>
      <c r="B80" s="62" t="s">
        <v>222</v>
      </c>
      <c r="C80" s="62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>
        <f>Z101</f>
        <v>809408.66399999999</v>
      </c>
      <c r="AA80" s="27">
        <f t="shared" si="148"/>
        <v>809408.66399999999</v>
      </c>
      <c r="AB80" s="27">
        <f>AB101</f>
        <v>810345.35199999996</v>
      </c>
      <c r="AC80" s="27">
        <f t="shared" si="149"/>
        <v>810345.35199999996</v>
      </c>
      <c r="AD80" s="27">
        <f>AD101</f>
        <v>0</v>
      </c>
      <c r="AE80" s="27">
        <f t="shared" si="150"/>
        <v>809408.66399999999</v>
      </c>
      <c r="AF80" s="27">
        <f>AF101</f>
        <v>0</v>
      </c>
      <c r="AG80" s="27">
        <f t="shared" si="151"/>
        <v>810345.35199999996</v>
      </c>
      <c r="AH80" s="27">
        <f>AH101</f>
        <v>0</v>
      </c>
      <c r="AI80" s="27">
        <f t="shared" si="152"/>
        <v>809408.66399999999</v>
      </c>
      <c r="AJ80" s="27">
        <f>AJ101</f>
        <v>0</v>
      </c>
      <c r="AK80" s="27">
        <f t="shared" si="153"/>
        <v>810345.35199999996</v>
      </c>
      <c r="AL80" s="27">
        <f>AL101</f>
        <v>0</v>
      </c>
      <c r="AM80" s="27">
        <f t="shared" si="154"/>
        <v>809408.66399999999</v>
      </c>
      <c r="AN80" s="27">
        <f>AN101</f>
        <v>0</v>
      </c>
      <c r="AO80" s="27">
        <f t="shared" si="155"/>
        <v>810345.35199999996</v>
      </c>
      <c r="AP80" s="26">
        <f>AP101</f>
        <v>0</v>
      </c>
      <c r="AQ80" s="27">
        <f t="shared" si="156"/>
        <v>809408.66399999999</v>
      </c>
      <c r="AR80" s="26">
        <f>AR101</f>
        <v>0</v>
      </c>
      <c r="AS80" s="27">
        <f t="shared" si="157"/>
        <v>810345.35199999996</v>
      </c>
    </row>
    <row r="81" spans="1:48" ht="56.25" x14ac:dyDescent="0.3">
      <c r="A81" s="1" t="s">
        <v>106</v>
      </c>
      <c r="B81" s="62" t="s">
        <v>54</v>
      </c>
      <c r="C81" s="7" t="s">
        <v>44</v>
      </c>
      <c r="D81" s="27">
        <v>34448</v>
      </c>
      <c r="E81" s="27">
        <v>0</v>
      </c>
      <c r="F81" s="27"/>
      <c r="G81" s="27">
        <f t="shared" si="0"/>
        <v>34448</v>
      </c>
      <c r="H81" s="27">
        <v>0</v>
      </c>
      <c r="I81" s="27">
        <f t="shared" si="1"/>
        <v>0</v>
      </c>
      <c r="J81" s="27"/>
      <c r="K81" s="27">
        <f t="shared" si="2"/>
        <v>34448</v>
      </c>
      <c r="L81" s="27">
        <v>39449.546999999999</v>
      </c>
      <c r="M81" s="27">
        <f t="shared" si="141"/>
        <v>39449.546999999999</v>
      </c>
      <c r="N81" s="27"/>
      <c r="O81" s="27">
        <f t="shared" si="142"/>
        <v>34448</v>
      </c>
      <c r="P81" s="27">
        <v>-39449.546999999999</v>
      </c>
      <c r="Q81" s="27">
        <f t="shared" si="143"/>
        <v>0</v>
      </c>
      <c r="R81" s="27"/>
      <c r="S81" s="27">
        <f t="shared" si="144"/>
        <v>34448</v>
      </c>
      <c r="T81" s="27"/>
      <c r="U81" s="27">
        <f t="shared" si="145"/>
        <v>0</v>
      </c>
      <c r="V81" s="27"/>
      <c r="W81" s="27">
        <f t="shared" si="146"/>
        <v>34448</v>
      </c>
      <c r="X81" s="27"/>
      <c r="Y81" s="27">
        <f t="shared" si="147"/>
        <v>0</v>
      </c>
      <c r="Z81" s="27"/>
      <c r="AA81" s="27">
        <f t="shared" si="148"/>
        <v>34448</v>
      </c>
      <c r="AB81" s="27"/>
      <c r="AC81" s="27">
        <f t="shared" si="149"/>
        <v>0</v>
      </c>
      <c r="AD81" s="27"/>
      <c r="AE81" s="27">
        <f t="shared" si="150"/>
        <v>34448</v>
      </c>
      <c r="AF81" s="27"/>
      <c r="AG81" s="27">
        <f t="shared" si="151"/>
        <v>0</v>
      </c>
      <c r="AH81" s="27"/>
      <c r="AI81" s="27">
        <f t="shared" si="152"/>
        <v>34448</v>
      </c>
      <c r="AJ81" s="27"/>
      <c r="AK81" s="27">
        <f t="shared" si="153"/>
        <v>0</v>
      </c>
      <c r="AL81" s="27"/>
      <c r="AM81" s="27">
        <f t="shared" si="154"/>
        <v>34448</v>
      </c>
      <c r="AN81" s="27"/>
      <c r="AO81" s="27">
        <f t="shared" si="155"/>
        <v>0</v>
      </c>
      <c r="AP81" s="26"/>
      <c r="AQ81" s="27">
        <f t="shared" si="156"/>
        <v>34448</v>
      </c>
      <c r="AR81" s="26"/>
      <c r="AS81" s="27">
        <f t="shared" si="157"/>
        <v>0</v>
      </c>
      <c r="AT81" s="13">
        <v>1710141090</v>
      </c>
    </row>
    <row r="82" spans="1:48" ht="56.25" x14ac:dyDescent="0.3">
      <c r="A82" s="1" t="s">
        <v>107</v>
      </c>
      <c r="B82" s="62" t="s">
        <v>43</v>
      </c>
      <c r="C82" s="7" t="s">
        <v>44</v>
      </c>
      <c r="D82" s="27">
        <v>108206.8</v>
      </c>
      <c r="E82" s="27">
        <v>50000</v>
      </c>
      <c r="F82" s="27"/>
      <c r="G82" s="27">
        <f t="shared" si="0"/>
        <v>108206.8</v>
      </c>
      <c r="H82" s="27">
        <v>49000</v>
      </c>
      <c r="I82" s="27">
        <f t="shared" si="1"/>
        <v>99000</v>
      </c>
      <c r="J82" s="27"/>
      <c r="K82" s="27">
        <f t="shared" si="2"/>
        <v>108206.8</v>
      </c>
      <c r="L82" s="27"/>
      <c r="M82" s="27">
        <f t="shared" si="141"/>
        <v>99000</v>
      </c>
      <c r="N82" s="27"/>
      <c r="O82" s="27">
        <f t="shared" si="142"/>
        <v>108206.8</v>
      </c>
      <c r="P82" s="27"/>
      <c r="Q82" s="27">
        <f t="shared" si="143"/>
        <v>99000</v>
      </c>
      <c r="R82" s="27">
        <v>-31539.026000000002</v>
      </c>
      <c r="S82" s="27">
        <f t="shared" si="144"/>
        <v>76667.774000000005</v>
      </c>
      <c r="T82" s="27"/>
      <c r="U82" s="27">
        <f t="shared" si="145"/>
        <v>99000</v>
      </c>
      <c r="V82" s="27">
        <v>23185.34</v>
      </c>
      <c r="W82" s="27">
        <f t="shared" si="146"/>
        <v>99853.114000000001</v>
      </c>
      <c r="X82" s="27"/>
      <c r="Y82" s="27">
        <f t="shared" si="147"/>
        <v>99000</v>
      </c>
      <c r="Z82" s="27"/>
      <c r="AA82" s="27">
        <f t="shared" si="148"/>
        <v>99853.114000000001</v>
      </c>
      <c r="AB82" s="27"/>
      <c r="AC82" s="27">
        <f t="shared" si="149"/>
        <v>99000</v>
      </c>
      <c r="AD82" s="27"/>
      <c r="AE82" s="27">
        <f t="shared" si="150"/>
        <v>99853.114000000001</v>
      </c>
      <c r="AF82" s="27"/>
      <c r="AG82" s="27">
        <f t="shared" si="151"/>
        <v>99000</v>
      </c>
      <c r="AH82" s="27"/>
      <c r="AI82" s="27">
        <f t="shared" si="152"/>
        <v>99853.114000000001</v>
      </c>
      <c r="AJ82" s="27"/>
      <c r="AK82" s="27">
        <f t="shared" si="153"/>
        <v>99000</v>
      </c>
      <c r="AL82" s="27"/>
      <c r="AM82" s="27">
        <f t="shared" si="154"/>
        <v>99853.114000000001</v>
      </c>
      <c r="AN82" s="27"/>
      <c r="AO82" s="27">
        <f t="shared" si="155"/>
        <v>99000</v>
      </c>
      <c r="AP82" s="26"/>
      <c r="AQ82" s="27">
        <f t="shared" si="156"/>
        <v>99853.114000000001</v>
      </c>
      <c r="AR82" s="26"/>
      <c r="AS82" s="27">
        <f t="shared" si="157"/>
        <v>99000</v>
      </c>
      <c r="AT82" s="13">
        <v>1710141130</v>
      </c>
    </row>
    <row r="83" spans="1:48" ht="56.25" x14ac:dyDescent="0.3">
      <c r="A83" s="1" t="s">
        <v>108</v>
      </c>
      <c r="B83" s="62" t="s">
        <v>45</v>
      </c>
      <c r="C83" s="7" t="s">
        <v>44</v>
      </c>
      <c r="D83" s="27">
        <v>30419.7</v>
      </c>
      <c r="E83" s="27">
        <v>0</v>
      </c>
      <c r="F83" s="27"/>
      <c r="G83" s="27">
        <f t="shared" si="0"/>
        <v>30419.7</v>
      </c>
      <c r="H83" s="27"/>
      <c r="I83" s="27">
        <f t="shared" si="1"/>
        <v>0</v>
      </c>
      <c r="J83" s="27"/>
      <c r="K83" s="27">
        <f t="shared" si="2"/>
        <v>30419.7</v>
      </c>
      <c r="L83" s="27"/>
      <c r="M83" s="27">
        <f t="shared" si="141"/>
        <v>0</v>
      </c>
      <c r="N83" s="27"/>
      <c r="O83" s="27">
        <f t="shared" si="142"/>
        <v>30419.7</v>
      </c>
      <c r="P83" s="27"/>
      <c r="Q83" s="27">
        <f t="shared" si="143"/>
        <v>0</v>
      </c>
      <c r="R83" s="27"/>
      <c r="S83" s="27">
        <f t="shared" si="144"/>
        <v>30419.7</v>
      </c>
      <c r="T83" s="27"/>
      <c r="U83" s="27">
        <f t="shared" si="145"/>
        <v>0</v>
      </c>
      <c r="V83" s="27"/>
      <c r="W83" s="27">
        <f t="shared" si="146"/>
        <v>30419.7</v>
      </c>
      <c r="X83" s="27"/>
      <c r="Y83" s="27">
        <f t="shared" si="147"/>
        <v>0</v>
      </c>
      <c r="Z83" s="27"/>
      <c r="AA83" s="27">
        <f t="shared" si="148"/>
        <v>30419.7</v>
      </c>
      <c r="AB83" s="27"/>
      <c r="AC83" s="27">
        <f t="shared" si="149"/>
        <v>0</v>
      </c>
      <c r="AD83" s="27"/>
      <c r="AE83" s="27">
        <f t="shared" si="150"/>
        <v>30419.7</v>
      </c>
      <c r="AF83" s="27"/>
      <c r="AG83" s="27">
        <f t="shared" si="151"/>
        <v>0</v>
      </c>
      <c r="AH83" s="27"/>
      <c r="AI83" s="27">
        <f t="shared" si="152"/>
        <v>30419.7</v>
      </c>
      <c r="AJ83" s="27"/>
      <c r="AK83" s="27">
        <f t="shared" si="153"/>
        <v>0</v>
      </c>
      <c r="AL83" s="27">
        <v>-17955.881000000001</v>
      </c>
      <c r="AM83" s="27">
        <f t="shared" si="154"/>
        <v>12463.819</v>
      </c>
      <c r="AN83" s="27">
        <v>17955.881000000001</v>
      </c>
      <c r="AO83" s="27">
        <f t="shared" si="155"/>
        <v>17955.881000000001</v>
      </c>
      <c r="AP83" s="26"/>
      <c r="AQ83" s="27">
        <f t="shared" si="156"/>
        <v>12463.819</v>
      </c>
      <c r="AR83" s="26"/>
      <c r="AS83" s="27">
        <f t="shared" si="157"/>
        <v>17955.881000000001</v>
      </c>
      <c r="AT83" s="13">
        <v>1710141210</v>
      </c>
    </row>
    <row r="84" spans="1:48" ht="56.25" x14ac:dyDescent="0.3">
      <c r="A84" s="1" t="s">
        <v>109</v>
      </c>
      <c r="B84" s="62" t="s">
        <v>46</v>
      </c>
      <c r="C84" s="7" t="s">
        <v>44</v>
      </c>
      <c r="D84" s="25">
        <v>52469</v>
      </c>
      <c r="E84" s="25">
        <v>20765</v>
      </c>
      <c r="F84" s="27"/>
      <c r="G84" s="27">
        <f t="shared" si="0"/>
        <v>52469</v>
      </c>
      <c r="H84" s="27">
        <v>37555.4</v>
      </c>
      <c r="I84" s="27">
        <f t="shared" si="1"/>
        <v>58320.4</v>
      </c>
      <c r="J84" s="27"/>
      <c r="K84" s="27">
        <f t="shared" si="2"/>
        <v>52469</v>
      </c>
      <c r="L84" s="27"/>
      <c r="M84" s="27">
        <f t="shared" si="141"/>
        <v>58320.4</v>
      </c>
      <c r="N84" s="27"/>
      <c r="O84" s="27">
        <f t="shared" si="142"/>
        <v>52469</v>
      </c>
      <c r="P84" s="27"/>
      <c r="Q84" s="27">
        <f t="shared" si="143"/>
        <v>58320.4</v>
      </c>
      <c r="R84" s="27"/>
      <c r="S84" s="27">
        <f t="shared" si="144"/>
        <v>52469</v>
      </c>
      <c r="T84" s="27"/>
      <c r="U84" s="27">
        <f t="shared" si="145"/>
        <v>58320.4</v>
      </c>
      <c r="V84" s="27"/>
      <c r="W84" s="27">
        <f t="shared" si="146"/>
        <v>52469</v>
      </c>
      <c r="X84" s="27"/>
      <c r="Y84" s="27">
        <f t="shared" si="147"/>
        <v>58320.4</v>
      </c>
      <c r="Z84" s="27"/>
      <c r="AA84" s="27">
        <f t="shared" si="148"/>
        <v>52469</v>
      </c>
      <c r="AB84" s="27"/>
      <c r="AC84" s="27">
        <f t="shared" si="149"/>
        <v>58320.4</v>
      </c>
      <c r="AD84" s="27"/>
      <c r="AE84" s="27">
        <f t="shared" si="150"/>
        <v>52469</v>
      </c>
      <c r="AF84" s="27"/>
      <c r="AG84" s="27">
        <f t="shared" si="151"/>
        <v>58320.4</v>
      </c>
      <c r="AH84" s="27"/>
      <c r="AI84" s="27">
        <f t="shared" si="152"/>
        <v>52469</v>
      </c>
      <c r="AJ84" s="27"/>
      <c r="AK84" s="27">
        <f t="shared" si="153"/>
        <v>58320.4</v>
      </c>
      <c r="AL84" s="27"/>
      <c r="AM84" s="27">
        <f t="shared" si="154"/>
        <v>52469</v>
      </c>
      <c r="AN84" s="27"/>
      <c r="AO84" s="27">
        <f t="shared" si="155"/>
        <v>58320.4</v>
      </c>
      <c r="AP84" s="26">
        <v>9350</v>
      </c>
      <c r="AQ84" s="27">
        <f t="shared" si="156"/>
        <v>61819</v>
      </c>
      <c r="AR84" s="26"/>
      <c r="AS84" s="27">
        <f t="shared" si="157"/>
        <v>58320.4</v>
      </c>
      <c r="AT84" s="13">
        <v>1710142260</v>
      </c>
    </row>
    <row r="85" spans="1:48" ht="56.25" x14ac:dyDescent="0.3">
      <c r="A85" s="1" t="s">
        <v>110</v>
      </c>
      <c r="B85" s="62" t="s">
        <v>47</v>
      </c>
      <c r="C85" s="7" t="s">
        <v>44</v>
      </c>
      <c r="D85" s="25">
        <v>40000</v>
      </c>
      <c r="E85" s="25">
        <v>70000</v>
      </c>
      <c r="F85" s="27">
        <v>-20000</v>
      </c>
      <c r="G85" s="27">
        <f t="shared" si="0"/>
        <v>20000</v>
      </c>
      <c r="H85" s="27">
        <v>20000</v>
      </c>
      <c r="I85" s="27">
        <f t="shared" si="1"/>
        <v>90000</v>
      </c>
      <c r="J85" s="27"/>
      <c r="K85" s="27">
        <f t="shared" si="2"/>
        <v>20000</v>
      </c>
      <c r="L85" s="27"/>
      <c r="M85" s="27">
        <f t="shared" si="141"/>
        <v>90000</v>
      </c>
      <c r="N85" s="27"/>
      <c r="O85" s="27">
        <f t="shared" si="142"/>
        <v>20000</v>
      </c>
      <c r="P85" s="27"/>
      <c r="Q85" s="27">
        <f t="shared" si="143"/>
        <v>90000</v>
      </c>
      <c r="R85" s="27"/>
      <c r="S85" s="27">
        <f t="shared" si="144"/>
        <v>20000</v>
      </c>
      <c r="T85" s="27"/>
      <c r="U85" s="27">
        <f t="shared" si="145"/>
        <v>90000</v>
      </c>
      <c r="V85" s="27"/>
      <c r="W85" s="27">
        <f t="shared" si="146"/>
        <v>20000</v>
      </c>
      <c r="X85" s="27"/>
      <c r="Y85" s="27">
        <f t="shared" si="147"/>
        <v>90000</v>
      </c>
      <c r="Z85" s="27"/>
      <c r="AA85" s="27">
        <f t="shared" si="148"/>
        <v>20000</v>
      </c>
      <c r="AB85" s="27"/>
      <c r="AC85" s="27">
        <f t="shared" si="149"/>
        <v>90000</v>
      </c>
      <c r="AD85" s="27"/>
      <c r="AE85" s="27">
        <f t="shared" si="150"/>
        <v>20000</v>
      </c>
      <c r="AF85" s="27"/>
      <c r="AG85" s="27">
        <f t="shared" si="151"/>
        <v>90000</v>
      </c>
      <c r="AH85" s="27"/>
      <c r="AI85" s="27">
        <f t="shared" si="152"/>
        <v>20000</v>
      </c>
      <c r="AJ85" s="27"/>
      <c r="AK85" s="27">
        <f t="shared" si="153"/>
        <v>90000</v>
      </c>
      <c r="AL85" s="27"/>
      <c r="AM85" s="27">
        <f t="shared" si="154"/>
        <v>20000</v>
      </c>
      <c r="AN85" s="27"/>
      <c r="AO85" s="27">
        <f t="shared" si="155"/>
        <v>90000</v>
      </c>
      <c r="AP85" s="26"/>
      <c r="AQ85" s="27">
        <f t="shared" si="156"/>
        <v>20000</v>
      </c>
      <c r="AR85" s="26"/>
      <c r="AS85" s="27">
        <f t="shared" si="157"/>
        <v>90000</v>
      </c>
      <c r="AT85" s="13">
        <v>1710142180</v>
      </c>
    </row>
    <row r="86" spans="1:48" ht="56.25" x14ac:dyDescent="0.3">
      <c r="A86" s="1" t="s">
        <v>111</v>
      </c>
      <c r="B86" s="62" t="s">
        <v>48</v>
      </c>
      <c r="C86" s="7" t="s">
        <v>44</v>
      </c>
      <c r="D86" s="25">
        <v>25565.1</v>
      </c>
      <c r="E86" s="25">
        <v>0</v>
      </c>
      <c r="F86" s="27">
        <v>2840</v>
      </c>
      <c r="G86" s="27">
        <f t="shared" si="0"/>
        <v>28405.1</v>
      </c>
      <c r="H86" s="27"/>
      <c r="I86" s="27">
        <f t="shared" si="1"/>
        <v>0</v>
      </c>
      <c r="J86" s="27"/>
      <c r="K86" s="27">
        <f t="shared" si="2"/>
        <v>28405.1</v>
      </c>
      <c r="L86" s="27"/>
      <c r="M86" s="27">
        <f t="shared" si="141"/>
        <v>0</v>
      </c>
      <c r="N86" s="27"/>
      <c r="O86" s="27">
        <f t="shared" si="142"/>
        <v>28405.1</v>
      </c>
      <c r="P86" s="27"/>
      <c r="Q86" s="27">
        <f t="shared" si="143"/>
        <v>0</v>
      </c>
      <c r="R86" s="27"/>
      <c r="S86" s="27">
        <f t="shared" si="144"/>
        <v>28405.1</v>
      </c>
      <c r="T86" s="27"/>
      <c r="U86" s="27">
        <f t="shared" si="145"/>
        <v>0</v>
      </c>
      <c r="V86" s="27"/>
      <c r="W86" s="27">
        <f t="shared" si="146"/>
        <v>28405.1</v>
      </c>
      <c r="X86" s="27"/>
      <c r="Y86" s="27">
        <f t="shared" si="147"/>
        <v>0</v>
      </c>
      <c r="Z86" s="27"/>
      <c r="AA86" s="27">
        <f t="shared" si="148"/>
        <v>28405.1</v>
      </c>
      <c r="AB86" s="27"/>
      <c r="AC86" s="27">
        <f t="shared" si="149"/>
        <v>0</v>
      </c>
      <c r="AD86" s="27"/>
      <c r="AE86" s="27">
        <f t="shared" si="150"/>
        <v>28405.1</v>
      </c>
      <c r="AF86" s="27"/>
      <c r="AG86" s="27">
        <f t="shared" si="151"/>
        <v>0</v>
      </c>
      <c r="AH86" s="27"/>
      <c r="AI86" s="27">
        <f t="shared" si="152"/>
        <v>28405.1</v>
      </c>
      <c r="AJ86" s="27"/>
      <c r="AK86" s="27">
        <f t="shared" si="153"/>
        <v>0</v>
      </c>
      <c r="AL86" s="27"/>
      <c r="AM86" s="27">
        <f t="shared" si="154"/>
        <v>28405.1</v>
      </c>
      <c r="AN86" s="27"/>
      <c r="AO86" s="27">
        <f t="shared" si="155"/>
        <v>0</v>
      </c>
      <c r="AP86" s="26"/>
      <c r="AQ86" s="27">
        <f t="shared" si="156"/>
        <v>28405.1</v>
      </c>
      <c r="AR86" s="26"/>
      <c r="AS86" s="27">
        <f t="shared" si="157"/>
        <v>0</v>
      </c>
      <c r="AT86" s="13">
        <v>1710142330</v>
      </c>
    </row>
    <row r="87" spans="1:48" ht="56.25" x14ac:dyDescent="0.3">
      <c r="A87" s="1" t="s">
        <v>112</v>
      </c>
      <c r="B87" s="62" t="s">
        <v>49</v>
      </c>
      <c r="C87" s="7" t="s">
        <v>44</v>
      </c>
      <c r="D87" s="25">
        <v>522</v>
      </c>
      <c r="E87" s="25">
        <v>0</v>
      </c>
      <c r="F87" s="27"/>
      <c r="G87" s="27">
        <f t="shared" si="0"/>
        <v>522</v>
      </c>
      <c r="H87" s="27"/>
      <c r="I87" s="27">
        <f t="shared" si="1"/>
        <v>0</v>
      </c>
      <c r="J87" s="27"/>
      <c r="K87" s="27">
        <f t="shared" si="2"/>
        <v>522</v>
      </c>
      <c r="L87" s="27"/>
      <c r="M87" s="27">
        <f t="shared" si="141"/>
        <v>0</v>
      </c>
      <c r="N87" s="27"/>
      <c r="O87" s="27">
        <f t="shared" si="142"/>
        <v>522</v>
      </c>
      <c r="P87" s="27"/>
      <c r="Q87" s="27">
        <f t="shared" si="143"/>
        <v>0</v>
      </c>
      <c r="R87" s="27"/>
      <c r="S87" s="27">
        <f t="shared" si="144"/>
        <v>522</v>
      </c>
      <c r="T87" s="27"/>
      <c r="U87" s="27">
        <f t="shared" si="145"/>
        <v>0</v>
      </c>
      <c r="V87" s="27"/>
      <c r="W87" s="27">
        <f t="shared" si="146"/>
        <v>522</v>
      </c>
      <c r="X87" s="27"/>
      <c r="Y87" s="27">
        <f t="shared" si="147"/>
        <v>0</v>
      </c>
      <c r="Z87" s="27"/>
      <c r="AA87" s="27">
        <f t="shared" si="148"/>
        <v>522</v>
      </c>
      <c r="AB87" s="27"/>
      <c r="AC87" s="27">
        <f t="shared" si="149"/>
        <v>0</v>
      </c>
      <c r="AD87" s="27"/>
      <c r="AE87" s="27">
        <f t="shared" si="150"/>
        <v>522</v>
      </c>
      <c r="AF87" s="27"/>
      <c r="AG87" s="27">
        <f t="shared" si="151"/>
        <v>0</v>
      </c>
      <c r="AH87" s="27"/>
      <c r="AI87" s="27">
        <f t="shared" si="152"/>
        <v>522</v>
      </c>
      <c r="AJ87" s="27"/>
      <c r="AK87" s="27">
        <f t="shared" si="153"/>
        <v>0</v>
      </c>
      <c r="AL87" s="27"/>
      <c r="AM87" s="27">
        <f t="shared" si="154"/>
        <v>522</v>
      </c>
      <c r="AN87" s="27"/>
      <c r="AO87" s="27">
        <f t="shared" si="155"/>
        <v>0</v>
      </c>
      <c r="AP87" s="26"/>
      <c r="AQ87" s="27">
        <f t="shared" si="156"/>
        <v>522</v>
      </c>
      <c r="AR87" s="26"/>
      <c r="AS87" s="27">
        <f t="shared" si="157"/>
        <v>0</v>
      </c>
      <c r="AT87" s="13">
        <v>1710142340</v>
      </c>
    </row>
    <row r="88" spans="1:48" ht="75" hidden="1" x14ac:dyDescent="0.3">
      <c r="A88" s="1" t="s">
        <v>112</v>
      </c>
      <c r="B88" s="49" t="s">
        <v>49</v>
      </c>
      <c r="C88" s="7" t="s">
        <v>276</v>
      </c>
      <c r="D88" s="25"/>
      <c r="E88" s="25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6"/>
      <c r="AQ88" s="27">
        <f t="shared" si="156"/>
        <v>0</v>
      </c>
      <c r="AR88" s="26"/>
      <c r="AS88" s="27">
        <f t="shared" si="157"/>
        <v>0</v>
      </c>
      <c r="AT88" s="13">
        <v>1710142340</v>
      </c>
      <c r="AU88" s="3">
        <v>0</v>
      </c>
    </row>
    <row r="89" spans="1:48" ht="56.25" x14ac:dyDescent="0.3">
      <c r="A89" s="1" t="s">
        <v>113</v>
      </c>
      <c r="B89" s="62" t="s">
        <v>50</v>
      </c>
      <c r="C89" s="7" t="s">
        <v>44</v>
      </c>
      <c r="D89" s="25">
        <v>3897</v>
      </c>
      <c r="E89" s="25">
        <v>0</v>
      </c>
      <c r="F89" s="27"/>
      <c r="G89" s="27">
        <f t="shared" si="0"/>
        <v>3897</v>
      </c>
      <c r="H89" s="27"/>
      <c r="I89" s="27">
        <f t="shared" si="1"/>
        <v>0</v>
      </c>
      <c r="J89" s="27"/>
      <c r="K89" s="27">
        <f t="shared" si="2"/>
        <v>3897</v>
      </c>
      <c r="L89" s="27"/>
      <c r="M89" s="27">
        <f t="shared" si="141"/>
        <v>0</v>
      </c>
      <c r="N89" s="27"/>
      <c r="O89" s="27">
        <f t="shared" si="142"/>
        <v>3897</v>
      </c>
      <c r="P89" s="27"/>
      <c r="Q89" s="27">
        <f t="shared" si="143"/>
        <v>0</v>
      </c>
      <c r="R89" s="27"/>
      <c r="S89" s="27">
        <f t="shared" si="144"/>
        <v>3897</v>
      </c>
      <c r="T89" s="27"/>
      <c r="U89" s="27">
        <f t="shared" si="145"/>
        <v>0</v>
      </c>
      <c r="V89" s="27"/>
      <c r="W89" s="27">
        <f t="shared" si="146"/>
        <v>3897</v>
      </c>
      <c r="X89" s="27"/>
      <c r="Y89" s="27">
        <f t="shared" si="147"/>
        <v>0</v>
      </c>
      <c r="Z89" s="27"/>
      <c r="AA89" s="27">
        <f t="shared" si="148"/>
        <v>3897</v>
      </c>
      <c r="AB89" s="27"/>
      <c r="AC89" s="27">
        <f t="shared" si="149"/>
        <v>0</v>
      </c>
      <c r="AD89" s="27"/>
      <c r="AE89" s="27">
        <f t="shared" si="150"/>
        <v>3897</v>
      </c>
      <c r="AF89" s="27"/>
      <c r="AG89" s="27">
        <f t="shared" si="151"/>
        <v>0</v>
      </c>
      <c r="AH89" s="27"/>
      <c r="AI89" s="27">
        <f t="shared" si="152"/>
        <v>3897</v>
      </c>
      <c r="AJ89" s="27"/>
      <c r="AK89" s="27">
        <f t="shared" si="153"/>
        <v>0</v>
      </c>
      <c r="AL89" s="27"/>
      <c r="AM89" s="27">
        <f t="shared" si="154"/>
        <v>3897</v>
      </c>
      <c r="AN89" s="27"/>
      <c r="AO89" s="27">
        <f t="shared" si="155"/>
        <v>0</v>
      </c>
      <c r="AP89" s="26"/>
      <c r="AQ89" s="27">
        <f t="shared" si="156"/>
        <v>3897</v>
      </c>
      <c r="AR89" s="26"/>
      <c r="AS89" s="27">
        <f t="shared" si="157"/>
        <v>0</v>
      </c>
      <c r="AT89" s="13">
        <v>1710142350</v>
      </c>
    </row>
    <row r="90" spans="1:48" ht="75" hidden="1" x14ac:dyDescent="0.3">
      <c r="A90" s="1" t="s">
        <v>113</v>
      </c>
      <c r="B90" s="49" t="s">
        <v>50</v>
      </c>
      <c r="C90" s="7" t="s">
        <v>276</v>
      </c>
      <c r="D90" s="25"/>
      <c r="E90" s="25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6"/>
      <c r="AQ90" s="27">
        <f t="shared" si="156"/>
        <v>0</v>
      </c>
      <c r="AR90" s="26"/>
      <c r="AS90" s="27">
        <f t="shared" si="157"/>
        <v>0</v>
      </c>
      <c r="AT90" s="13">
        <v>1710142350</v>
      </c>
      <c r="AU90" s="3">
        <v>0</v>
      </c>
    </row>
    <row r="91" spans="1:48" ht="56.25" x14ac:dyDescent="0.3">
      <c r="A91" s="1" t="s">
        <v>114</v>
      </c>
      <c r="B91" s="62" t="s">
        <v>51</v>
      </c>
      <c r="C91" s="7" t="s">
        <v>44</v>
      </c>
      <c r="D91" s="25">
        <v>22500</v>
      </c>
      <c r="E91" s="25">
        <v>0</v>
      </c>
      <c r="F91" s="27">
        <v>2500</v>
      </c>
      <c r="G91" s="27">
        <f t="shared" si="0"/>
        <v>25000</v>
      </c>
      <c r="H91" s="27"/>
      <c r="I91" s="27">
        <f t="shared" si="1"/>
        <v>0</v>
      </c>
      <c r="J91" s="27"/>
      <c r="K91" s="27">
        <f t="shared" si="2"/>
        <v>25000</v>
      </c>
      <c r="L91" s="27"/>
      <c r="M91" s="27">
        <f t="shared" si="141"/>
        <v>0</v>
      </c>
      <c r="N91" s="27"/>
      <c r="O91" s="27">
        <f t="shared" si="142"/>
        <v>25000</v>
      </c>
      <c r="P91" s="27"/>
      <c r="Q91" s="27">
        <f t="shared" si="143"/>
        <v>0</v>
      </c>
      <c r="R91" s="27"/>
      <c r="S91" s="27">
        <f t="shared" si="144"/>
        <v>25000</v>
      </c>
      <c r="T91" s="27"/>
      <c r="U91" s="27">
        <f t="shared" si="145"/>
        <v>0</v>
      </c>
      <c r="V91" s="27"/>
      <c r="W91" s="27">
        <f t="shared" si="146"/>
        <v>25000</v>
      </c>
      <c r="X91" s="27"/>
      <c r="Y91" s="27">
        <f t="shared" si="147"/>
        <v>0</v>
      </c>
      <c r="Z91" s="27"/>
      <c r="AA91" s="27">
        <f t="shared" si="148"/>
        <v>25000</v>
      </c>
      <c r="AB91" s="27"/>
      <c r="AC91" s="27">
        <f t="shared" si="149"/>
        <v>0</v>
      </c>
      <c r="AD91" s="27"/>
      <c r="AE91" s="27">
        <f t="shared" si="150"/>
        <v>25000</v>
      </c>
      <c r="AF91" s="27"/>
      <c r="AG91" s="27">
        <f t="shared" si="151"/>
        <v>0</v>
      </c>
      <c r="AH91" s="27"/>
      <c r="AI91" s="27">
        <f t="shared" si="152"/>
        <v>25000</v>
      </c>
      <c r="AJ91" s="27"/>
      <c r="AK91" s="27">
        <f t="shared" si="153"/>
        <v>0</v>
      </c>
      <c r="AL91" s="27"/>
      <c r="AM91" s="27">
        <f t="shared" si="154"/>
        <v>25000</v>
      </c>
      <c r="AN91" s="27"/>
      <c r="AO91" s="27">
        <f t="shared" si="155"/>
        <v>0</v>
      </c>
      <c r="AP91" s="26"/>
      <c r="AQ91" s="27">
        <f t="shared" si="156"/>
        <v>25000</v>
      </c>
      <c r="AR91" s="26"/>
      <c r="AS91" s="27">
        <f t="shared" si="157"/>
        <v>0</v>
      </c>
      <c r="AT91" s="13">
        <v>1710142360</v>
      </c>
    </row>
    <row r="92" spans="1:48" ht="56.25" x14ac:dyDescent="0.3">
      <c r="A92" s="1" t="s">
        <v>115</v>
      </c>
      <c r="B92" s="62" t="s">
        <v>52</v>
      </c>
      <c r="C92" s="7" t="s">
        <v>44</v>
      </c>
      <c r="D92" s="25">
        <v>61227</v>
      </c>
      <c r="E92" s="25">
        <v>0</v>
      </c>
      <c r="F92" s="27">
        <f>6803-23269.6</f>
        <v>-16466.599999999999</v>
      </c>
      <c r="G92" s="27">
        <f t="shared" si="0"/>
        <v>44760.4</v>
      </c>
      <c r="H92" s="27">
        <v>23269.599999999999</v>
      </c>
      <c r="I92" s="27">
        <f t="shared" si="1"/>
        <v>23269.599999999999</v>
      </c>
      <c r="J92" s="27"/>
      <c r="K92" s="27">
        <f t="shared" si="2"/>
        <v>44760.4</v>
      </c>
      <c r="L92" s="27"/>
      <c r="M92" s="27">
        <f t="shared" si="141"/>
        <v>23269.599999999999</v>
      </c>
      <c r="N92" s="27"/>
      <c r="O92" s="27">
        <f t="shared" si="142"/>
        <v>44760.4</v>
      </c>
      <c r="P92" s="27"/>
      <c r="Q92" s="27">
        <f t="shared" si="143"/>
        <v>23269.599999999999</v>
      </c>
      <c r="R92" s="27"/>
      <c r="S92" s="27">
        <f t="shared" si="144"/>
        <v>44760.4</v>
      </c>
      <c r="T92" s="27"/>
      <c r="U92" s="27">
        <f t="shared" si="145"/>
        <v>23269.599999999999</v>
      </c>
      <c r="V92" s="27"/>
      <c r="W92" s="27">
        <f t="shared" si="146"/>
        <v>44760.4</v>
      </c>
      <c r="X92" s="27"/>
      <c r="Y92" s="27">
        <f t="shared" si="147"/>
        <v>23269.599999999999</v>
      </c>
      <c r="Z92" s="27"/>
      <c r="AA92" s="27">
        <f t="shared" si="148"/>
        <v>44760.4</v>
      </c>
      <c r="AB92" s="27"/>
      <c r="AC92" s="27">
        <f t="shared" si="149"/>
        <v>23269.599999999999</v>
      </c>
      <c r="AD92" s="27"/>
      <c r="AE92" s="27">
        <f t="shared" si="150"/>
        <v>44760.4</v>
      </c>
      <c r="AF92" s="27"/>
      <c r="AG92" s="27">
        <f t="shared" si="151"/>
        <v>23269.599999999999</v>
      </c>
      <c r="AH92" s="27"/>
      <c r="AI92" s="27">
        <f t="shared" si="152"/>
        <v>44760.4</v>
      </c>
      <c r="AJ92" s="27"/>
      <c r="AK92" s="27">
        <f t="shared" si="153"/>
        <v>23269.599999999999</v>
      </c>
      <c r="AL92" s="27">
        <v>-30000</v>
      </c>
      <c r="AM92" s="27">
        <f t="shared" si="154"/>
        <v>14760.400000000001</v>
      </c>
      <c r="AN92" s="27">
        <v>30000</v>
      </c>
      <c r="AO92" s="27">
        <f t="shared" si="155"/>
        <v>53269.599999999999</v>
      </c>
      <c r="AP92" s="26"/>
      <c r="AQ92" s="27">
        <f t="shared" si="156"/>
        <v>14760.400000000001</v>
      </c>
      <c r="AR92" s="26"/>
      <c r="AS92" s="27">
        <f t="shared" si="157"/>
        <v>53269.599999999999</v>
      </c>
      <c r="AT92" s="13">
        <v>1710142370</v>
      </c>
    </row>
    <row r="93" spans="1:48" ht="56.25" x14ac:dyDescent="0.3">
      <c r="A93" s="1" t="s">
        <v>116</v>
      </c>
      <c r="B93" s="62" t="s">
        <v>53</v>
      </c>
      <c r="C93" s="7" t="s">
        <v>44</v>
      </c>
      <c r="D93" s="25">
        <v>26760.3</v>
      </c>
      <c r="E93" s="25">
        <v>8016.7</v>
      </c>
      <c r="F93" s="27"/>
      <c r="G93" s="27">
        <f t="shared" si="0"/>
        <v>26760.3</v>
      </c>
      <c r="H93" s="27"/>
      <c r="I93" s="27">
        <f t="shared" si="1"/>
        <v>8016.7</v>
      </c>
      <c r="J93" s="27"/>
      <c r="K93" s="27">
        <f t="shared" si="2"/>
        <v>26760.3</v>
      </c>
      <c r="L93" s="27"/>
      <c r="M93" s="27">
        <f t="shared" si="141"/>
        <v>8016.7</v>
      </c>
      <c r="N93" s="27"/>
      <c r="O93" s="27">
        <f t="shared" si="142"/>
        <v>26760.3</v>
      </c>
      <c r="P93" s="27"/>
      <c r="Q93" s="27">
        <f t="shared" si="143"/>
        <v>8016.7</v>
      </c>
      <c r="R93" s="27"/>
      <c r="S93" s="27">
        <f t="shared" si="144"/>
        <v>26760.3</v>
      </c>
      <c r="T93" s="27"/>
      <c r="U93" s="27">
        <f t="shared" si="145"/>
        <v>8016.7</v>
      </c>
      <c r="V93" s="27"/>
      <c r="W93" s="27">
        <f t="shared" si="146"/>
        <v>26760.3</v>
      </c>
      <c r="X93" s="27"/>
      <c r="Y93" s="27">
        <f t="shared" si="147"/>
        <v>8016.7</v>
      </c>
      <c r="Z93" s="27"/>
      <c r="AA93" s="27">
        <f t="shared" si="148"/>
        <v>26760.3</v>
      </c>
      <c r="AB93" s="27"/>
      <c r="AC93" s="27">
        <f t="shared" si="149"/>
        <v>8016.7</v>
      </c>
      <c r="AD93" s="27"/>
      <c r="AE93" s="27">
        <f t="shared" si="150"/>
        <v>26760.3</v>
      </c>
      <c r="AF93" s="27"/>
      <c r="AG93" s="27">
        <f t="shared" si="151"/>
        <v>8016.7</v>
      </c>
      <c r="AH93" s="27">
        <v>8667.7999999999993</v>
      </c>
      <c r="AI93" s="27">
        <f t="shared" si="152"/>
        <v>35428.1</v>
      </c>
      <c r="AJ93" s="27"/>
      <c r="AK93" s="27">
        <f t="shared" si="153"/>
        <v>8016.7</v>
      </c>
      <c r="AL93" s="27"/>
      <c r="AM93" s="27">
        <f t="shared" si="154"/>
        <v>35428.1</v>
      </c>
      <c r="AN93" s="27"/>
      <c r="AO93" s="27">
        <f t="shared" si="155"/>
        <v>8016.7</v>
      </c>
      <c r="AP93" s="26">
        <v>1795.7570000000001</v>
      </c>
      <c r="AQ93" s="27">
        <f t="shared" si="156"/>
        <v>37223.856999999996</v>
      </c>
      <c r="AR93" s="26"/>
      <c r="AS93" s="27">
        <f t="shared" si="157"/>
        <v>8016.7</v>
      </c>
      <c r="AT93" s="13">
        <v>1710241100</v>
      </c>
    </row>
    <row r="94" spans="1:48" ht="56.25" x14ac:dyDescent="0.3">
      <c r="A94" s="1" t="s">
        <v>117</v>
      </c>
      <c r="B94" s="62" t="s">
        <v>270</v>
      </c>
      <c r="C94" s="7" t="s">
        <v>44</v>
      </c>
      <c r="D94" s="25">
        <v>8000</v>
      </c>
      <c r="E94" s="25">
        <v>0</v>
      </c>
      <c r="F94" s="27"/>
      <c r="G94" s="27">
        <f t="shared" si="0"/>
        <v>8000</v>
      </c>
      <c r="H94" s="27"/>
      <c r="I94" s="27">
        <f t="shared" si="1"/>
        <v>0</v>
      </c>
      <c r="J94" s="27">
        <v>14395.203</v>
      </c>
      <c r="K94" s="27">
        <f t="shared" si="2"/>
        <v>22395.203000000001</v>
      </c>
      <c r="L94" s="27"/>
      <c r="M94" s="27">
        <f t="shared" si="141"/>
        <v>0</v>
      </c>
      <c r="N94" s="27"/>
      <c r="O94" s="27">
        <f t="shared" si="142"/>
        <v>22395.203000000001</v>
      </c>
      <c r="P94" s="27"/>
      <c r="Q94" s="27">
        <f t="shared" si="143"/>
        <v>0</v>
      </c>
      <c r="R94" s="27"/>
      <c r="S94" s="27">
        <f t="shared" si="144"/>
        <v>22395.203000000001</v>
      </c>
      <c r="T94" s="27"/>
      <c r="U94" s="27">
        <f t="shared" si="145"/>
        <v>0</v>
      </c>
      <c r="V94" s="27"/>
      <c r="W94" s="27">
        <f t="shared" si="146"/>
        <v>22395.203000000001</v>
      </c>
      <c r="X94" s="27"/>
      <c r="Y94" s="27">
        <f t="shared" si="147"/>
        <v>0</v>
      </c>
      <c r="Z94" s="27"/>
      <c r="AA94" s="27">
        <f t="shared" si="148"/>
        <v>22395.203000000001</v>
      </c>
      <c r="AB94" s="27"/>
      <c r="AC94" s="27">
        <f t="shared" si="149"/>
        <v>0</v>
      </c>
      <c r="AD94" s="27"/>
      <c r="AE94" s="27">
        <f t="shared" si="150"/>
        <v>22395.203000000001</v>
      </c>
      <c r="AF94" s="27"/>
      <c r="AG94" s="27">
        <f t="shared" si="151"/>
        <v>0</v>
      </c>
      <c r="AH94" s="27"/>
      <c r="AI94" s="27">
        <f t="shared" si="152"/>
        <v>22395.203000000001</v>
      </c>
      <c r="AJ94" s="27"/>
      <c r="AK94" s="27">
        <f t="shared" si="153"/>
        <v>0</v>
      </c>
      <c r="AL94" s="27"/>
      <c r="AM94" s="27">
        <f t="shared" si="154"/>
        <v>22395.203000000001</v>
      </c>
      <c r="AN94" s="27"/>
      <c r="AO94" s="27">
        <f t="shared" si="155"/>
        <v>0</v>
      </c>
      <c r="AP94" s="26">
        <v>-14615.137000000001</v>
      </c>
      <c r="AQ94" s="27">
        <f t="shared" si="156"/>
        <v>7780.0660000000007</v>
      </c>
      <c r="AR94" s="26"/>
      <c r="AS94" s="27">
        <f t="shared" si="157"/>
        <v>0</v>
      </c>
      <c r="AT94" s="13" t="s">
        <v>258</v>
      </c>
    </row>
    <row r="95" spans="1:48" ht="56.25" x14ac:dyDescent="0.3">
      <c r="A95" s="1" t="s">
        <v>118</v>
      </c>
      <c r="B95" s="62" t="s">
        <v>153</v>
      </c>
      <c r="C95" s="7" t="s">
        <v>44</v>
      </c>
      <c r="D95" s="25">
        <v>7000</v>
      </c>
      <c r="E95" s="25">
        <v>15000</v>
      </c>
      <c r="F95" s="27">
        <v>5000</v>
      </c>
      <c r="G95" s="27">
        <f t="shared" si="0"/>
        <v>12000</v>
      </c>
      <c r="H95" s="27"/>
      <c r="I95" s="27">
        <f t="shared" si="1"/>
        <v>15000</v>
      </c>
      <c r="J95" s="27"/>
      <c r="K95" s="27">
        <f t="shared" si="2"/>
        <v>12000</v>
      </c>
      <c r="L95" s="27"/>
      <c r="M95" s="27">
        <f t="shared" si="141"/>
        <v>15000</v>
      </c>
      <c r="N95" s="27"/>
      <c r="O95" s="27">
        <f t="shared" si="142"/>
        <v>12000</v>
      </c>
      <c r="P95" s="27"/>
      <c r="Q95" s="27">
        <f t="shared" si="143"/>
        <v>15000</v>
      </c>
      <c r="R95" s="27"/>
      <c r="S95" s="27">
        <f t="shared" si="144"/>
        <v>12000</v>
      </c>
      <c r="T95" s="27"/>
      <c r="U95" s="27">
        <f t="shared" si="145"/>
        <v>15000</v>
      </c>
      <c r="V95" s="27"/>
      <c r="W95" s="27">
        <f t="shared" si="146"/>
        <v>12000</v>
      </c>
      <c r="X95" s="27"/>
      <c r="Y95" s="27">
        <f t="shared" si="147"/>
        <v>15000</v>
      </c>
      <c r="Z95" s="27"/>
      <c r="AA95" s="27">
        <f t="shared" si="148"/>
        <v>12000</v>
      </c>
      <c r="AB95" s="27"/>
      <c r="AC95" s="27">
        <f t="shared" si="149"/>
        <v>15000</v>
      </c>
      <c r="AD95" s="27"/>
      <c r="AE95" s="27">
        <f t="shared" si="150"/>
        <v>12000</v>
      </c>
      <c r="AF95" s="27"/>
      <c r="AG95" s="27">
        <f t="shared" si="151"/>
        <v>15000</v>
      </c>
      <c r="AH95" s="27"/>
      <c r="AI95" s="27">
        <f t="shared" si="152"/>
        <v>12000</v>
      </c>
      <c r="AJ95" s="27"/>
      <c r="AK95" s="27">
        <f t="shared" si="153"/>
        <v>15000</v>
      </c>
      <c r="AL95" s="27"/>
      <c r="AM95" s="27">
        <f t="shared" si="154"/>
        <v>12000</v>
      </c>
      <c r="AN95" s="27"/>
      <c r="AO95" s="27">
        <f t="shared" si="155"/>
        <v>15000</v>
      </c>
      <c r="AP95" s="26"/>
      <c r="AQ95" s="27">
        <f t="shared" si="156"/>
        <v>12000</v>
      </c>
      <c r="AR95" s="26"/>
      <c r="AS95" s="27">
        <f t="shared" si="157"/>
        <v>15000</v>
      </c>
      <c r="AT95" s="22" t="s">
        <v>177</v>
      </c>
      <c r="AV95" s="22"/>
    </row>
    <row r="96" spans="1:48" ht="56.25" x14ac:dyDescent="0.3">
      <c r="A96" s="1" t="s">
        <v>119</v>
      </c>
      <c r="B96" s="62" t="s">
        <v>64</v>
      </c>
      <c r="C96" s="7" t="s">
        <v>3</v>
      </c>
      <c r="D96" s="25">
        <f>D98+D99</f>
        <v>1069391.5</v>
      </c>
      <c r="E96" s="25">
        <f>E98+E99</f>
        <v>400000</v>
      </c>
      <c r="F96" s="27">
        <f>F98+F99+F100</f>
        <v>-94000</v>
      </c>
      <c r="G96" s="27">
        <f t="shared" si="0"/>
        <v>975391.5</v>
      </c>
      <c r="H96" s="27">
        <f>H98+H99+H100</f>
        <v>94000</v>
      </c>
      <c r="I96" s="27">
        <f t="shared" si="1"/>
        <v>494000</v>
      </c>
      <c r="J96" s="27">
        <f>J98+J99+J100</f>
        <v>0</v>
      </c>
      <c r="K96" s="27">
        <f t="shared" si="2"/>
        <v>975391.5</v>
      </c>
      <c r="L96" s="27">
        <f>L98+L99+L100</f>
        <v>0</v>
      </c>
      <c r="M96" s="27">
        <f t="shared" si="141"/>
        <v>494000</v>
      </c>
      <c r="N96" s="27">
        <f>N98+N99+N100</f>
        <v>0</v>
      </c>
      <c r="O96" s="27">
        <f t="shared" si="142"/>
        <v>975391.5</v>
      </c>
      <c r="P96" s="27">
        <f>P98+P99+P100</f>
        <v>0</v>
      </c>
      <c r="Q96" s="27">
        <f t="shared" si="143"/>
        <v>494000</v>
      </c>
      <c r="R96" s="27">
        <f>R98+R99+R100</f>
        <v>0</v>
      </c>
      <c r="S96" s="27">
        <f t="shared" si="144"/>
        <v>975391.5</v>
      </c>
      <c r="T96" s="27">
        <f>T98+T99+T100</f>
        <v>0</v>
      </c>
      <c r="U96" s="27">
        <f t="shared" si="145"/>
        <v>494000</v>
      </c>
      <c r="V96" s="27">
        <f>V98+V99+V100</f>
        <v>0</v>
      </c>
      <c r="W96" s="27">
        <f t="shared" si="146"/>
        <v>975391.5</v>
      </c>
      <c r="X96" s="27">
        <f>X98+X99+X100</f>
        <v>0</v>
      </c>
      <c r="Y96" s="27">
        <f t="shared" si="147"/>
        <v>494000</v>
      </c>
      <c r="Z96" s="27">
        <f>Z98+Z99+Z100+Z101</f>
        <v>202654.14</v>
      </c>
      <c r="AA96" s="27">
        <f t="shared" si="148"/>
        <v>1178045.6400000001</v>
      </c>
      <c r="AB96" s="27">
        <f>AB98+AB99+AB100+AB101</f>
        <v>458995.10799999995</v>
      </c>
      <c r="AC96" s="27">
        <f t="shared" si="149"/>
        <v>952995.10800000001</v>
      </c>
      <c r="AD96" s="27">
        <f>AD98+AD99+AD100+AD101</f>
        <v>0</v>
      </c>
      <c r="AE96" s="27">
        <f t="shared" si="150"/>
        <v>1178045.6400000001</v>
      </c>
      <c r="AF96" s="27">
        <f>AF98+AF99+AF100+AF101</f>
        <v>0</v>
      </c>
      <c r="AG96" s="27">
        <f t="shared" si="151"/>
        <v>952995.10800000001</v>
      </c>
      <c r="AH96" s="27">
        <f>AH98+AH99+AH100+AH101</f>
        <v>0</v>
      </c>
      <c r="AI96" s="27">
        <f t="shared" si="152"/>
        <v>1178045.6400000001</v>
      </c>
      <c r="AJ96" s="27">
        <f>AJ98+AJ99+AJ100+AJ101</f>
        <v>0</v>
      </c>
      <c r="AK96" s="27">
        <f t="shared" si="153"/>
        <v>952995.10800000001</v>
      </c>
      <c r="AL96" s="27">
        <f>AL98+AL99+AL100+AL101</f>
        <v>0</v>
      </c>
      <c r="AM96" s="27">
        <f t="shared" si="154"/>
        <v>1178045.6400000001</v>
      </c>
      <c r="AN96" s="27">
        <f>AN98+AN99+AN100+AN101</f>
        <v>0</v>
      </c>
      <c r="AO96" s="27">
        <f t="shared" si="155"/>
        <v>952995.10800000001</v>
      </c>
      <c r="AP96" s="26">
        <f>AP98+AP99+AP100+AP101</f>
        <v>0</v>
      </c>
      <c r="AQ96" s="27">
        <f t="shared" si="156"/>
        <v>1178045.6400000001</v>
      </c>
      <c r="AR96" s="26">
        <f>AR98+AR99+AR100+AR101</f>
        <v>0</v>
      </c>
      <c r="AS96" s="27">
        <f t="shared" si="157"/>
        <v>952995.10800000001</v>
      </c>
    </row>
    <row r="97" spans="1:47" x14ac:dyDescent="0.3">
      <c r="A97" s="1"/>
      <c r="B97" s="62" t="s">
        <v>6</v>
      </c>
      <c r="C97" s="7"/>
      <c r="D97" s="25"/>
      <c r="E97" s="25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6"/>
      <c r="AQ97" s="27"/>
      <c r="AR97" s="26"/>
      <c r="AS97" s="27"/>
    </row>
    <row r="98" spans="1:47" hidden="1" x14ac:dyDescent="0.3">
      <c r="A98" s="1"/>
      <c r="B98" s="18" t="s">
        <v>7</v>
      </c>
      <c r="C98" s="7"/>
      <c r="D98" s="25">
        <v>664431.5</v>
      </c>
      <c r="E98" s="25">
        <v>400000</v>
      </c>
      <c r="F98" s="27">
        <v>-94000</v>
      </c>
      <c r="G98" s="27">
        <f t="shared" si="0"/>
        <v>570431.5</v>
      </c>
      <c r="H98" s="27">
        <v>94000</v>
      </c>
      <c r="I98" s="27">
        <f t="shared" si="1"/>
        <v>494000</v>
      </c>
      <c r="J98" s="27"/>
      <c r="K98" s="27">
        <f t="shared" si="2"/>
        <v>570431.5</v>
      </c>
      <c r="L98" s="27"/>
      <c r="M98" s="27">
        <f t="shared" ref="M98:M102" si="158">I98+L98</f>
        <v>494000</v>
      </c>
      <c r="N98" s="27"/>
      <c r="O98" s="27">
        <f t="shared" ref="O98:O102" si="159">K98+N98</f>
        <v>570431.5</v>
      </c>
      <c r="P98" s="27"/>
      <c r="Q98" s="27">
        <f t="shared" ref="Q98:Q102" si="160">M98+P98</f>
        <v>494000</v>
      </c>
      <c r="R98" s="27"/>
      <c r="S98" s="27">
        <f t="shared" ref="S98:S102" si="161">O98+R98</f>
        <v>570431.5</v>
      </c>
      <c r="T98" s="27"/>
      <c r="U98" s="27">
        <f t="shared" ref="U98:U102" si="162">Q98+T98</f>
        <v>494000</v>
      </c>
      <c r="V98" s="27"/>
      <c r="W98" s="27">
        <f t="shared" ref="W98:W102" si="163">S98+V98</f>
        <v>570431.5</v>
      </c>
      <c r="X98" s="27"/>
      <c r="Y98" s="27">
        <f t="shared" ref="Y98:Y102" si="164">U98+X98</f>
        <v>494000</v>
      </c>
      <c r="Z98" s="27">
        <f>100000-100304.3-159167.2-197941.805</f>
        <v>-357413.30499999999</v>
      </c>
      <c r="AA98" s="27">
        <f t="shared" ref="AA98:AA102" si="165">W98+Z98</f>
        <v>213018.19500000001</v>
      </c>
      <c r="AB98" s="27">
        <f>100000-400000-94000</f>
        <v>-394000</v>
      </c>
      <c r="AC98" s="27">
        <f t="shared" ref="AC98:AC102" si="166">Y98+AB98</f>
        <v>100000</v>
      </c>
      <c r="AD98" s="27"/>
      <c r="AE98" s="27">
        <f t="shared" ref="AE98:AE102" si="167">AA98+AD98</f>
        <v>213018.19500000001</v>
      </c>
      <c r="AF98" s="27"/>
      <c r="AG98" s="27">
        <f t="shared" ref="AG98:AG102" si="168">AC98+AF98</f>
        <v>100000</v>
      </c>
      <c r="AH98" s="27"/>
      <c r="AI98" s="27">
        <f t="shared" ref="AI98:AI102" si="169">AE98+AH98</f>
        <v>213018.19500000001</v>
      </c>
      <c r="AJ98" s="27"/>
      <c r="AK98" s="27">
        <f t="shared" ref="AK98:AK102" si="170">AG98+AJ98</f>
        <v>100000</v>
      </c>
      <c r="AL98" s="27"/>
      <c r="AM98" s="27">
        <f t="shared" ref="AM98:AM102" si="171">AI98+AL98</f>
        <v>213018.19500000001</v>
      </c>
      <c r="AN98" s="27"/>
      <c r="AO98" s="27">
        <f t="shared" ref="AO98:AO102" si="172">AK98+AN98</f>
        <v>100000</v>
      </c>
      <c r="AP98" s="26"/>
      <c r="AQ98" s="27">
        <f t="shared" ref="AQ98:AQ102" si="173">AM98+AP98</f>
        <v>213018.19500000001</v>
      </c>
      <c r="AR98" s="26"/>
      <c r="AS98" s="27">
        <f t="shared" ref="AS98:AS102" si="174">AO98+AR98</f>
        <v>100000</v>
      </c>
      <c r="AT98" s="13" t="s">
        <v>186</v>
      </c>
      <c r="AU98" s="3">
        <v>0</v>
      </c>
    </row>
    <row r="99" spans="1:47" x14ac:dyDescent="0.3">
      <c r="A99" s="1"/>
      <c r="B99" s="62" t="s">
        <v>13</v>
      </c>
      <c r="C99" s="7"/>
      <c r="D99" s="25">
        <v>404960</v>
      </c>
      <c r="E99" s="25">
        <v>0</v>
      </c>
      <c r="F99" s="27"/>
      <c r="G99" s="27">
        <f t="shared" si="0"/>
        <v>404960</v>
      </c>
      <c r="H99" s="27">
        <v>0</v>
      </c>
      <c r="I99" s="27">
        <f t="shared" si="1"/>
        <v>0</v>
      </c>
      <c r="J99" s="27"/>
      <c r="K99" s="27">
        <f t="shared" si="2"/>
        <v>404960</v>
      </c>
      <c r="L99" s="27">
        <v>0</v>
      </c>
      <c r="M99" s="27">
        <f t="shared" si="158"/>
        <v>0</v>
      </c>
      <c r="N99" s="27"/>
      <c r="O99" s="27">
        <f t="shared" si="159"/>
        <v>404960</v>
      </c>
      <c r="P99" s="27">
        <v>0</v>
      </c>
      <c r="Q99" s="27">
        <f t="shared" si="160"/>
        <v>0</v>
      </c>
      <c r="R99" s="27"/>
      <c r="S99" s="27">
        <f t="shared" si="161"/>
        <v>404960</v>
      </c>
      <c r="T99" s="27">
        <v>0</v>
      </c>
      <c r="U99" s="27">
        <f t="shared" si="162"/>
        <v>0</v>
      </c>
      <c r="V99" s="27"/>
      <c r="W99" s="27">
        <f t="shared" si="163"/>
        <v>404960</v>
      </c>
      <c r="X99" s="27">
        <v>0</v>
      </c>
      <c r="Y99" s="27">
        <f t="shared" si="164"/>
        <v>0</v>
      </c>
      <c r="Z99" s="27">
        <f>-291941.805+42600.586</f>
        <v>-249341.21899999998</v>
      </c>
      <c r="AA99" s="27">
        <f t="shared" si="165"/>
        <v>155618.78100000002</v>
      </c>
      <c r="AB99" s="27">
        <v>42649.756000000001</v>
      </c>
      <c r="AC99" s="27">
        <f t="shared" si="166"/>
        <v>42649.756000000001</v>
      </c>
      <c r="AD99" s="27"/>
      <c r="AE99" s="27">
        <f t="shared" si="167"/>
        <v>155618.78100000002</v>
      </c>
      <c r="AF99" s="27"/>
      <c r="AG99" s="27">
        <f t="shared" si="168"/>
        <v>42649.756000000001</v>
      </c>
      <c r="AH99" s="27"/>
      <c r="AI99" s="27">
        <f t="shared" si="169"/>
        <v>155618.78100000002</v>
      </c>
      <c r="AJ99" s="27"/>
      <c r="AK99" s="27">
        <f t="shared" si="170"/>
        <v>42649.756000000001</v>
      </c>
      <c r="AL99" s="27"/>
      <c r="AM99" s="27">
        <f t="shared" si="171"/>
        <v>155618.78100000002</v>
      </c>
      <c r="AN99" s="27"/>
      <c r="AO99" s="27">
        <f t="shared" si="172"/>
        <v>42649.756000000001</v>
      </c>
      <c r="AP99" s="26"/>
      <c r="AQ99" s="27">
        <f t="shared" si="173"/>
        <v>155618.78100000002</v>
      </c>
      <c r="AR99" s="26"/>
      <c r="AS99" s="27">
        <f t="shared" si="174"/>
        <v>42649.756000000001</v>
      </c>
      <c r="AT99" s="13" t="s">
        <v>243</v>
      </c>
    </row>
    <row r="100" spans="1:47" hidden="1" x14ac:dyDescent="0.3">
      <c r="A100" s="1"/>
      <c r="B100" s="31" t="s">
        <v>21</v>
      </c>
      <c r="C100" s="7"/>
      <c r="D100" s="25"/>
      <c r="E100" s="25"/>
      <c r="F100" s="27"/>
      <c r="G100" s="27">
        <f t="shared" si="0"/>
        <v>0</v>
      </c>
      <c r="H100" s="27">
        <v>0</v>
      </c>
      <c r="I100" s="27">
        <f t="shared" si="1"/>
        <v>0</v>
      </c>
      <c r="J100" s="27"/>
      <c r="K100" s="27">
        <f t="shared" si="2"/>
        <v>0</v>
      </c>
      <c r="L100" s="27">
        <v>0</v>
      </c>
      <c r="M100" s="27">
        <f t="shared" si="158"/>
        <v>0</v>
      </c>
      <c r="N100" s="27"/>
      <c r="O100" s="27">
        <f t="shared" si="159"/>
        <v>0</v>
      </c>
      <c r="P100" s="27">
        <v>0</v>
      </c>
      <c r="Q100" s="27">
        <f t="shared" si="160"/>
        <v>0</v>
      </c>
      <c r="R100" s="27"/>
      <c r="S100" s="27">
        <f t="shared" si="161"/>
        <v>0</v>
      </c>
      <c r="T100" s="27">
        <v>0</v>
      </c>
      <c r="U100" s="27">
        <f t="shared" si="162"/>
        <v>0</v>
      </c>
      <c r="V100" s="27"/>
      <c r="W100" s="27">
        <f t="shared" si="163"/>
        <v>0</v>
      </c>
      <c r="X100" s="27">
        <v>0</v>
      </c>
      <c r="Y100" s="27">
        <f t="shared" si="164"/>
        <v>0</v>
      </c>
      <c r="Z100" s="27"/>
      <c r="AA100" s="27">
        <f t="shared" si="165"/>
        <v>0</v>
      </c>
      <c r="AB100" s="27">
        <v>0</v>
      </c>
      <c r="AC100" s="27">
        <f t="shared" si="166"/>
        <v>0</v>
      </c>
      <c r="AD100" s="27"/>
      <c r="AE100" s="27">
        <f t="shared" si="167"/>
        <v>0</v>
      </c>
      <c r="AF100" s="27"/>
      <c r="AG100" s="27">
        <f t="shared" si="168"/>
        <v>0</v>
      </c>
      <c r="AH100" s="27"/>
      <c r="AI100" s="27">
        <f t="shared" si="169"/>
        <v>0</v>
      </c>
      <c r="AJ100" s="27"/>
      <c r="AK100" s="27">
        <f t="shared" si="170"/>
        <v>0</v>
      </c>
      <c r="AL100" s="27"/>
      <c r="AM100" s="27">
        <f t="shared" si="171"/>
        <v>0</v>
      </c>
      <c r="AN100" s="27"/>
      <c r="AO100" s="27">
        <f t="shared" si="172"/>
        <v>0</v>
      </c>
      <c r="AP100" s="26"/>
      <c r="AQ100" s="27">
        <f t="shared" si="173"/>
        <v>0</v>
      </c>
      <c r="AR100" s="26"/>
      <c r="AS100" s="27">
        <f t="shared" si="174"/>
        <v>0</v>
      </c>
      <c r="AU100" s="3">
        <v>0</v>
      </c>
    </row>
    <row r="101" spans="1:47" ht="37.5" x14ac:dyDescent="0.3">
      <c r="A101" s="1"/>
      <c r="B101" s="62" t="s">
        <v>222</v>
      </c>
      <c r="C101" s="7"/>
      <c r="D101" s="25"/>
      <c r="E101" s="25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>
        <v>809408.66399999999</v>
      </c>
      <c r="AA101" s="27">
        <f t="shared" si="165"/>
        <v>809408.66399999999</v>
      </c>
      <c r="AB101" s="27">
        <v>810345.35199999996</v>
      </c>
      <c r="AC101" s="27">
        <f t="shared" si="166"/>
        <v>810345.35199999996</v>
      </c>
      <c r="AD101" s="27"/>
      <c r="AE101" s="27">
        <f t="shared" si="167"/>
        <v>809408.66399999999</v>
      </c>
      <c r="AF101" s="27"/>
      <c r="AG101" s="27">
        <f t="shared" si="168"/>
        <v>810345.35199999996</v>
      </c>
      <c r="AH101" s="27"/>
      <c r="AI101" s="27">
        <f t="shared" si="169"/>
        <v>809408.66399999999</v>
      </c>
      <c r="AJ101" s="27"/>
      <c r="AK101" s="27">
        <f t="shared" si="170"/>
        <v>810345.35199999996</v>
      </c>
      <c r="AL101" s="27"/>
      <c r="AM101" s="27">
        <f t="shared" si="171"/>
        <v>809408.66399999999</v>
      </c>
      <c r="AN101" s="27"/>
      <c r="AO101" s="27">
        <f t="shared" si="172"/>
        <v>810345.35199999996</v>
      </c>
      <c r="AP101" s="26"/>
      <c r="AQ101" s="27">
        <f t="shared" si="173"/>
        <v>809408.66399999999</v>
      </c>
      <c r="AR101" s="26"/>
      <c r="AS101" s="27">
        <f t="shared" si="174"/>
        <v>810345.35199999996</v>
      </c>
      <c r="AT101" s="12" t="s">
        <v>223</v>
      </c>
    </row>
    <row r="102" spans="1:47" ht="112.5" x14ac:dyDescent="0.3">
      <c r="A102" s="1" t="s">
        <v>120</v>
      </c>
      <c r="B102" s="62" t="s">
        <v>65</v>
      </c>
      <c r="C102" s="7" t="s">
        <v>3</v>
      </c>
      <c r="D102" s="25">
        <f>D104</f>
        <v>107930.5</v>
      </c>
      <c r="E102" s="25">
        <f>E104</f>
        <v>104446.2</v>
      </c>
      <c r="F102" s="27">
        <f>F104</f>
        <v>-973.6</v>
      </c>
      <c r="G102" s="27">
        <f t="shared" si="0"/>
        <v>106956.9</v>
      </c>
      <c r="H102" s="27">
        <f>H104</f>
        <v>-973.6</v>
      </c>
      <c r="I102" s="27">
        <f t="shared" si="1"/>
        <v>103472.59999999999</v>
      </c>
      <c r="J102" s="27">
        <f>J104</f>
        <v>0</v>
      </c>
      <c r="K102" s="27">
        <f t="shared" si="2"/>
        <v>106956.9</v>
      </c>
      <c r="L102" s="27">
        <f>L104</f>
        <v>0</v>
      </c>
      <c r="M102" s="27">
        <f t="shared" si="158"/>
        <v>103472.59999999999</v>
      </c>
      <c r="N102" s="27">
        <f>N104</f>
        <v>0</v>
      </c>
      <c r="O102" s="27">
        <f t="shared" si="159"/>
        <v>106956.9</v>
      </c>
      <c r="P102" s="27">
        <f>P104</f>
        <v>0</v>
      </c>
      <c r="Q102" s="27">
        <f t="shared" si="160"/>
        <v>103472.59999999999</v>
      </c>
      <c r="R102" s="27">
        <f>R104</f>
        <v>0</v>
      </c>
      <c r="S102" s="27">
        <f t="shared" si="161"/>
        <v>106956.9</v>
      </c>
      <c r="T102" s="27">
        <f>T104</f>
        <v>0</v>
      </c>
      <c r="U102" s="27">
        <f t="shared" si="162"/>
        <v>103472.59999999999</v>
      </c>
      <c r="V102" s="27">
        <f>V104</f>
        <v>0</v>
      </c>
      <c r="W102" s="27">
        <f t="shared" si="163"/>
        <v>106956.9</v>
      </c>
      <c r="X102" s="27">
        <f>X104</f>
        <v>0</v>
      </c>
      <c r="Y102" s="27">
        <f t="shared" si="164"/>
        <v>103472.59999999999</v>
      </c>
      <c r="Z102" s="27">
        <f>Z104</f>
        <v>0</v>
      </c>
      <c r="AA102" s="27">
        <f t="shared" si="165"/>
        <v>106956.9</v>
      </c>
      <c r="AB102" s="27">
        <f>AB104</f>
        <v>0</v>
      </c>
      <c r="AC102" s="27">
        <f t="shared" si="166"/>
        <v>103472.59999999999</v>
      </c>
      <c r="AD102" s="27">
        <f>AD104</f>
        <v>0</v>
      </c>
      <c r="AE102" s="27">
        <f t="shared" si="167"/>
        <v>106956.9</v>
      </c>
      <c r="AF102" s="27">
        <f>AF104</f>
        <v>0</v>
      </c>
      <c r="AG102" s="27">
        <f t="shared" si="168"/>
        <v>103472.59999999999</v>
      </c>
      <c r="AH102" s="27">
        <f>AH104</f>
        <v>0</v>
      </c>
      <c r="AI102" s="27">
        <f t="shared" si="169"/>
        <v>106956.9</v>
      </c>
      <c r="AJ102" s="27">
        <f>AJ104</f>
        <v>0</v>
      </c>
      <c r="AK102" s="27">
        <f t="shared" si="170"/>
        <v>103472.59999999999</v>
      </c>
      <c r="AL102" s="27">
        <f>AL104</f>
        <v>0</v>
      </c>
      <c r="AM102" s="27">
        <f t="shared" si="171"/>
        <v>106956.9</v>
      </c>
      <c r="AN102" s="27">
        <f>AN104</f>
        <v>0</v>
      </c>
      <c r="AO102" s="27">
        <f t="shared" si="172"/>
        <v>103472.59999999999</v>
      </c>
      <c r="AP102" s="26">
        <f>AP104</f>
        <v>0</v>
      </c>
      <c r="AQ102" s="27">
        <f t="shared" si="173"/>
        <v>106956.9</v>
      </c>
      <c r="AR102" s="26">
        <f>AR104</f>
        <v>0</v>
      </c>
      <c r="AS102" s="27">
        <f t="shared" si="174"/>
        <v>103472.59999999999</v>
      </c>
    </row>
    <row r="103" spans="1:47" x14ac:dyDescent="0.3">
      <c r="A103" s="1"/>
      <c r="B103" s="62" t="s">
        <v>6</v>
      </c>
      <c r="C103" s="7"/>
      <c r="D103" s="25"/>
      <c r="E103" s="25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6"/>
      <c r="AQ103" s="27"/>
      <c r="AR103" s="26"/>
      <c r="AS103" s="27"/>
    </row>
    <row r="104" spans="1:47" x14ac:dyDescent="0.3">
      <c r="A104" s="1"/>
      <c r="B104" s="62" t="s">
        <v>13</v>
      </c>
      <c r="C104" s="7"/>
      <c r="D104" s="25">
        <v>107930.5</v>
      </c>
      <c r="E104" s="25">
        <v>104446.2</v>
      </c>
      <c r="F104" s="27">
        <v>-973.6</v>
      </c>
      <c r="G104" s="27">
        <f t="shared" si="0"/>
        <v>106956.9</v>
      </c>
      <c r="H104" s="27">
        <v>-973.6</v>
      </c>
      <c r="I104" s="27">
        <f t="shared" si="1"/>
        <v>103472.59999999999</v>
      </c>
      <c r="J104" s="27"/>
      <c r="K104" s="27">
        <f t="shared" si="2"/>
        <v>106956.9</v>
      </c>
      <c r="L104" s="27"/>
      <c r="M104" s="27">
        <f t="shared" ref="M104:M105" si="175">I104+L104</f>
        <v>103472.59999999999</v>
      </c>
      <c r="N104" s="27"/>
      <c r="O104" s="27">
        <f t="shared" ref="O104:O105" si="176">K104+N104</f>
        <v>106956.9</v>
      </c>
      <c r="P104" s="27"/>
      <c r="Q104" s="27">
        <f t="shared" ref="Q104:Q105" si="177">M104+P104</f>
        <v>103472.59999999999</v>
      </c>
      <c r="R104" s="27"/>
      <c r="S104" s="27">
        <f t="shared" ref="S104:S105" si="178">O104+R104</f>
        <v>106956.9</v>
      </c>
      <c r="T104" s="27"/>
      <c r="U104" s="27">
        <f t="shared" ref="U104:U105" si="179">Q104+T104</f>
        <v>103472.59999999999</v>
      </c>
      <c r="V104" s="27"/>
      <c r="W104" s="27">
        <f t="shared" ref="W104:W105" si="180">S104+V104</f>
        <v>106956.9</v>
      </c>
      <c r="X104" s="27"/>
      <c r="Y104" s="27">
        <f t="shared" ref="Y104:Y105" si="181">U104+X104</f>
        <v>103472.59999999999</v>
      </c>
      <c r="Z104" s="27"/>
      <c r="AA104" s="27">
        <f t="shared" ref="AA104:AA105" si="182">W104+Z104</f>
        <v>106956.9</v>
      </c>
      <c r="AB104" s="27"/>
      <c r="AC104" s="27">
        <f t="shared" ref="AC104:AC105" si="183">Y104+AB104</f>
        <v>103472.59999999999</v>
      </c>
      <c r="AD104" s="27"/>
      <c r="AE104" s="27">
        <f t="shared" ref="AE104:AE105" si="184">AA104+AD104</f>
        <v>106956.9</v>
      </c>
      <c r="AF104" s="27"/>
      <c r="AG104" s="27">
        <f t="shared" ref="AG104:AG105" si="185">AC104+AF104</f>
        <v>103472.59999999999</v>
      </c>
      <c r="AH104" s="27"/>
      <c r="AI104" s="27">
        <f t="shared" ref="AI104:AI105" si="186">AE104+AH104</f>
        <v>106956.9</v>
      </c>
      <c r="AJ104" s="27"/>
      <c r="AK104" s="27">
        <f t="shared" ref="AK104:AK105" si="187">AG104+AJ104</f>
        <v>103472.59999999999</v>
      </c>
      <c r="AL104" s="27"/>
      <c r="AM104" s="27">
        <f t="shared" ref="AM104:AM105" si="188">AI104+AL104</f>
        <v>106956.9</v>
      </c>
      <c r="AN104" s="27"/>
      <c r="AO104" s="27">
        <f t="shared" ref="AO104:AO105" si="189">AK104+AN104</f>
        <v>103472.59999999999</v>
      </c>
      <c r="AP104" s="26"/>
      <c r="AQ104" s="27">
        <f t="shared" ref="AQ104:AQ105" si="190">AM104+AP104</f>
        <v>106956.9</v>
      </c>
      <c r="AR104" s="26"/>
      <c r="AS104" s="27">
        <f t="shared" ref="AS104:AS105" si="191">AO104+AR104</f>
        <v>103472.59999999999</v>
      </c>
      <c r="AT104" s="13" t="s">
        <v>67</v>
      </c>
    </row>
    <row r="105" spans="1:47" ht="56.25" x14ac:dyDescent="0.3">
      <c r="A105" s="1" t="s">
        <v>121</v>
      </c>
      <c r="B105" s="62" t="s">
        <v>66</v>
      </c>
      <c r="C105" s="7" t="s">
        <v>3</v>
      </c>
      <c r="D105" s="25">
        <f>D107</f>
        <v>50354.3</v>
      </c>
      <c r="E105" s="25">
        <f>E107</f>
        <v>50354.3</v>
      </c>
      <c r="F105" s="27">
        <f>F107+F108</f>
        <v>137117</v>
      </c>
      <c r="G105" s="27">
        <f t="shared" si="0"/>
        <v>187471.3</v>
      </c>
      <c r="H105" s="27">
        <f>H107+H108</f>
        <v>137117</v>
      </c>
      <c r="I105" s="27">
        <f t="shared" si="1"/>
        <v>187471.3</v>
      </c>
      <c r="J105" s="27">
        <f>J107+J108</f>
        <v>0</v>
      </c>
      <c r="K105" s="27">
        <f t="shared" si="2"/>
        <v>187471.3</v>
      </c>
      <c r="L105" s="27">
        <f>L107+L108</f>
        <v>0</v>
      </c>
      <c r="M105" s="27">
        <f t="shared" si="175"/>
        <v>187471.3</v>
      </c>
      <c r="N105" s="27">
        <f>N107+N108</f>
        <v>0</v>
      </c>
      <c r="O105" s="27">
        <f t="shared" si="176"/>
        <v>187471.3</v>
      </c>
      <c r="P105" s="27">
        <f>P107+P108</f>
        <v>0</v>
      </c>
      <c r="Q105" s="27">
        <f t="shared" si="177"/>
        <v>187471.3</v>
      </c>
      <c r="R105" s="27">
        <f>R107+R108</f>
        <v>0</v>
      </c>
      <c r="S105" s="27">
        <f t="shared" si="178"/>
        <v>187471.3</v>
      </c>
      <c r="T105" s="27">
        <f>T107+T108</f>
        <v>0</v>
      </c>
      <c r="U105" s="27">
        <f t="shared" si="179"/>
        <v>187471.3</v>
      </c>
      <c r="V105" s="27">
        <f>V107+V108</f>
        <v>0</v>
      </c>
      <c r="W105" s="27">
        <f t="shared" si="180"/>
        <v>187471.3</v>
      </c>
      <c r="X105" s="27">
        <f>X107+X108</f>
        <v>0</v>
      </c>
      <c r="Y105" s="27">
        <f t="shared" si="181"/>
        <v>187471.3</v>
      </c>
      <c r="Z105" s="27">
        <f>Z107+Z108</f>
        <v>0</v>
      </c>
      <c r="AA105" s="27">
        <f t="shared" si="182"/>
        <v>187471.3</v>
      </c>
      <c r="AB105" s="27">
        <f>AB107+AB108</f>
        <v>0</v>
      </c>
      <c r="AC105" s="27">
        <f t="shared" si="183"/>
        <v>187471.3</v>
      </c>
      <c r="AD105" s="27">
        <f>AD107+AD108</f>
        <v>0</v>
      </c>
      <c r="AE105" s="27">
        <f t="shared" si="184"/>
        <v>187471.3</v>
      </c>
      <c r="AF105" s="27">
        <f>AF107+AF108</f>
        <v>0</v>
      </c>
      <c r="AG105" s="27">
        <f t="shared" si="185"/>
        <v>187471.3</v>
      </c>
      <c r="AH105" s="27">
        <f>AH107+AH108</f>
        <v>0</v>
      </c>
      <c r="AI105" s="27">
        <f t="shared" si="186"/>
        <v>187471.3</v>
      </c>
      <c r="AJ105" s="27">
        <f>AJ107+AJ108</f>
        <v>0</v>
      </c>
      <c r="AK105" s="27">
        <f t="shared" si="187"/>
        <v>187471.3</v>
      </c>
      <c r="AL105" s="27">
        <f>AL107+AL108</f>
        <v>0</v>
      </c>
      <c r="AM105" s="27">
        <f t="shared" si="188"/>
        <v>187471.3</v>
      </c>
      <c r="AN105" s="27">
        <f>AN107+AN108</f>
        <v>0</v>
      </c>
      <c r="AO105" s="27">
        <f t="shared" si="189"/>
        <v>187471.3</v>
      </c>
      <c r="AP105" s="26">
        <f>AP107+AP108</f>
        <v>0</v>
      </c>
      <c r="AQ105" s="27">
        <f t="shared" si="190"/>
        <v>187471.3</v>
      </c>
      <c r="AR105" s="26">
        <f>AR107+AR108</f>
        <v>0</v>
      </c>
      <c r="AS105" s="27">
        <f t="shared" si="191"/>
        <v>187471.3</v>
      </c>
    </row>
    <row r="106" spans="1:47" x14ac:dyDescent="0.3">
      <c r="A106" s="1"/>
      <c r="B106" s="62" t="s">
        <v>6</v>
      </c>
      <c r="C106" s="7"/>
      <c r="D106" s="25"/>
      <c r="E106" s="25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6"/>
      <c r="AQ106" s="27"/>
      <c r="AR106" s="26"/>
      <c r="AS106" s="27"/>
    </row>
    <row r="107" spans="1:47" x14ac:dyDescent="0.3">
      <c r="A107" s="1"/>
      <c r="B107" s="62" t="s">
        <v>13</v>
      </c>
      <c r="C107" s="7"/>
      <c r="D107" s="25">
        <v>50354.3</v>
      </c>
      <c r="E107" s="25">
        <v>50354.3</v>
      </c>
      <c r="F107" s="27">
        <v>262.89999999999998</v>
      </c>
      <c r="G107" s="27">
        <f t="shared" si="0"/>
        <v>50617.200000000004</v>
      </c>
      <c r="H107" s="27">
        <v>262.89999999999998</v>
      </c>
      <c r="I107" s="27">
        <f t="shared" si="1"/>
        <v>50617.200000000004</v>
      </c>
      <c r="J107" s="27"/>
      <c r="K107" s="27">
        <f t="shared" si="2"/>
        <v>50617.200000000004</v>
      </c>
      <c r="L107" s="27"/>
      <c r="M107" s="27">
        <f t="shared" ref="M107:M122" si="192">I107+L107</f>
        <v>50617.200000000004</v>
      </c>
      <c r="N107" s="27"/>
      <c r="O107" s="27">
        <f t="shared" ref="O107:O122" si="193">K107+N107</f>
        <v>50617.200000000004</v>
      </c>
      <c r="P107" s="27"/>
      <c r="Q107" s="27">
        <f t="shared" ref="Q107:Q122" si="194">M107+P107</f>
        <v>50617.200000000004</v>
      </c>
      <c r="R107" s="27"/>
      <c r="S107" s="27">
        <f t="shared" ref="S107:S122" si="195">O107+R107</f>
        <v>50617.200000000004</v>
      </c>
      <c r="T107" s="27"/>
      <c r="U107" s="27">
        <f t="shared" ref="U107:U122" si="196">Q107+T107</f>
        <v>50617.200000000004</v>
      </c>
      <c r="V107" s="27"/>
      <c r="W107" s="27">
        <f t="shared" ref="W107:W122" si="197">S107+V107</f>
        <v>50617.200000000004</v>
      </c>
      <c r="X107" s="27"/>
      <c r="Y107" s="27">
        <f t="shared" ref="Y107:Y122" si="198">U107+X107</f>
        <v>50617.200000000004</v>
      </c>
      <c r="Z107" s="27"/>
      <c r="AA107" s="27">
        <f t="shared" ref="AA107:AA122" si="199">W107+Z107</f>
        <v>50617.200000000004</v>
      </c>
      <c r="AB107" s="27"/>
      <c r="AC107" s="27">
        <f t="shared" ref="AC107:AC122" si="200">Y107+AB107</f>
        <v>50617.200000000004</v>
      </c>
      <c r="AD107" s="27"/>
      <c r="AE107" s="27">
        <f t="shared" ref="AE107:AE122" si="201">AA107+AD107</f>
        <v>50617.200000000004</v>
      </c>
      <c r="AF107" s="27"/>
      <c r="AG107" s="27">
        <f t="shared" ref="AG107:AG122" si="202">AC107+AF107</f>
        <v>50617.200000000004</v>
      </c>
      <c r="AH107" s="27"/>
      <c r="AI107" s="27">
        <f t="shared" ref="AI107:AI122" si="203">AE107+AH107</f>
        <v>50617.200000000004</v>
      </c>
      <c r="AJ107" s="27"/>
      <c r="AK107" s="27">
        <f t="shared" ref="AK107:AK122" si="204">AG107+AJ107</f>
        <v>50617.200000000004</v>
      </c>
      <c r="AL107" s="27"/>
      <c r="AM107" s="27">
        <f t="shared" ref="AM107:AM122" si="205">AI107+AL107</f>
        <v>50617.200000000004</v>
      </c>
      <c r="AN107" s="27"/>
      <c r="AO107" s="27">
        <f t="shared" ref="AO107:AO122" si="206">AK107+AN107</f>
        <v>50617.200000000004</v>
      </c>
      <c r="AP107" s="26"/>
      <c r="AQ107" s="27">
        <f t="shared" ref="AQ107:AQ122" si="207">AM107+AP107</f>
        <v>50617.200000000004</v>
      </c>
      <c r="AR107" s="26"/>
      <c r="AS107" s="27">
        <f t="shared" ref="AS107:AS122" si="208">AO107+AR107</f>
        <v>50617.200000000004</v>
      </c>
      <c r="AT107" s="13" t="s">
        <v>68</v>
      </c>
    </row>
    <row r="108" spans="1:47" x14ac:dyDescent="0.3">
      <c r="A108" s="1"/>
      <c r="B108" s="62" t="s">
        <v>21</v>
      </c>
      <c r="C108" s="7"/>
      <c r="D108" s="25"/>
      <c r="E108" s="25"/>
      <c r="F108" s="27">
        <v>136854.1</v>
      </c>
      <c r="G108" s="27">
        <f t="shared" si="0"/>
        <v>136854.1</v>
      </c>
      <c r="H108" s="27">
        <v>136854.1</v>
      </c>
      <c r="I108" s="27">
        <f t="shared" si="1"/>
        <v>136854.1</v>
      </c>
      <c r="J108" s="27"/>
      <c r="K108" s="27">
        <f t="shared" si="2"/>
        <v>136854.1</v>
      </c>
      <c r="L108" s="27"/>
      <c r="M108" s="27">
        <f t="shared" si="192"/>
        <v>136854.1</v>
      </c>
      <c r="N108" s="27"/>
      <c r="O108" s="27">
        <f t="shared" si="193"/>
        <v>136854.1</v>
      </c>
      <c r="P108" s="27"/>
      <c r="Q108" s="27">
        <f t="shared" si="194"/>
        <v>136854.1</v>
      </c>
      <c r="R108" s="27"/>
      <c r="S108" s="27">
        <f t="shared" si="195"/>
        <v>136854.1</v>
      </c>
      <c r="T108" s="27"/>
      <c r="U108" s="27">
        <f t="shared" si="196"/>
        <v>136854.1</v>
      </c>
      <c r="V108" s="27"/>
      <c r="W108" s="27">
        <f t="shared" si="197"/>
        <v>136854.1</v>
      </c>
      <c r="X108" s="27"/>
      <c r="Y108" s="27">
        <f t="shared" si="198"/>
        <v>136854.1</v>
      </c>
      <c r="Z108" s="27"/>
      <c r="AA108" s="27">
        <f t="shared" si="199"/>
        <v>136854.1</v>
      </c>
      <c r="AB108" s="27"/>
      <c r="AC108" s="27">
        <f t="shared" si="200"/>
        <v>136854.1</v>
      </c>
      <c r="AD108" s="27"/>
      <c r="AE108" s="27">
        <f t="shared" si="201"/>
        <v>136854.1</v>
      </c>
      <c r="AF108" s="27"/>
      <c r="AG108" s="27">
        <f t="shared" si="202"/>
        <v>136854.1</v>
      </c>
      <c r="AH108" s="27"/>
      <c r="AI108" s="27">
        <f t="shared" si="203"/>
        <v>136854.1</v>
      </c>
      <c r="AJ108" s="27"/>
      <c r="AK108" s="27">
        <f t="shared" si="204"/>
        <v>136854.1</v>
      </c>
      <c r="AL108" s="27"/>
      <c r="AM108" s="27">
        <f t="shared" si="205"/>
        <v>136854.1</v>
      </c>
      <c r="AN108" s="27"/>
      <c r="AO108" s="27">
        <f t="shared" si="206"/>
        <v>136854.1</v>
      </c>
      <c r="AP108" s="26"/>
      <c r="AQ108" s="27">
        <f t="shared" si="207"/>
        <v>136854.1</v>
      </c>
      <c r="AR108" s="26"/>
      <c r="AS108" s="27">
        <f t="shared" si="208"/>
        <v>136854.1</v>
      </c>
      <c r="AT108" s="13" t="s">
        <v>68</v>
      </c>
    </row>
    <row r="109" spans="1:47" ht="56.25" x14ac:dyDescent="0.3">
      <c r="A109" s="1" t="s">
        <v>122</v>
      </c>
      <c r="B109" s="62" t="s">
        <v>170</v>
      </c>
      <c r="C109" s="7" t="s">
        <v>44</v>
      </c>
      <c r="D109" s="25"/>
      <c r="E109" s="25"/>
      <c r="F109" s="27">
        <v>13479.7</v>
      </c>
      <c r="G109" s="27">
        <f t="shared" si="0"/>
        <v>13479.7</v>
      </c>
      <c r="H109" s="27"/>
      <c r="I109" s="27">
        <f t="shared" si="1"/>
        <v>0</v>
      </c>
      <c r="J109" s="27"/>
      <c r="K109" s="27">
        <f t="shared" si="2"/>
        <v>13479.7</v>
      </c>
      <c r="L109" s="27"/>
      <c r="M109" s="27">
        <f t="shared" si="192"/>
        <v>0</v>
      </c>
      <c r="N109" s="27"/>
      <c r="O109" s="27">
        <f t="shared" si="193"/>
        <v>13479.7</v>
      </c>
      <c r="P109" s="27"/>
      <c r="Q109" s="27">
        <f t="shared" si="194"/>
        <v>0</v>
      </c>
      <c r="R109" s="27"/>
      <c r="S109" s="27">
        <f t="shared" si="195"/>
        <v>13479.7</v>
      </c>
      <c r="T109" s="27"/>
      <c r="U109" s="27">
        <f t="shared" si="196"/>
        <v>0</v>
      </c>
      <c r="V109" s="27"/>
      <c r="W109" s="27">
        <f t="shared" si="197"/>
        <v>13479.7</v>
      </c>
      <c r="X109" s="27"/>
      <c r="Y109" s="27">
        <f t="shared" si="198"/>
        <v>0</v>
      </c>
      <c r="Z109" s="27"/>
      <c r="AA109" s="27">
        <f t="shared" si="199"/>
        <v>13479.7</v>
      </c>
      <c r="AB109" s="27"/>
      <c r="AC109" s="27">
        <f t="shared" si="200"/>
        <v>0</v>
      </c>
      <c r="AD109" s="27"/>
      <c r="AE109" s="27">
        <f t="shared" si="201"/>
        <v>13479.7</v>
      </c>
      <c r="AF109" s="27"/>
      <c r="AG109" s="27">
        <f t="shared" si="202"/>
        <v>0</v>
      </c>
      <c r="AH109" s="27"/>
      <c r="AI109" s="27">
        <f t="shared" si="203"/>
        <v>13479.7</v>
      </c>
      <c r="AJ109" s="27"/>
      <c r="AK109" s="27">
        <f t="shared" si="204"/>
        <v>0</v>
      </c>
      <c r="AL109" s="27"/>
      <c r="AM109" s="27">
        <f t="shared" si="205"/>
        <v>13479.7</v>
      </c>
      <c r="AN109" s="27"/>
      <c r="AO109" s="27">
        <f t="shared" si="206"/>
        <v>0</v>
      </c>
      <c r="AP109" s="26"/>
      <c r="AQ109" s="27">
        <f t="shared" si="207"/>
        <v>13479.7</v>
      </c>
      <c r="AR109" s="26"/>
      <c r="AS109" s="27">
        <f t="shared" si="208"/>
        <v>0</v>
      </c>
      <c r="AT109" s="13" t="s">
        <v>179</v>
      </c>
    </row>
    <row r="110" spans="1:47" ht="56.25" x14ac:dyDescent="0.3">
      <c r="A110" s="1" t="s">
        <v>123</v>
      </c>
      <c r="B110" s="62" t="s">
        <v>171</v>
      </c>
      <c r="C110" s="7" t="s">
        <v>44</v>
      </c>
      <c r="D110" s="25"/>
      <c r="E110" s="25"/>
      <c r="F110" s="27">
        <v>9847.7000000000007</v>
      </c>
      <c r="G110" s="27">
        <f t="shared" si="0"/>
        <v>9847.7000000000007</v>
      </c>
      <c r="H110" s="27"/>
      <c r="I110" s="27">
        <f t="shared" si="1"/>
        <v>0</v>
      </c>
      <c r="J110" s="27"/>
      <c r="K110" s="27">
        <f t="shared" si="2"/>
        <v>9847.7000000000007</v>
      </c>
      <c r="L110" s="27"/>
      <c r="M110" s="27">
        <f t="shared" si="192"/>
        <v>0</v>
      </c>
      <c r="N110" s="27"/>
      <c r="O110" s="27">
        <f t="shared" si="193"/>
        <v>9847.7000000000007</v>
      </c>
      <c r="P110" s="27"/>
      <c r="Q110" s="27">
        <f t="shared" si="194"/>
        <v>0</v>
      </c>
      <c r="R110" s="27"/>
      <c r="S110" s="27">
        <f t="shared" si="195"/>
        <v>9847.7000000000007</v>
      </c>
      <c r="T110" s="27"/>
      <c r="U110" s="27">
        <f t="shared" si="196"/>
        <v>0</v>
      </c>
      <c r="V110" s="27"/>
      <c r="W110" s="27">
        <f t="shared" si="197"/>
        <v>9847.7000000000007</v>
      </c>
      <c r="X110" s="27"/>
      <c r="Y110" s="27">
        <f t="shared" si="198"/>
        <v>0</v>
      </c>
      <c r="Z110" s="27"/>
      <c r="AA110" s="27">
        <f t="shared" si="199"/>
        <v>9847.7000000000007</v>
      </c>
      <c r="AB110" s="27"/>
      <c r="AC110" s="27">
        <f t="shared" si="200"/>
        <v>0</v>
      </c>
      <c r="AD110" s="27"/>
      <c r="AE110" s="27">
        <f t="shared" si="201"/>
        <v>9847.7000000000007</v>
      </c>
      <c r="AF110" s="27"/>
      <c r="AG110" s="27">
        <f t="shared" si="202"/>
        <v>0</v>
      </c>
      <c r="AH110" s="27"/>
      <c r="AI110" s="27">
        <f t="shared" si="203"/>
        <v>9847.7000000000007</v>
      </c>
      <c r="AJ110" s="27"/>
      <c r="AK110" s="27">
        <f t="shared" si="204"/>
        <v>0</v>
      </c>
      <c r="AL110" s="27"/>
      <c r="AM110" s="27">
        <f t="shared" si="205"/>
        <v>9847.7000000000007</v>
      </c>
      <c r="AN110" s="27"/>
      <c r="AO110" s="27">
        <f t="shared" si="206"/>
        <v>0</v>
      </c>
      <c r="AP110" s="26"/>
      <c r="AQ110" s="27">
        <f t="shared" si="207"/>
        <v>9847.7000000000007</v>
      </c>
      <c r="AR110" s="26"/>
      <c r="AS110" s="27">
        <f t="shared" si="208"/>
        <v>0</v>
      </c>
      <c r="AT110" s="13" t="s">
        <v>172</v>
      </c>
    </row>
    <row r="111" spans="1:47" ht="56.25" hidden="1" x14ac:dyDescent="0.3">
      <c r="A111" s="1" t="s">
        <v>117</v>
      </c>
      <c r="B111" s="20" t="s">
        <v>48</v>
      </c>
      <c r="C111" s="7" t="s">
        <v>44</v>
      </c>
      <c r="D111" s="25"/>
      <c r="E111" s="25"/>
      <c r="F111" s="27">
        <v>0</v>
      </c>
      <c r="G111" s="27">
        <f t="shared" si="0"/>
        <v>0</v>
      </c>
      <c r="H111" s="27"/>
      <c r="I111" s="27">
        <f t="shared" si="1"/>
        <v>0</v>
      </c>
      <c r="J111" s="27">
        <v>0</v>
      </c>
      <c r="K111" s="27">
        <f t="shared" si="2"/>
        <v>0</v>
      </c>
      <c r="L111" s="27"/>
      <c r="M111" s="27">
        <f t="shared" si="192"/>
        <v>0</v>
      </c>
      <c r="N111" s="27">
        <v>0</v>
      </c>
      <c r="O111" s="27">
        <f t="shared" si="193"/>
        <v>0</v>
      </c>
      <c r="P111" s="27"/>
      <c r="Q111" s="27">
        <f t="shared" si="194"/>
        <v>0</v>
      </c>
      <c r="R111" s="27">
        <v>0</v>
      </c>
      <c r="S111" s="27">
        <f t="shared" si="195"/>
        <v>0</v>
      </c>
      <c r="T111" s="27"/>
      <c r="U111" s="27">
        <f t="shared" si="196"/>
        <v>0</v>
      </c>
      <c r="V111" s="27">
        <v>0</v>
      </c>
      <c r="W111" s="27">
        <f t="shared" si="197"/>
        <v>0</v>
      </c>
      <c r="X111" s="27"/>
      <c r="Y111" s="27">
        <f t="shared" si="198"/>
        <v>0</v>
      </c>
      <c r="Z111" s="27">
        <v>0</v>
      </c>
      <c r="AA111" s="27">
        <f t="shared" si="199"/>
        <v>0</v>
      </c>
      <c r="AB111" s="27"/>
      <c r="AC111" s="27">
        <f t="shared" si="200"/>
        <v>0</v>
      </c>
      <c r="AD111" s="27">
        <v>0</v>
      </c>
      <c r="AE111" s="27">
        <f t="shared" si="201"/>
        <v>0</v>
      </c>
      <c r="AF111" s="27"/>
      <c r="AG111" s="27">
        <f t="shared" si="202"/>
        <v>0</v>
      </c>
      <c r="AH111" s="27">
        <v>0</v>
      </c>
      <c r="AI111" s="27">
        <f t="shared" si="203"/>
        <v>0</v>
      </c>
      <c r="AJ111" s="27"/>
      <c r="AK111" s="27">
        <f t="shared" si="204"/>
        <v>0</v>
      </c>
      <c r="AL111" s="27">
        <v>0</v>
      </c>
      <c r="AM111" s="27">
        <f t="shared" si="205"/>
        <v>0</v>
      </c>
      <c r="AN111" s="27"/>
      <c r="AO111" s="27">
        <f t="shared" si="206"/>
        <v>0</v>
      </c>
      <c r="AP111" s="26">
        <v>0</v>
      </c>
      <c r="AQ111" s="27">
        <f t="shared" si="207"/>
        <v>0</v>
      </c>
      <c r="AR111" s="26"/>
      <c r="AS111" s="27">
        <f t="shared" si="208"/>
        <v>0</v>
      </c>
      <c r="AT111" s="13" t="s">
        <v>173</v>
      </c>
      <c r="AU111" s="3">
        <v>0</v>
      </c>
    </row>
    <row r="112" spans="1:47" ht="56.25" hidden="1" x14ac:dyDescent="0.3">
      <c r="A112" s="1"/>
      <c r="B112" s="20" t="s">
        <v>46</v>
      </c>
      <c r="C112" s="7" t="s">
        <v>44</v>
      </c>
      <c r="D112" s="25"/>
      <c r="E112" s="25"/>
      <c r="F112" s="27"/>
      <c r="G112" s="27">
        <f t="shared" si="0"/>
        <v>0</v>
      </c>
      <c r="H112" s="27"/>
      <c r="I112" s="27">
        <f t="shared" si="1"/>
        <v>0</v>
      </c>
      <c r="J112" s="27"/>
      <c r="K112" s="27">
        <f t="shared" ref="K112:K214" si="209">G112+J112</f>
        <v>0</v>
      </c>
      <c r="L112" s="27"/>
      <c r="M112" s="27">
        <f t="shared" si="192"/>
        <v>0</v>
      </c>
      <c r="N112" s="27"/>
      <c r="O112" s="27">
        <f t="shared" si="193"/>
        <v>0</v>
      </c>
      <c r="P112" s="27"/>
      <c r="Q112" s="27">
        <f t="shared" si="194"/>
        <v>0</v>
      </c>
      <c r="R112" s="27"/>
      <c r="S112" s="27">
        <f t="shared" si="195"/>
        <v>0</v>
      </c>
      <c r="T112" s="27"/>
      <c r="U112" s="27">
        <f t="shared" si="196"/>
        <v>0</v>
      </c>
      <c r="V112" s="27"/>
      <c r="W112" s="27">
        <f t="shared" si="197"/>
        <v>0</v>
      </c>
      <c r="X112" s="27"/>
      <c r="Y112" s="27">
        <f t="shared" si="198"/>
        <v>0</v>
      </c>
      <c r="Z112" s="27"/>
      <c r="AA112" s="27">
        <f t="shared" si="199"/>
        <v>0</v>
      </c>
      <c r="AB112" s="27"/>
      <c r="AC112" s="27">
        <f t="shared" si="200"/>
        <v>0</v>
      </c>
      <c r="AD112" s="27"/>
      <c r="AE112" s="27">
        <f t="shared" si="201"/>
        <v>0</v>
      </c>
      <c r="AF112" s="27"/>
      <c r="AG112" s="27">
        <f t="shared" si="202"/>
        <v>0</v>
      </c>
      <c r="AH112" s="27"/>
      <c r="AI112" s="27">
        <f t="shared" si="203"/>
        <v>0</v>
      </c>
      <c r="AJ112" s="27"/>
      <c r="AK112" s="27">
        <f t="shared" si="204"/>
        <v>0</v>
      </c>
      <c r="AL112" s="27"/>
      <c r="AM112" s="27">
        <f t="shared" si="205"/>
        <v>0</v>
      </c>
      <c r="AN112" s="27"/>
      <c r="AO112" s="27">
        <f t="shared" si="206"/>
        <v>0</v>
      </c>
      <c r="AP112" s="26"/>
      <c r="AQ112" s="27">
        <f t="shared" si="207"/>
        <v>0</v>
      </c>
      <c r="AR112" s="26"/>
      <c r="AS112" s="27">
        <f t="shared" si="208"/>
        <v>0</v>
      </c>
      <c r="AT112" s="13" t="s">
        <v>174</v>
      </c>
      <c r="AU112" s="3">
        <v>0</v>
      </c>
    </row>
    <row r="113" spans="1:48" ht="56.25" x14ac:dyDescent="0.3">
      <c r="A113" s="1" t="s">
        <v>124</v>
      </c>
      <c r="B113" s="62" t="s">
        <v>176</v>
      </c>
      <c r="C113" s="7" t="s">
        <v>44</v>
      </c>
      <c r="D113" s="25"/>
      <c r="E113" s="25"/>
      <c r="F113" s="27">
        <v>2799.2</v>
      </c>
      <c r="G113" s="27">
        <f t="shared" si="0"/>
        <v>2799.2</v>
      </c>
      <c r="H113" s="27"/>
      <c r="I113" s="27">
        <f t="shared" si="1"/>
        <v>0</v>
      </c>
      <c r="J113" s="27"/>
      <c r="K113" s="27">
        <f t="shared" si="209"/>
        <v>2799.2</v>
      </c>
      <c r="L113" s="27"/>
      <c r="M113" s="27">
        <f t="shared" si="192"/>
        <v>0</v>
      </c>
      <c r="N113" s="27"/>
      <c r="O113" s="27">
        <f t="shared" si="193"/>
        <v>2799.2</v>
      </c>
      <c r="P113" s="27"/>
      <c r="Q113" s="27">
        <f t="shared" si="194"/>
        <v>0</v>
      </c>
      <c r="R113" s="27"/>
      <c r="S113" s="27">
        <f t="shared" si="195"/>
        <v>2799.2</v>
      </c>
      <c r="T113" s="27"/>
      <c r="U113" s="27">
        <f t="shared" si="196"/>
        <v>0</v>
      </c>
      <c r="V113" s="27"/>
      <c r="W113" s="27">
        <f t="shared" si="197"/>
        <v>2799.2</v>
      </c>
      <c r="X113" s="27"/>
      <c r="Y113" s="27">
        <f t="shared" si="198"/>
        <v>0</v>
      </c>
      <c r="Z113" s="27"/>
      <c r="AA113" s="27">
        <f t="shared" si="199"/>
        <v>2799.2</v>
      </c>
      <c r="AB113" s="27"/>
      <c r="AC113" s="27">
        <f t="shared" si="200"/>
        <v>0</v>
      </c>
      <c r="AD113" s="27"/>
      <c r="AE113" s="27">
        <f t="shared" si="201"/>
        <v>2799.2</v>
      </c>
      <c r="AF113" s="27"/>
      <c r="AG113" s="27">
        <f t="shared" si="202"/>
        <v>0</v>
      </c>
      <c r="AH113" s="27">
        <v>83.6</v>
      </c>
      <c r="AI113" s="27">
        <f t="shared" si="203"/>
        <v>2882.7999999999997</v>
      </c>
      <c r="AJ113" s="27"/>
      <c r="AK113" s="27">
        <f t="shared" si="204"/>
        <v>0</v>
      </c>
      <c r="AL113" s="27"/>
      <c r="AM113" s="27">
        <f t="shared" si="205"/>
        <v>2882.7999999999997</v>
      </c>
      <c r="AN113" s="27"/>
      <c r="AO113" s="27">
        <f t="shared" si="206"/>
        <v>0</v>
      </c>
      <c r="AP113" s="26"/>
      <c r="AQ113" s="27">
        <f t="shared" si="207"/>
        <v>2882.7999999999997</v>
      </c>
      <c r="AR113" s="26"/>
      <c r="AS113" s="27">
        <f t="shared" si="208"/>
        <v>0</v>
      </c>
      <c r="AT113" s="13" t="s">
        <v>187</v>
      </c>
    </row>
    <row r="114" spans="1:48" ht="56.25" hidden="1" x14ac:dyDescent="0.3">
      <c r="A114" s="1"/>
      <c r="B114" s="20" t="s">
        <v>52</v>
      </c>
      <c r="C114" s="7" t="s">
        <v>44</v>
      </c>
      <c r="D114" s="25"/>
      <c r="E114" s="25"/>
      <c r="F114" s="27"/>
      <c r="G114" s="27">
        <f t="shared" si="0"/>
        <v>0</v>
      </c>
      <c r="H114" s="27"/>
      <c r="I114" s="27">
        <f t="shared" si="1"/>
        <v>0</v>
      </c>
      <c r="J114" s="27"/>
      <c r="K114" s="27">
        <f t="shared" si="209"/>
        <v>0</v>
      </c>
      <c r="L114" s="27"/>
      <c r="M114" s="27">
        <f t="shared" si="192"/>
        <v>0</v>
      </c>
      <c r="N114" s="27"/>
      <c r="O114" s="27">
        <f t="shared" si="193"/>
        <v>0</v>
      </c>
      <c r="P114" s="27"/>
      <c r="Q114" s="27">
        <f t="shared" si="194"/>
        <v>0</v>
      </c>
      <c r="R114" s="27"/>
      <c r="S114" s="27">
        <f t="shared" si="195"/>
        <v>0</v>
      </c>
      <c r="T114" s="27"/>
      <c r="U114" s="27">
        <f t="shared" si="196"/>
        <v>0</v>
      </c>
      <c r="V114" s="27"/>
      <c r="W114" s="27">
        <f t="shared" si="197"/>
        <v>0</v>
      </c>
      <c r="X114" s="27"/>
      <c r="Y114" s="27">
        <f t="shared" si="198"/>
        <v>0</v>
      </c>
      <c r="Z114" s="27"/>
      <c r="AA114" s="27">
        <f t="shared" si="199"/>
        <v>0</v>
      </c>
      <c r="AB114" s="27"/>
      <c r="AC114" s="27">
        <f t="shared" si="200"/>
        <v>0</v>
      </c>
      <c r="AD114" s="27"/>
      <c r="AE114" s="27">
        <f t="shared" si="201"/>
        <v>0</v>
      </c>
      <c r="AF114" s="27"/>
      <c r="AG114" s="27">
        <f t="shared" si="202"/>
        <v>0</v>
      </c>
      <c r="AH114" s="27"/>
      <c r="AI114" s="27">
        <f t="shared" si="203"/>
        <v>0</v>
      </c>
      <c r="AJ114" s="27"/>
      <c r="AK114" s="27">
        <f t="shared" si="204"/>
        <v>0</v>
      </c>
      <c r="AL114" s="27"/>
      <c r="AM114" s="27">
        <f t="shared" si="205"/>
        <v>0</v>
      </c>
      <c r="AN114" s="27"/>
      <c r="AO114" s="27">
        <f t="shared" si="206"/>
        <v>0</v>
      </c>
      <c r="AP114" s="26"/>
      <c r="AQ114" s="27">
        <f t="shared" si="207"/>
        <v>0</v>
      </c>
      <c r="AR114" s="26"/>
      <c r="AS114" s="27">
        <f t="shared" si="208"/>
        <v>0</v>
      </c>
      <c r="AT114" s="13" t="s">
        <v>175</v>
      </c>
      <c r="AU114" s="3">
        <v>0</v>
      </c>
    </row>
    <row r="115" spans="1:48" ht="56.25" x14ac:dyDescent="0.3">
      <c r="A115" s="1" t="s">
        <v>125</v>
      </c>
      <c r="B115" s="62" t="s">
        <v>282</v>
      </c>
      <c r="C115" s="7" t="s">
        <v>44</v>
      </c>
      <c r="D115" s="25"/>
      <c r="E115" s="25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6">
        <v>4023.4960000000001</v>
      </c>
      <c r="AQ115" s="27">
        <f t="shared" si="207"/>
        <v>4023.4960000000001</v>
      </c>
      <c r="AR115" s="26">
        <v>9900</v>
      </c>
      <c r="AS115" s="27">
        <f t="shared" si="208"/>
        <v>9900</v>
      </c>
      <c r="AT115" s="13" t="s">
        <v>283</v>
      </c>
    </row>
    <row r="116" spans="1:48" x14ac:dyDescent="0.3">
      <c r="A116" s="1"/>
      <c r="B116" s="62" t="s">
        <v>4</v>
      </c>
      <c r="C116" s="62"/>
      <c r="D116" s="24">
        <f>D119+D117+D118+D120+D121+D122+D126</f>
        <v>190500</v>
      </c>
      <c r="E116" s="24">
        <f>E119+E117+E118+E120+E121+E122+E126</f>
        <v>138786.90000000002</v>
      </c>
      <c r="F116" s="24">
        <f>F119+F117+F118+F120+F121+F122+F126</f>
        <v>0</v>
      </c>
      <c r="G116" s="24">
        <f t="shared" si="0"/>
        <v>190500</v>
      </c>
      <c r="H116" s="24">
        <f>H119+H117+H118+H120+H121+H122+H126</f>
        <v>0</v>
      </c>
      <c r="I116" s="24">
        <f t="shared" si="1"/>
        <v>138786.90000000002</v>
      </c>
      <c r="J116" s="24">
        <f>J119+J117+J118+J120+J121+J122+J126+J127</f>
        <v>32968.798999999999</v>
      </c>
      <c r="K116" s="24">
        <f t="shared" si="209"/>
        <v>223468.799</v>
      </c>
      <c r="L116" s="24">
        <f>L119+L117+L118+L120+L121+L122+L126+L127</f>
        <v>0</v>
      </c>
      <c r="M116" s="24">
        <f t="shared" si="192"/>
        <v>138786.90000000002</v>
      </c>
      <c r="N116" s="24">
        <f>N119+N117+N118+N120+N121+N122+N126+N127</f>
        <v>0</v>
      </c>
      <c r="O116" s="24">
        <f t="shared" si="193"/>
        <v>223468.799</v>
      </c>
      <c r="P116" s="24">
        <f>P119+P117+P118+P120+P121+P122+P126+P127</f>
        <v>0</v>
      </c>
      <c r="Q116" s="24">
        <f t="shared" si="194"/>
        <v>138786.90000000002</v>
      </c>
      <c r="R116" s="24">
        <f>R119+R117+R118+R120+R121+R122+R126+R127</f>
        <v>467.96</v>
      </c>
      <c r="S116" s="24">
        <f t="shared" si="195"/>
        <v>223936.75899999999</v>
      </c>
      <c r="T116" s="24">
        <f>T119+T117+T118+T120+T121+T122+T126+T127</f>
        <v>0</v>
      </c>
      <c r="U116" s="24">
        <f t="shared" si="196"/>
        <v>138786.90000000002</v>
      </c>
      <c r="V116" s="24">
        <f>V119+V117+V118+V120+V121+V122+V126+V127</f>
        <v>0</v>
      </c>
      <c r="W116" s="24">
        <f t="shared" si="197"/>
        <v>223936.75899999999</v>
      </c>
      <c r="X116" s="24">
        <f>X119+X117+X118+X120+X121+X122+X126+X127</f>
        <v>0</v>
      </c>
      <c r="Y116" s="24">
        <f t="shared" si="198"/>
        <v>138786.90000000002</v>
      </c>
      <c r="Z116" s="24">
        <f>Z119+Z117+Z118+Z120+Z121+Z122+Z126+Z127+Z128</f>
        <v>140250.79699999999</v>
      </c>
      <c r="AA116" s="24">
        <f t="shared" si="199"/>
        <v>364187.55599999998</v>
      </c>
      <c r="AB116" s="24">
        <f>AB119+AB117+AB118+AB120+AB121+AB122+AB126+AB127+AB128</f>
        <v>0</v>
      </c>
      <c r="AC116" s="24">
        <f t="shared" si="200"/>
        <v>138786.90000000002</v>
      </c>
      <c r="AD116" s="24">
        <f>AD119+AD117+AD118+AD120+AD121+AD122+AD126+AD127+AD128</f>
        <v>0</v>
      </c>
      <c r="AE116" s="24">
        <f t="shared" si="201"/>
        <v>364187.55599999998</v>
      </c>
      <c r="AF116" s="24">
        <f>AF119+AF117+AF118+AF120+AF121+AF122+AF126+AF127+AF128</f>
        <v>0</v>
      </c>
      <c r="AG116" s="24">
        <f t="shared" si="202"/>
        <v>138786.90000000002</v>
      </c>
      <c r="AH116" s="24">
        <f>AH119+AH117+AH118+AH120+AH121+AH122+AH126+AH127+AH128</f>
        <v>-30269.992999999999</v>
      </c>
      <c r="AI116" s="24">
        <f t="shared" si="203"/>
        <v>333917.56299999997</v>
      </c>
      <c r="AJ116" s="24">
        <f>AJ119+AJ117+AJ118+AJ120+AJ121+AJ122+AJ126+AJ127+AJ128</f>
        <v>0</v>
      </c>
      <c r="AK116" s="24">
        <f t="shared" si="204"/>
        <v>138786.90000000002</v>
      </c>
      <c r="AL116" s="24">
        <f>AL119+AL117+AL118+AL120+AL121+AL122+AL126+AL127+AL128</f>
        <v>0</v>
      </c>
      <c r="AM116" s="24">
        <f t="shared" si="205"/>
        <v>333917.56299999997</v>
      </c>
      <c r="AN116" s="24">
        <f>AN119+AN117+AN118+AN120+AN121+AN122+AN126+AN127+AN128</f>
        <v>0</v>
      </c>
      <c r="AO116" s="24">
        <f t="shared" si="206"/>
        <v>138786.90000000002</v>
      </c>
      <c r="AP116" s="24">
        <f>AP119+AP117+AP118+AP120+AP121+AP122+AP126+AP127+AP128+AP129+AP130</f>
        <v>149411.80899999998</v>
      </c>
      <c r="AQ116" s="27">
        <f t="shared" si="207"/>
        <v>483329.37199999997</v>
      </c>
      <c r="AR116" s="24">
        <f>AR119+AR117+AR118+AR120+AR121+AR122+AR126+AR127+AR128+AR129+AR130</f>
        <v>10791</v>
      </c>
      <c r="AS116" s="27">
        <f t="shared" si="208"/>
        <v>149577.90000000002</v>
      </c>
      <c r="AT116" s="43"/>
      <c r="AU116" s="44"/>
      <c r="AV116" s="44"/>
    </row>
    <row r="117" spans="1:48" ht="56.25" x14ac:dyDescent="0.3">
      <c r="A117" s="1" t="s">
        <v>126</v>
      </c>
      <c r="B117" s="62" t="s">
        <v>32</v>
      </c>
      <c r="C117" s="62" t="s">
        <v>278</v>
      </c>
      <c r="D117" s="25">
        <v>60500</v>
      </c>
      <c r="E117" s="25">
        <v>60500</v>
      </c>
      <c r="F117" s="27"/>
      <c r="G117" s="27">
        <f t="shared" si="0"/>
        <v>60500</v>
      </c>
      <c r="H117" s="27"/>
      <c r="I117" s="27">
        <f t="shared" si="1"/>
        <v>60500</v>
      </c>
      <c r="J117" s="27"/>
      <c r="K117" s="27">
        <f t="shared" si="209"/>
        <v>60500</v>
      </c>
      <c r="L117" s="27"/>
      <c r="M117" s="27">
        <f t="shared" si="192"/>
        <v>60500</v>
      </c>
      <c r="N117" s="27"/>
      <c r="O117" s="27">
        <f t="shared" si="193"/>
        <v>60500</v>
      </c>
      <c r="P117" s="27"/>
      <c r="Q117" s="27">
        <f t="shared" si="194"/>
        <v>60500</v>
      </c>
      <c r="R117" s="27"/>
      <c r="S117" s="27">
        <f t="shared" si="195"/>
        <v>60500</v>
      </c>
      <c r="T117" s="27"/>
      <c r="U117" s="27">
        <f t="shared" si="196"/>
        <v>60500</v>
      </c>
      <c r="V117" s="27"/>
      <c r="W117" s="27">
        <f t="shared" si="197"/>
        <v>60500</v>
      </c>
      <c r="X117" s="27"/>
      <c r="Y117" s="27">
        <f t="shared" si="198"/>
        <v>60500</v>
      </c>
      <c r="Z117" s="27"/>
      <c r="AA117" s="27">
        <f t="shared" si="199"/>
        <v>60500</v>
      </c>
      <c r="AB117" s="27"/>
      <c r="AC117" s="27">
        <f t="shared" si="200"/>
        <v>60500</v>
      </c>
      <c r="AD117" s="27"/>
      <c r="AE117" s="27">
        <f t="shared" si="201"/>
        <v>60500</v>
      </c>
      <c r="AF117" s="27"/>
      <c r="AG117" s="27">
        <f t="shared" si="202"/>
        <v>60500</v>
      </c>
      <c r="AH117" s="27"/>
      <c r="AI117" s="27">
        <f t="shared" si="203"/>
        <v>60500</v>
      </c>
      <c r="AJ117" s="27"/>
      <c r="AK117" s="27">
        <f t="shared" si="204"/>
        <v>60500</v>
      </c>
      <c r="AL117" s="27"/>
      <c r="AM117" s="27">
        <f t="shared" si="205"/>
        <v>60500</v>
      </c>
      <c r="AN117" s="27"/>
      <c r="AO117" s="27">
        <f t="shared" si="206"/>
        <v>60500</v>
      </c>
      <c r="AP117" s="26">
        <v>29505.63</v>
      </c>
      <c r="AQ117" s="27">
        <f t="shared" si="207"/>
        <v>90005.63</v>
      </c>
      <c r="AR117" s="26"/>
      <c r="AS117" s="27">
        <f t="shared" si="208"/>
        <v>60500</v>
      </c>
      <c r="AT117" s="13">
        <v>1020200000</v>
      </c>
    </row>
    <row r="118" spans="1:48" ht="56.25" x14ac:dyDescent="0.3">
      <c r="A118" s="1" t="s">
        <v>127</v>
      </c>
      <c r="B118" s="62" t="s">
        <v>31</v>
      </c>
      <c r="C118" s="62" t="s">
        <v>278</v>
      </c>
      <c r="D118" s="25">
        <v>0</v>
      </c>
      <c r="E118" s="25">
        <v>726.6</v>
      </c>
      <c r="F118" s="27">
        <v>0</v>
      </c>
      <c r="G118" s="27">
        <f t="shared" si="0"/>
        <v>0</v>
      </c>
      <c r="H118" s="27"/>
      <c r="I118" s="27">
        <f t="shared" si="1"/>
        <v>726.6</v>
      </c>
      <c r="J118" s="27">
        <v>0</v>
      </c>
      <c r="K118" s="27">
        <f t="shared" si="209"/>
        <v>0</v>
      </c>
      <c r="L118" s="27"/>
      <c r="M118" s="27">
        <f t="shared" si="192"/>
        <v>726.6</v>
      </c>
      <c r="N118" s="27">
        <v>0</v>
      </c>
      <c r="O118" s="27">
        <f t="shared" si="193"/>
        <v>0</v>
      </c>
      <c r="P118" s="27"/>
      <c r="Q118" s="27">
        <f t="shared" si="194"/>
        <v>726.6</v>
      </c>
      <c r="R118" s="27">
        <v>0</v>
      </c>
      <c r="S118" s="27">
        <f t="shared" si="195"/>
        <v>0</v>
      </c>
      <c r="T118" s="27"/>
      <c r="U118" s="27">
        <f t="shared" si="196"/>
        <v>726.6</v>
      </c>
      <c r="V118" s="27">
        <v>0</v>
      </c>
      <c r="W118" s="27">
        <f t="shared" si="197"/>
        <v>0</v>
      </c>
      <c r="X118" s="27"/>
      <c r="Y118" s="27">
        <f t="shared" si="198"/>
        <v>726.6</v>
      </c>
      <c r="Z118" s="27">
        <v>0</v>
      </c>
      <c r="AA118" s="27">
        <f t="shared" si="199"/>
        <v>0</v>
      </c>
      <c r="AB118" s="27"/>
      <c r="AC118" s="27">
        <f t="shared" si="200"/>
        <v>726.6</v>
      </c>
      <c r="AD118" s="27">
        <v>0</v>
      </c>
      <c r="AE118" s="27">
        <f t="shared" si="201"/>
        <v>0</v>
      </c>
      <c r="AF118" s="27"/>
      <c r="AG118" s="27">
        <f t="shared" si="202"/>
        <v>726.6</v>
      </c>
      <c r="AH118" s="27">
        <v>0</v>
      </c>
      <c r="AI118" s="27">
        <f t="shared" si="203"/>
        <v>0</v>
      </c>
      <c r="AJ118" s="27"/>
      <c r="AK118" s="27">
        <f t="shared" si="204"/>
        <v>726.6</v>
      </c>
      <c r="AL118" s="27">
        <v>0</v>
      </c>
      <c r="AM118" s="27">
        <f t="shared" si="205"/>
        <v>0</v>
      </c>
      <c r="AN118" s="27"/>
      <c r="AO118" s="27">
        <f t="shared" si="206"/>
        <v>726.6</v>
      </c>
      <c r="AP118" s="26">
        <v>0</v>
      </c>
      <c r="AQ118" s="27">
        <f t="shared" si="207"/>
        <v>0</v>
      </c>
      <c r="AR118" s="26"/>
      <c r="AS118" s="27">
        <f t="shared" si="208"/>
        <v>726.6</v>
      </c>
      <c r="AT118" s="13">
        <v>1110542270</v>
      </c>
    </row>
    <row r="119" spans="1:48" ht="56.25" x14ac:dyDescent="0.3">
      <c r="A119" s="1" t="s">
        <v>128</v>
      </c>
      <c r="B119" s="62" t="s">
        <v>183</v>
      </c>
      <c r="C119" s="62" t="s">
        <v>278</v>
      </c>
      <c r="D119" s="25">
        <v>0</v>
      </c>
      <c r="E119" s="25">
        <v>9282.2999999999993</v>
      </c>
      <c r="F119" s="27">
        <v>0</v>
      </c>
      <c r="G119" s="27">
        <f t="shared" si="0"/>
        <v>0</v>
      </c>
      <c r="H119" s="27"/>
      <c r="I119" s="27">
        <f t="shared" si="1"/>
        <v>9282.2999999999993</v>
      </c>
      <c r="J119" s="27">
        <v>0</v>
      </c>
      <c r="K119" s="27">
        <f t="shared" si="209"/>
        <v>0</v>
      </c>
      <c r="L119" s="27"/>
      <c r="M119" s="27">
        <f t="shared" si="192"/>
        <v>9282.2999999999993</v>
      </c>
      <c r="N119" s="27">
        <v>0</v>
      </c>
      <c r="O119" s="27">
        <f t="shared" si="193"/>
        <v>0</v>
      </c>
      <c r="P119" s="27"/>
      <c r="Q119" s="27">
        <f t="shared" si="194"/>
        <v>9282.2999999999993</v>
      </c>
      <c r="R119" s="27">
        <v>0</v>
      </c>
      <c r="S119" s="27">
        <f t="shared" si="195"/>
        <v>0</v>
      </c>
      <c r="T119" s="27"/>
      <c r="U119" s="27">
        <f t="shared" si="196"/>
        <v>9282.2999999999993</v>
      </c>
      <c r="V119" s="27">
        <v>0</v>
      </c>
      <c r="W119" s="27">
        <f t="shared" si="197"/>
        <v>0</v>
      </c>
      <c r="X119" s="27"/>
      <c r="Y119" s="27">
        <f t="shared" si="198"/>
        <v>9282.2999999999993</v>
      </c>
      <c r="Z119" s="27">
        <v>0</v>
      </c>
      <c r="AA119" s="27">
        <f t="shared" si="199"/>
        <v>0</v>
      </c>
      <c r="AB119" s="27"/>
      <c r="AC119" s="27">
        <f t="shared" si="200"/>
        <v>9282.2999999999993</v>
      </c>
      <c r="AD119" s="27">
        <v>0</v>
      </c>
      <c r="AE119" s="27">
        <f t="shared" si="201"/>
        <v>0</v>
      </c>
      <c r="AF119" s="27"/>
      <c r="AG119" s="27">
        <f t="shared" si="202"/>
        <v>9282.2999999999993</v>
      </c>
      <c r="AH119" s="27">
        <v>0</v>
      </c>
      <c r="AI119" s="27">
        <f t="shared" si="203"/>
        <v>0</v>
      </c>
      <c r="AJ119" s="27"/>
      <c r="AK119" s="27">
        <f t="shared" si="204"/>
        <v>9282.2999999999993</v>
      </c>
      <c r="AL119" s="27">
        <v>0</v>
      </c>
      <c r="AM119" s="27">
        <f t="shared" si="205"/>
        <v>0</v>
      </c>
      <c r="AN119" s="27"/>
      <c r="AO119" s="27">
        <f t="shared" si="206"/>
        <v>9282.2999999999993</v>
      </c>
      <c r="AP119" s="26">
        <v>0</v>
      </c>
      <c r="AQ119" s="27">
        <f t="shared" si="207"/>
        <v>0</v>
      </c>
      <c r="AR119" s="26"/>
      <c r="AS119" s="27">
        <f t="shared" si="208"/>
        <v>9282.2999999999993</v>
      </c>
      <c r="AT119" s="13">
        <v>1110542280</v>
      </c>
    </row>
    <row r="120" spans="1:48" ht="56.25" x14ac:dyDescent="0.3">
      <c r="A120" s="1" t="s">
        <v>129</v>
      </c>
      <c r="B120" s="62" t="s">
        <v>146</v>
      </c>
      <c r="C120" s="62" t="s">
        <v>278</v>
      </c>
      <c r="D120" s="25">
        <v>0</v>
      </c>
      <c r="E120" s="25">
        <v>43253</v>
      </c>
      <c r="F120" s="27">
        <v>0</v>
      </c>
      <c r="G120" s="27">
        <f t="shared" si="0"/>
        <v>0</v>
      </c>
      <c r="H120" s="27"/>
      <c r="I120" s="27">
        <f t="shared" si="1"/>
        <v>43253</v>
      </c>
      <c r="J120" s="27">
        <v>0</v>
      </c>
      <c r="K120" s="27">
        <f t="shared" si="209"/>
        <v>0</v>
      </c>
      <c r="L120" s="27"/>
      <c r="M120" s="27">
        <f t="shared" si="192"/>
        <v>43253</v>
      </c>
      <c r="N120" s="27">
        <v>0</v>
      </c>
      <c r="O120" s="27">
        <f t="shared" si="193"/>
        <v>0</v>
      </c>
      <c r="P120" s="27"/>
      <c r="Q120" s="27">
        <f t="shared" si="194"/>
        <v>43253</v>
      </c>
      <c r="R120" s="27">
        <v>0</v>
      </c>
      <c r="S120" s="27">
        <f t="shared" si="195"/>
        <v>0</v>
      </c>
      <c r="T120" s="27"/>
      <c r="U120" s="27">
        <f t="shared" si="196"/>
        <v>43253</v>
      </c>
      <c r="V120" s="27">
        <v>0</v>
      </c>
      <c r="W120" s="27">
        <f t="shared" si="197"/>
        <v>0</v>
      </c>
      <c r="X120" s="27"/>
      <c r="Y120" s="27">
        <f t="shared" si="198"/>
        <v>43253</v>
      </c>
      <c r="Z120" s="27">
        <v>0</v>
      </c>
      <c r="AA120" s="27">
        <f t="shared" si="199"/>
        <v>0</v>
      </c>
      <c r="AB120" s="27"/>
      <c r="AC120" s="27">
        <f t="shared" si="200"/>
        <v>43253</v>
      </c>
      <c r="AD120" s="27">
        <v>0</v>
      </c>
      <c r="AE120" s="27">
        <f t="shared" si="201"/>
        <v>0</v>
      </c>
      <c r="AF120" s="27"/>
      <c r="AG120" s="27">
        <f t="shared" si="202"/>
        <v>43253</v>
      </c>
      <c r="AH120" s="27">
        <v>0</v>
      </c>
      <c r="AI120" s="27">
        <f t="shared" si="203"/>
        <v>0</v>
      </c>
      <c r="AJ120" s="27"/>
      <c r="AK120" s="27">
        <f t="shared" si="204"/>
        <v>43253</v>
      </c>
      <c r="AL120" s="27">
        <v>0</v>
      </c>
      <c r="AM120" s="27">
        <f t="shared" si="205"/>
        <v>0</v>
      </c>
      <c r="AN120" s="27"/>
      <c r="AO120" s="27">
        <f t="shared" si="206"/>
        <v>43253</v>
      </c>
      <c r="AP120" s="26">
        <v>0</v>
      </c>
      <c r="AQ120" s="27">
        <f t="shared" si="207"/>
        <v>0</v>
      </c>
      <c r="AR120" s="26"/>
      <c r="AS120" s="27">
        <f t="shared" si="208"/>
        <v>43253</v>
      </c>
      <c r="AT120" s="13">
        <v>1110542290</v>
      </c>
    </row>
    <row r="121" spans="1:48" ht="56.25" x14ac:dyDescent="0.3">
      <c r="A121" s="1" t="s">
        <v>130</v>
      </c>
      <c r="B121" s="62" t="s">
        <v>165</v>
      </c>
      <c r="C121" s="62" t="s">
        <v>278</v>
      </c>
      <c r="D121" s="25">
        <v>0</v>
      </c>
      <c r="E121" s="25">
        <v>25025</v>
      </c>
      <c r="F121" s="27">
        <v>0</v>
      </c>
      <c r="G121" s="27">
        <f t="shared" si="0"/>
        <v>0</v>
      </c>
      <c r="H121" s="27"/>
      <c r="I121" s="27">
        <f t="shared" si="1"/>
        <v>25025</v>
      </c>
      <c r="J121" s="27">
        <v>0</v>
      </c>
      <c r="K121" s="27">
        <f t="shared" si="209"/>
        <v>0</v>
      </c>
      <c r="L121" s="27"/>
      <c r="M121" s="27">
        <f t="shared" si="192"/>
        <v>25025</v>
      </c>
      <c r="N121" s="27">
        <v>0</v>
      </c>
      <c r="O121" s="27">
        <f t="shared" si="193"/>
        <v>0</v>
      </c>
      <c r="P121" s="27"/>
      <c r="Q121" s="27">
        <f t="shared" si="194"/>
        <v>25025</v>
      </c>
      <c r="R121" s="27">
        <v>0</v>
      </c>
      <c r="S121" s="27">
        <f t="shared" si="195"/>
        <v>0</v>
      </c>
      <c r="T121" s="27"/>
      <c r="U121" s="27">
        <f t="shared" si="196"/>
        <v>25025</v>
      </c>
      <c r="V121" s="27">
        <v>0</v>
      </c>
      <c r="W121" s="27">
        <f t="shared" si="197"/>
        <v>0</v>
      </c>
      <c r="X121" s="27"/>
      <c r="Y121" s="27">
        <f t="shared" si="198"/>
        <v>25025</v>
      </c>
      <c r="Z121" s="27">
        <v>0</v>
      </c>
      <c r="AA121" s="27">
        <f t="shared" si="199"/>
        <v>0</v>
      </c>
      <c r="AB121" s="27"/>
      <c r="AC121" s="27">
        <f t="shared" si="200"/>
        <v>25025</v>
      </c>
      <c r="AD121" s="27">
        <v>0</v>
      </c>
      <c r="AE121" s="27">
        <f t="shared" si="201"/>
        <v>0</v>
      </c>
      <c r="AF121" s="27"/>
      <c r="AG121" s="27">
        <f t="shared" si="202"/>
        <v>25025</v>
      </c>
      <c r="AH121" s="27">
        <v>0</v>
      </c>
      <c r="AI121" s="27">
        <f t="shared" si="203"/>
        <v>0</v>
      </c>
      <c r="AJ121" s="27"/>
      <c r="AK121" s="27">
        <f t="shared" si="204"/>
        <v>25025</v>
      </c>
      <c r="AL121" s="27">
        <v>0</v>
      </c>
      <c r="AM121" s="27">
        <f t="shared" si="205"/>
        <v>0</v>
      </c>
      <c r="AN121" s="27"/>
      <c r="AO121" s="27">
        <f t="shared" si="206"/>
        <v>25025</v>
      </c>
      <c r="AP121" s="26">
        <v>0</v>
      </c>
      <c r="AQ121" s="27">
        <f t="shared" si="207"/>
        <v>0</v>
      </c>
      <c r="AR121" s="26"/>
      <c r="AS121" s="27">
        <f t="shared" si="208"/>
        <v>25025</v>
      </c>
      <c r="AT121" s="12">
        <v>1110542300</v>
      </c>
    </row>
    <row r="122" spans="1:48" ht="56.25" x14ac:dyDescent="0.3">
      <c r="A122" s="1" t="s">
        <v>131</v>
      </c>
      <c r="B122" s="62" t="s">
        <v>147</v>
      </c>
      <c r="C122" s="62" t="s">
        <v>278</v>
      </c>
      <c r="D122" s="25">
        <f>D124+D125</f>
        <v>100000</v>
      </c>
      <c r="E122" s="25">
        <f>E124+E125</f>
        <v>0</v>
      </c>
      <c r="F122" s="27">
        <f>F124+F125</f>
        <v>0</v>
      </c>
      <c r="G122" s="27">
        <f t="shared" si="0"/>
        <v>100000</v>
      </c>
      <c r="H122" s="27">
        <f>H124+H125</f>
        <v>0</v>
      </c>
      <c r="I122" s="27">
        <f t="shared" si="1"/>
        <v>0</v>
      </c>
      <c r="J122" s="27">
        <f>J124+J125</f>
        <v>0</v>
      </c>
      <c r="K122" s="27">
        <f t="shared" si="209"/>
        <v>100000</v>
      </c>
      <c r="L122" s="27">
        <f>L124+L125</f>
        <v>0</v>
      </c>
      <c r="M122" s="27">
        <f t="shared" si="192"/>
        <v>0</v>
      </c>
      <c r="N122" s="27">
        <f>N124+N125</f>
        <v>0</v>
      </c>
      <c r="O122" s="27">
        <f t="shared" si="193"/>
        <v>100000</v>
      </c>
      <c r="P122" s="27">
        <f>P124+P125</f>
        <v>0</v>
      </c>
      <c r="Q122" s="27">
        <f t="shared" si="194"/>
        <v>0</v>
      </c>
      <c r="R122" s="27">
        <f>R124+R125</f>
        <v>0</v>
      </c>
      <c r="S122" s="27">
        <f t="shared" si="195"/>
        <v>100000</v>
      </c>
      <c r="T122" s="27">
        <f>T124+T125</f>
        <v>0</v>
      </c>
      <c r="U122" s="27">
        <f t="shared" si="196"/>
        <v>0</v>
      </c>
      <c r="V122" s="27">
        <f>V124+V125</f>
        <v>0</v>
      </c>
      <c r="W122" s="27">
        <f t="shared" si="197"/>
        <v>100000</v>
      </c>
      <c r="X122" s="27">
        <f>X124+X125</f>
        <v>0</v>
      </c>
      <c r="Y122" s="27">
        <f t="shared" si="198"/>
        <v>0</v>
      </c>
      <c r="Z122" s="27">
        <f>Z124+Z125</f>
        <v>123223.927</v>
      </c>
      <c r="AA122" s="27">
        <f t="shared" si="199"/>
        <v>223223.927</v>
      </c>
      <c r="AB122" s="27">
        <f>AB124+AB125</f>
        <v>0</v>
      </c>
      <c r="AC122" s="27">
        <f t="shared" si="200"/>
        <v>0</v>
      </c>
      <c r="AD122" s="27">
        <f>AD124+AD125</f>
        <v>0</v>
      </c>
      <c r="AE122" s="27">
        <f t="shared" si="201"/>
        <v>223223.927</v>
      </c>
      <c r="AF122" s="27">
        <f>AF124+AF125</f>
        <v>0</v>
      </c>
      <c r="AG122" s="27">
        <f t="shared" si="202"/>
        <v>0</v>
      </c>
      <c r="AH122" s="27">
        <f>AH124+AH125</f>
        <v>0</v>
      </c>
      <c r="AI122" s="27">
        <f t="shared" si="203"/>
        <v>223223.927</v>
      </c>
      <c r="AJ122" s="27">
        <f>AJ124+AJ125</f>
        <v>0</v>
      </c>
      <c r="AK122" s="27">
        <f t="shared" si="204"/>
        <v>0</v>
      </c>
      <c r="AL122" s="27">
        <f>AL124+AL125</f>
        <v>0</v>
      </c>
      <c r="AM122" s="27">
        <f t="shared" si="205"/>
        <v>223223.927</v>
      </c>
      <c r="AN122" s="27">
        <f>AN124+AN125</f>
        <v>0</v>
      </c>
      <c r="AO122" s="27">
        <f t="shared" si="206"/>
        <v>0</v>
      </c>
      <c r="AP122" s="26">
        <f>AP124+AP125</f>
        <v>-28239.839</v>
      </c>
      <c r="AQ122" s="27">
        <f t="shared" si="207"/>
        <v>194984.08799999999</v>
      </c>
      <c r="AR122" s="26">
        <f>AR124+AR125</f>
        <v>0</v>
      </c>
      <c r="AS122" s="27">
        <f t="shared" si="208"/>
        <v>0</v>
      </c>
      <c r="AT122" s="12"/>
    </row>
    <row r="123" spans="1:48" hidden="1" x14ac:dyDescent="0.3">
      <c r="A123" s="1"/>
      <c r="B123" s="18" t="s">
        <v>6</v>
      </c>
      <c r="C123" s="19"/>
      <c r="D123" s="25"/>
      <c r="E123" s="25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6"/>
      <c r="AQ123" s="27"/>
      <c r="AR123" s="26"/>
      <c r="AS123" s="27"/>
      <c r="AT123" s="12"/>
      <c r="AU123" s="3">
        <v>0</v>
      </c>
    </row>
    <row r="124" spans="1:48" hidden="1" x14ac:dyDescent="0.3">
      <c r="A124" s="1"/>
      <c r="B124" s="18" t="s">
        <v>7</v>
      </c>
      <c r="C124" s="19"/>
      <c r="D124" s="25">
        <v>100000</v>
      </c>
      <c r="E124" s="25">
        <v>0</v>
      </c>
      <c r="F124" s="27"/>
      <c r="G124" s="27">
        <f t="shared" si="0"/>
        <v>100000</v>
      </c>
      <c r="H124" s="27">
        <v>0</v>
      </c>
      <c r="I124" s="27">
        <f t="shared" si="1"/>
        <v>0</v>
      </c>
      <c r="J124" s="27"/>
      <c r="K124" s="27">
        <f t="shared" si="209"/>
        <v>100000</v>
      </c>
      <c r="L124" s="27">
        <v>0</v>
      </c>
      <c r="M124" s="27">
        <f t="shared" ref="M124:M131" si="210">I124+L124</f>
        <v>0</v>
      </c>
      <c r="N124" s="27"/>
      <c r="O124" s="27">
        <f t="shared" ref="O124:O131" si="211">K124+N124</f>
        <v>100000</v>
      </c>
      <c r="P124" s="27">
        <v>0</v>
      </c>
      <c r="Q124" s="27">
        <f t="shared" ref="Q124:Q131" si="212">M124+P124</f>
        <v>0</v>
      </c>
      <c r="R124" s="27"/>
      <c r="S124" s="27">
        <f t="shared" ref="S124:S131" si="213">O124+R124</f>
        <v>100000</v>
      </c>
      <c r="T124" s="27">
        <v>0</v>
      </c>
      <c r="U124" s="27">
        <f t="shared" ref="U124:U131" si="214">Q124+T124</f>
        <v>0</v>
      </c>
      <c r="V124" s="27"/>
      <c r="W124" s="27">
        <f t="shared" ref="W124:W131" si="215">S124+V124</f>
        <v>100000</v>
      </c>
      <c r="X124" s="27">
        <v>0</v>
      </c>
      <c r="Y124" s="27">
        <f t="shared" ref="Y124:Y131" si="216">U124+X124</f>
        <v>0</v>
      </c>
      <c r="Z124" s="27">
        <v>123223.927</v>
      </c>
      <c r="AA124" s="27">
        <f t="shared" ref="AA124:AA131" si="217">W124+Z124</f>
        <v>223223.927</v>
      </c>
      <c r="AB124" s="27">
        <v>0</v>
      </c>
      <c r="AC124" s="27">
        <f t="shared" ref="AC124:AC131" si="218">Y124+AB124</f>
        <v>0</v>
      </c>
      <c r="AD124" s="27"/>
      <c r="AE124" s="27">
        <f t="shared" ref="AE124:AE131" si="219">AA124+AD124</f>
        <v>223223.927</v>
      </c>
      <c r="AF124" s="27">
        <v>0</v>
      </c>
      <c r="AG124" s="27">
        <f t="shared" ref="AG124:AG131" si="220">AC124+AF124</f>
        <v>0</v>
      </c>
      <c r="AH124" s="27"/>
      <c r="AI124" s="27">
        <f t="shared" ref="AI124:AI131" si="221">AE124+AH124</f>
        <v>223223.927</v>
      </c>
      <c r="AJ124" s="27">
        <v>0</v>
      </c>
      <c r="AK124" s="27">
        <f t="shared" ref="AK124:AK131" si="222">AG124+AJ124</f>
        <v>0</v>
      </c>
      <c r="AL124" s="27"/>
      <c r="AM124" s="27">
        <f t="shared" ref="AM124:AM131" si="223">AI124+AL124</f>
        <v>223223.927</v>
      </c>
      <c r="AN124" s="27">
        <v>0</v>
      </c>
      <c r="AO124" s="27">
        <f t="shared" ref="AO124:AO131" si="224">AK124+AN124</f>
        <v>0</v>
      </c>
      <c r="AP124" s="26">
        <v>-28239.839</v>
      </c>
      <c r="AQ124" s="27">
        <f t="shared" ref="AQ124:AQ131" si="225">AM124+AP124</f>
        <v>194984.08799999999</v>
      </c>
      <c r="AR124" s="26">
        <v>0</v>
      </c>
      <c r="AS124" s="27">
        <f t="shared" ref="AS124:AS131" si="226">AO124+AR124</f>
        <v>0</v>
      </c>
      <c r="AT124" s="12">
        <v>1320242020</v>
      </c>
      <c r="AU124" s="3">
        <v>0</v>
      </c>
    </row>
    <row r="125" spans="1:48" hidden="1" x14ac:dyDescent="0.3">
      <c r="A125" s="1"/>
      <c r="B125" s="18" t="s">
        <v>13</v>
      </c>
      <c r="C125" s="19"/>
      <c r="D125" s="25"/>
      <c r="E125" s="25"/>
      <c r="F125" s="27"/>
      <c r="G125" s="27">
        <f t="shared" ref="G125:G228" si="227">D125+F125</f>
        <v>0</v>
      </c>
      <c r="H125" s="27"/>
      <c r="I125" s="27">
        <f t="shared" ref="I125:I228" si="228">E125+H125</f>
        <v>0</v>
      </c>
      <c r="J125" s="27"/>
      <c r="K125" s="27">
        <f t="shared" si="209"/>
        <v>0</v>
      </c>
      <c r="L125" s="27"/>
      <c r="M125" s="27">
        <f t="shared" si="210"/>
        <v>0</v>
      </c>
      <c r="N125" s="27"/>
      <c r="O125" s="27">
        <f t="shared" si="211"/>
        <v>0</v>
      </c>
      <c r="P125" s="27"/>
      <c r="Q125" s="27">
        <f t="shared" si="212"/>
        <v>0</v>
      </c>
      <c r="R125" s="27"/>
      <c r="S125" s="27">
        <f t="shared" si="213"/>
        <v>0</v>
      </c>
      <c r="T125" s="27"/>
      <c r="U125" s="27">
        <f t="shared" si="214"/>
        <v>0</v>
      </c>
      <c r="V125" s="27"/>
      <c r="W125" s="27">
        <f t="shared" si="215"/>
        <v>0</v>
      </c>
      <c r="X125" s="27"/>
      <c r="Y125" s="27">
        <f t="shared" si="216"/>
        <v>0</v>
      </c>
      <c r="Z125" s="27"/>
      <c r="AA125" s="27">
        <f t="shared" si="217"/>
        <v>0</v>
      </c>
      <c r="AB125" s="27"/>
      <c r="AC125" s="27">
        <f t="shared" si="218"/>
        <v>0</v>
      </c>
      <c r="AD125" s="27"/>
      <c r="AE125" s="27">
        <f t="shared" si="219"/>
        <v>0</v>
      </c>
      <c r="AF125" s="27"/>
      <c r="AG125" s="27">
        <f t="shared" si="220"/>
        <v>0</v>
      </c>
      <c r="AH125" s="27"/>
      <c r="AI125" s="27">
        <f t="shared" si="221"/>
        <v>0</v>
      </c>
      <c r="AJ125" s="27"/>
      <c r="AK125" s="27">
        <f t="shared" si="222"/>
        <v>0</v>
      </c>
      <c r="AL125" s="27"/>
      <c r="AM125" s="27">
        <f t="shared" si="223"/>
        <v>0</v>
      </c>
      <c r="AN125" s="27"/>
      <c r="AO125" s="27">
        <f t="shared" si="224"/>
        <v>0</v>
      </c>
      <c r="AP125" s="26"/>
      <c r="AQ125" s="27">
        <f t="shared" si="225"/>
        <v>0</v>
      </c>
      <c r="AR125" s="26"/>
      <c r="AS125" s="27">
        <f t="shared" si="226"/>
        <v>0</v>
      </c>
      <c r="AT125" s="12"/>
      <c r="AU125" s="3">
        <v>0</v>
      </c>
    </row>
    <row r="126" spans="1:48" ht="56.25" x14ac:dyDescent="0.3">
      <c r="A126" s="1" t="s">
        <v>132</v>
      </c>
      <c r="B126" s="62" t="s">
        <v>168</v>
      </c>
      <c r="C126" s="62" t="s">
        <v>278</v>
      </c>
      <c r="D126" s="25">
        <v>30000</v>
      </c>
      <c r="E126" s="25">
        <v>0</v>
      </c>
      <c r="F126" s="27"/>
      <c r="G126" s="27">
        <f t="shared" si="227"/>
        <v>30000</v>
      </c>
      <c r="H126" s="27">
        <v>0</v>
      </c>
      <c r="I126" s="27">
        <f t="shared" si="228"/>
        <v>0</v>
      </c>
      <c r="J126" s="27"/>
      <c r="K126" s="27">
        <f t="shared" si="209"/>
        <v>30000</v>
      </c>
      <c r="L126" s="27">
        <v>0</v>
      </c>
      <c r="M126" s="27">
        <f t="shared" si="210"/>
        <v>0</v>
      </c>
      <c r="N126" s="27"/>
      <c r="O126" s="27">
        <f t="shared" si="211"/>
        <v>30000</v>
      </c>
      <c r="P126" s="27">
        <v>0</v>
      </c>
      <c r="Q126" s="27">
        <f t="shared" si="212"/>
        <v>0</v>
      </c>
      <c r="R126" s="27"/>
      <c r="S126" s="27">
        <f t="shared" si="213"/>
        <v>30000</v>
      </c>
      <c r="T126" s="27">
        <v>0</v>
      </c>
      <c r="U126" s="27">
        <f t="shared" si="214"/>
        <v>0</v>
      </c>
      <c r="V126" s="27"/>
      <c r="W126" s="27">
        <f t="shared" si="215"/>
        <v>30000</v>
      </c>
      <c r="X126" s="27">
        <v>0</v>
      </c>
      <c r="Y126" s="27">
        <f t="shared" si="216"/>
        <v>0</v>
      </c>
      <c r="Z126" s="27"/>
      <c r="AA126" s="27">
        <f t="shared" si="217"/>
        <v>30000</v>
      </c>
      <c r="AB126" s="27">
        <v>0</v>
      </c>
      <c r="AC126" s="27">
        <f t="shared" si="218"/>
        <v>0</v>
      </c>
      <c r="AD126" s="27"/>
      <c r="AE126" s="27">
        <f t="shared" si="219"/>
        <v>30000</v>
      </c>
      <c r="AF126" s="27">
        <v>0</v>
      </c>
      <c r="AG126" s="27">
        <f t="shared" si="220"/>
        <v>0</v>
      </c>
      <c r="AH126" s="27">
        <v>-28036.1</v>
      </c>
      <c r="AI126" s="27">
        <f t="shared" si="221"/>
        <v>1963.9000000000015</v>
      </c>
      <c r="AJ126" s="27">
        <v>0</v>
      </c>
      <c r="AK126" s="27">
        <f t="shared" si="222"/>
        <v>0</v>
      </c>
      <c r="AL126" s="27"/>
      <c r="AM126" s="27">
        <f t="shared" si="223"/>
        <v>1963.9000000000015</v>
      </c>
      <c r="AN126" s="27">
        <v>0</v>
      </c>
      <c r="AO126" s="27">
        <f t="shared" si="224"/>
        <v>0</v>
      </c>
      <c r="AP126" s="26"/>
      <c r="AQ126" s="27">
        <f t="shared" si="225"/>
        <v>1963.9000000000015</v>
      </c>
      <c r="AR126" s="26">
        <v>0</v>
      </c>
      <c r="AS126" s="27">
        <f t="shared" si="226"/>
        <v>0</v>
      </c>
      <c r="AT126" s="12">
        <v>1120441540</v>
      </c>
    </row>
    <row r="127" spans="1:48" ht="56.25" x14ac:dyDescent="0.3">
      <c r="A127" s="1" t="s">
        <v>167</v>
      </c>
      <c r="B127" s="62" t="s">
        <v>192</v>
      </c>
      <c r="C127" s="62" t="s">
        <v>278</v>
      </c>
      <c r="D127" s="25"/>
      <c r="E127" s="25"/>
      <c r="F127" s="27"/>
      <c r="G127" s="27"/>
      <c r="H127" s="27"/>
      <c r="I127" s="27"/>
      <c r="J127" s="27">
        <v>32968.798999999999</v>
      </c>
      <c r="K127" s="27">
        <f t="shared" si="209"/>
        <v>32968.798999999999</v>
      </c>
      <c r="L127" s="27"/>
      <c r="M127" s="27">
        <f t="shared" si="210"/>
        <v>0</v>
      </c>
      <c r="N127" s="27"/>
      <c r="O127" s="27">
        <f t="shared" si="211"/>
        <v>32968.798999999999</v>
      </c>
      <c r="P127" s="27"/>
      <c r="Q127" s="27">
        <f t="shared" si="212"/>
        <v>0</v>
      </c>
      <c r="R127" s="27">
        <v>467.96</v>
      </c>
      <c r="S127" s="27">
        <f t="shared" si="213"/>
        <v>33436.758999999998</v>
      </c>
      <c r="T127" s="27"/>
      <c r="U127" s="27">
        <f t="shared" si="214"/>
        <v>0</v>
      </c>
      <c r="V127" s="27"/>
      <c r="W127" s="27">
        <f t="shared" si="215"/>
        <v>33436.758999999998</v>
      </c>
      <c r="X127" s="27"/>
      <c r="Y127" s="27">
        <f t="shared" si="216"/>
        <v>0</v>
      </c>
      <c r="Z127" s="27"/>
      <c r="AA127" s="27">
        <f t="shared" si="217"/>
        <v>33436.758999999998</v>
      </c>
      <c r="AB127" s="27"/>
      <c r="AC127" s="27">
        <f t="shared" si="218"/>
        <v>0</v>
      </c>
      <c r="AD127" s="27"/>
      <c r="AE127" s="27">
        <f t="shared" si="219"/>
        <v>33436.758999999998</v>
      </c>
      <c r="AF127" s="27"/>
      <c r="AG127" s="27">
        <f t="shared" si="220"/>
        <v>0</v>
      </c>
      <c r="AH127" s="27">
        <v>-2233.893</v>
      </c>
      <c r="AI127" s="27">
        <f t="shared" si="221"/>
        <v>31202.865999999998</v>
      </c>
      <c r="AJ127" s="27"/>
      <c r="AK127" s="27">
        <f t="shared" si="222"/>
        <v>0</v>
      </c>
      <c r="AL127" s="27"/>
      <c r="AM127" s="27">
        <f t="shared" si="223"/>
        <v>31202.865999999998</v>
      </c>
      <c r="AN127" s="27"/>
      <c r="AO127" s="27">
        <f t="shared" si="224"/>
        <v>0</v>
      </c>
      <c r="AP127" s="26">
        <v>110993.72199999999</v>
      </c>
      <c r="AQ127" s="27">
        <f t="shared" si="225"/>
        <v>142196.58799999999</v>
      </c>
      <c r="AR127" s="26"/>
      <c r="AS127" s="27">
        <f t="shared" si="226"/>
        <v>0</v>
      </c>
      <c r="AT127" s="12" t="s">
        <v>193</v>
      </c>
    </row>
    <row r="128" spans="1:48" ht="56.25" x14ac:dyDescent="0.3">
      <c r="A128" s="1" t="s">
        <v>133</v>
      </c>
      <c r="B128" s="62" t="s">
        <v>226</v>
      </c>
      <c r="C128" s="62" t="s">
        <v>278</v>
      </c>
      <c r="D128" s="25"/>
      <c r="E128" s="25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>
        <v>17026.87</v>
      </c>
      <c r="AA128" s="27">
        <f t="shared" si="217"/>
        <v>17026.87</v>
      </c>
      <c r="AB128" s="27"/>
      <c r="AC128" s="27">
        <f t="shared" si="218"/>
        <v>0</v>
      </c>
      <c r="AD128" s="27"/>
      <c r="AE128" s="27">
        <f t="shared" si="219"/>
        <v>17026.87</v>
      </c>
      <c r="AF128" s="27"/>
      <c r="AG128" s="27">
        <f t="shared" si="220"/>
        <v>0</v>
      </c>
      <c r="AH128" s="27"/>
      <c r="AI128" s="27">
        <f t="shared" si="221"/>
        <v>17026.87</v>
      </c>
      <c r="AJ128" s="27"/>
      <c r="AK128" s="27">
        <f t="shared" si="222"/>
        <v>0</v>
      </c>
      <c r="AL128" s="27"/>
      <c r="AM128" s="27">
        <f t="shared" si="223"/>
        <v>17026.87</v>
      </c>
      <c r="AN128" s="27"/>
      <c r="AO128" s="27">
        <f t="shared" si="224"/>
        <v>0</v>
      </c>
      <c r="AP128" s="26"/>
      <c r="AQ128" s="27">
        <f t="shared" si="225"/>
        <v>17026.87</v>
      </c>
      <c r="AR128" s="26"/>
      <c r="AS128" s="27">
        <f t="shared" si="226"/>
        <v>0</v>
      </c>
      <c r="AT128" s="12" t="s">
        <v>227</v>
      </c>
    </row>
    <row r="129" spans="1:48" ht="56.25" x14ac:dyDescent="0.3">
      <c r="A129" s="1" t="s">
        <v>134</v>
      </c>
      <c r="B129" s="62" t="s">
        <v>280</v>
      </c>
      <c r="C129" s="62" t="s">
        <v>278</v>
      </c>
      <c r="D129" s="25"/>
      <c r="E129" s="25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6">
        <v>5700.5590000000002</v>
      </c>
      <c r="AQ129" s="27">
        <f t="shared" si="225"/>
        <v>5700.5590000000002</v>
      </c>
      <c r="AR129" s="26">
        <v>10791</v>
      </c>
      <c r="AS129" s="27">
        <f t="shared" si="226"/>
        <v>10791</v>
      </c>
      <c r="AT129" s="12" t="s">
        <v>281</v>
      </c>
    </row>
    <row r="130" spans="1:48" ht="56.25" x14ac:dyDescent="0.3">
      <c r="A130" s="1" t="s">
        <v>135</v>
      </c>
      <c r="B130" s="62" t="s">
        <v>298</v>
      </c>
      <c r="C130" s="62" t="s">
        <v>278</v>
      </c>
      <c r="D130" s="25"/>
      <c r="E130" s="25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6">
        <v>31451.737000000001</v>
      </c>
      <c r="AQ130" s="27">
        <f t="shared" si="225"/>
        <v>31451.737000000001</v>
      </c>
      <c r="AR130" s="26"/>
      <c r="AS130" s="27">
        <f t="shared" si="226"/>
        <v>0</v>
      </c>
      <c r="AT130" s="12" t="s">
        <v>299</v>
      </c>
    </row>
    <row r="131" spans="1:48" x14ac:dyDescent="0.3">
      <c r="A131" s="1"/>
      <c r="B131" s="62" t="s">
        <v>5</v>
      </c>
      <c r="C131" s="62"/>
      <c r="D131" s="24">
        <f>D133+D134</f>
        <v>1940540.4</v>
      </c>
      <c r="E131" s="24">
        <f>E133+E134</f>
        <v>1512660</v>
      </c>
      <c r="F131" s="24">
        <f>F133+F134</f>
        <v>0</v>
      </c>
      <c r="G131" s="24">
        <f t="shared" si="227"/>
        <v>1940540.4</v>
      </c>
      <c r="H131" s="24">
        <f>H133+H134</f>
        <v>0</v>
      </c>
      <c r="I131" s="24">
        <f t="shared" si="228"/>
        <v>1512660</v>
      </c>
      <c r="J131" s="24">
        <f>J133+J134</f>
        <v>0</v>
      </c>
      <c r="K131" s="24">
        <f t="shared" si="209"/>
        <v>1940540.4</v>
      </c>
      <c r="L131" s="24">
        <f>L133+L134</f>
        <v>0</v>
      </c>
      <c r="M131" s="24">
        <f t="shared" si="210"/>
        <v>1512660</v>
      </c>
      <c r="N131" s="24">
        <f>N133+N134</f>
        <v>0</v>
      </c>
      <c r="O131" s="24">
        <f t="shared" si="211"/>
        <v>1940540.4</v>
      </c>
      <c r="P131" s="24">
        <f>P133+P134</f>
        <v>0</v>
      </c>
      <c r="Q131" s="24">
        <f t="shared" si="212"/>
        <v>1512660</v>
      </c>
      <c r="R131" s="24">
        <f>R133+R134</f>
        <v>403701.8</v>
      </c>
      <c r="S131" s="24">
        <f t="shared" si="213"/>
        <v>2344242.1999999997</v>
      </c>
      <c r="T131" s="24">
        <f>T133+T134</f>
        <v>0</v>
      </c>
      <c r="U131" s="24">
        <f t="shared" si="214"/>
        <v>1512660</v>
      </c>
      <c r="V131" s="24">
        <f>V133+V134</f>
        <v>0</v>
      </c>
      <c r="W131" s="24">
        <f t="shared" si="215"/>
        <v>2344242.1999999997</v>
      </c>
      <c r="X131" s="24">
        <f>X133+X134</f>
        <v>0</v>
      </c>
      <c r="Y131" s="24">
        <f t="shared" si="216"/>
        <v>1512660</v>
      </c>
      <c r="Z131" s="24">
        <f>Z133+Z134</f>
        <v>-180622.80000000002</v>
      </c>
      <c r="AA131" s="24">
        <f t="shared" si="217"/>
        <v>2163619.4</v>
      </c>
      <c r="AB131" s="24">
        <f>AB133+AB134</f>
        <v>583602.64500000002</v>
      </c>
      <c r="AC131" s="24">
        <f t="shared" si="218"/>
        <v>2096262.645</v>
      </c>
      <c r="AD131" s="24">
        <f>AD133+AD134</f>
        <v>0</v>
      </c>
      <c r="AE131" s="24">
        <f t="shared" si="219"/>
        <v>2163619.4</v>
      </c>
      <c r="AF131" s="24">
        <f>AF133+AF134</f>
        <v>0</v>
      </c>
      <c r="AG131" s="24">
        <f t="shared" si="220"/>
        <v>2096262.645</v>
      </c>
      <c r="AH131" s="24">
        <f>AH133+AH134</f>
        <v>55109.712999999996</v>
      </c>
      <c r="AI131" s="24">
        <f t="shared" si="221"/>
        <v>2218729.1129999999</v>
      </c>
      <c r="AJ131" s="24">
        <f>AJ133+AJ134</f>
        <v>0</v>
      </c>
      <c r="AK131" s="24">
        <f t="shared" si="222"/>
        <v>2096262.645</v>
      </c>
      <c r="AL131" s="24">
        <f>AL133+AL134</f>
        <v>-10468.299999999999</v>
      </c>
      <c r="AM131" s="24">
        <f t="shared" si="223"/>
        <v>2208260.8130000001</v>
      </c>
      <c r="AN131" s="24">
        <f>AN133+AN134</f>
        <v>0</v>
      </c>
      <c r="AO131" s="24">
        <f t="shared" si="224"/>
        <v>2096262.645</v>
      </c>
      <c r="AP131" s="24">
        <f>AP133+AP134</f>
        <v>21331.741999999998</v>
      </c>
      <c r="AQ131" s="27">
        <f t="shared" si="225"/>
        <v>2229592.5550000002</v>
      </c>
      <c r="AR131" s="24">
        <f>AR133+AR134</f>
        <v>-9.0949470177292824E-13</v>
      </c>
      <c r="AS131" s="27">
        <f t="shared" si="226"/>
        <v>2096262.645</v>
      </c>
      <c r="AT131" s="43"/>
      <c r="AU131" s="44"/>
      <c r="AV131" s="44"/>
    </row>
    <row r="132" spans="1:48" x14ac:dyDescent="0.3">
      <c r="A132" s="1"/>
      <c r="B132" s="9" t="s">
        <v>6</v>
      </c>
      <c r="C132" s="16"/>
      <c r="D132" s="25"/>
      <c r="E132" s="25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6"/>
      <c r="AQ132" s="27"/>
      <c r="AR132" s="26"/>
      <c r="AS132" s="27"/>
    </row>
    <row r="133" spans="1:48" hidden="1" x14ac:dyDescent="0.3">
      <c r="A133" s="1"/>
      <c r="B133" s="6" t="s">
        <v>7</v>
      </c>
      <c r="C133" s="2"/>
      <c r="D133" s="28">
        <f t="shared" ref="D133:F134" si="229">D137+D141+D145+D149+D153+D157+D161+D165+D169+D173+D177</f>
        <v>485135.6</v>
      </c>
      <c r="E133" s="28">
        <f t="shared" si="229"/>
        <v>407082.6</v>
      </c>
      <c r="F133" s="30">
        <f t="shared" si="229"/>
        <v>0</v>
      </c>
      <c r="G133" s="27">
        <f t="shared" si="227"/>
        <v>485135.6</v>
      </c>
      <c r="H133" s="30">
        <f>H137+H141+H145+H149+H153+H157+H161+H165+H169+H173+H177</f>
        <v>0</v>
      </c>
      <c r="I133" s="27">
        <f t="shared" si="228"/>
        <v>407082.6</v>
      </c>
      <c r="J133" s="30">
        <f t="shared" ref="J133" si="230">J137+J141+J145+J149+J153+J157+J161+J165+J169+J173+J177</f>
        <v>0</v>
      </c>
      <c r="K133" s="27">
        <f t="shared" si="209"/>
        <v>485135.6</v>
      </c>
      <c r="L133" s="30">
        <f>L137+L141+L145+L149+L153+L157+L161+L165+L169+L173+L177</f>
        <v>0</v>
      </c>
      <c r="M133" s="27">
        <f t="shared" ref="M133:M135" si="231">I133+L133</f>
        <v>407082.6</v>
      </c>
      <c r="N133" s="30">
        <f t="shared" ref="N133:N134" si="232">N137+N141+N145+N149+N153+N157+N161+N165+N169+N173+N177</f>
        <v>0</v>
      </c>
      <c r="O133" s="27">
        <f t="shared" ref="O133:O135" si="233">K133+N133</f>
        <v>485135.6</v>
      </c>
      <c r="P133" s="30">
        <f>P137+P141+P145+P149+P153+P157+P161+P165+P169+P173+P177</f>
        <v>0</v>
      </c>
      <c r="Q133" s="27">
        <f t="shared" ref="Q133:Q135" si="234">M133+P133</f>
        <v>407082.6</v>
      </c>
      <c r="R133" s="30">
        <f>R137+R141+R145+R149+R153+R157+R161+R165+R169+R173+R177+R181+R189</f>
        <v>83372.299999999988</v>
      </c>
      <c r="S133" s="27">
        <f t="shared" ref="S133:S135" si="235">O133+R133</f>
        <v>568507.89999999991</v>
      </c>
      <c r="T133" s="30">
        <f>T137+T141+T145+T149+T153+T157+T161+T165+T169+T173+T177+T181+T189</f>
        <v>0</v>
      </c>
      <c r="U133" s="27">
        <f t="shared" ref="U133:U135" si="236">Q133+T133</f>
        <v>407082.6</v>
      </c>
      <c r="V133" s="30">
        <f>V137+V141+V145+V149+V153+V157+V161+V165+V169+V173+V177+V181+V189</f>
        <v>0</v>
      </c>
      <c r="W133" s="27">
        <f t="shared" ref="W133:W135" si="237">S133+V133</f>
        <v>568507.89999999991</v>
      </c>
      <c r="X133" s="30">
        <f>X137+X141+X145+X149+X153+X157+X161+X165+X169+X173+X177+X181+X189</f>
        <v>0</v>
      </c>
      <c r="Y133" s="27">
        <f t="shared" ref="Y133:Y135" si="238">U133+X133</f>
        <v>407082.6</v>
      </c>
      <c r="Z133" s="30">
        <f>Z137+Z141+Z145+Z149+Z153+Z157+Z161+Z165+Z169+Z173+Z177+Z181+Z189+Z191+Z194+Z198</f>
        <v>-49679.80000000001</v>
      </c>
      <c r="AA133" s="27">
        <f t="shared" ref="AA133:AA135" si="239">W133+Z133</f>
        <v>518828.09999999992</v>
      </c>
      <c r="AB133" s="30">
        <f>AB137+AB141+AB145+AB149+AB153+AB157+AB161+AB165+AB169+AB173+AB177+AB181+AB189+AB191+AB194+AB198</f>
        <v>175806.14500000002</v>
      </c>
      <c r="AC133" s="27">
        <f t="shared" ref="AC133:AC135" si="240">Y133+AB133</f>
        <v>582888.745</v>
      </c>
      <c r="AD133" s="30">
        <f>AD137+AD141+AD145+AD149+AD153+AD157+AD161+AD165+AD169+AD173+AD177+AD181+AD189+AD191+AD194+AD198</f>
        <v>0</v>
      </c>
      <c r="AE133" s="27">
        <f t="shared" ref="AE133:AE135" si="241">AA133+AD133</f>
        <v>518828.09999999992</v>
      </c>
      <c r="AF133" s="30">
        <f>AF137+AF141+AF145+AF149+AF153+AF157+AF161+AF165+AF169+AF173+AF177+AF181+AF189+AF191+AF194+AF198</f>
        <v>0</v>
      </c>
      <c r="AG133" s="27">
        <f t="shared" ref="AG133:AG135" si="242">AC133+AF133</f>
        <v>582888.745</v>
      </c>
      <c r="AH133" s="30">
        <f>AH137+AH141+AH145+AH149+AH153+AH157+AH161+AH165+AH169+AH173+AH177+AH181+AH189+AH191+AH194+AH198+AH200+AH201+AH202+AH203</f>
        <v>55109.712999999996</v>
      </c>
      <c r="AI133" s="27">
        <f t="shared" ref="AI133:AI135" si="243">AE133+AH133</f>
        <v>573937.81299999997</v>
      </c>
      <c r="AJ133" s="30">
        <f>AJ137+AJ141+AJ145+AJ149+AJ153+AJ157+AJ161+AJ165+AJ169+AJ173+AJ177+AJ181+AJ189+AJ191+AJ194+AJ198+AJ200+AJ201+AJ202+AJ203</f>
        <v>0</v>
      </c>
      <c r="AK133" s="27">
        <f t="shared" ref="AK133:AK135" si="244">AG133+AJ133</f>
        <v>582888.745</v>
      </c>
      <c r="AL133" s="30">
        <f>AL137+AL141+AL145+AL149+AL153+AL157+AL161+AL165+AL169+AL173+AL177+AL181+AL189+AL191+AL194+AL198+AL200+AL201+AL202+AL203</f>
        <v>-10468.299999999999</v>
      </c>
      <c r="AM133" s="27">
        <f t="shared" ref="AM133:AM135" si="245">AI133+AL133</f>
        <v>563469.51299999992</v>
      </c>
      <c r="AN133" s="30">
        <f>AN137+AN141+AN145+AN149+AN153+AN157+AN161+AN165+AN169+AN173+AN177+AN181+AN189+AN191+AN194+AN198+AN200+AN201+AN202+AN203</f>
        <v>0</v>
      </c>
      <c r="AO133" s="27">
        <f t="shared" ref="AO133:AO135" si="246">AK133+AN133</f>
        <v>582888.745</v>
      </c>
      <c r="AP133" s="29">
        <f>AP137+AP141+AP145+AP149+AP153+AP157+AP161+AP165+AP169+AP173+AP177+AP181+AP189+AP191+AP194+AP198+AP200+AP201+AP202+AP203+AP185+AP206+AP210+AP212</f>
        <v>21331.741999999998</v>
      </c>
      <c r="AQ133" s="27">
        <f t="shared" ref="AQ133:AQ135" si="247">AM133+AP133</f>
        <v>584801.25499999989</v>
      </c>
      <c r="AR133" s="29">
        <f>AR137+AR141+AR145+AR149+AR153+AR157+AR161+AR165+AR169+AR173+AR177+AR181+AR189+AR191+AR194+AR198+AR200+AR201+AR202+AR203+AR185+AR206+AR210+AR212</f>
        <v>-9.0949470177292824E-13</v>
      </c>
      <c r="AS133" s="27">
        <f t="shared" ref="AS133:AS135" si="248">AO133+AR133</f>
        <v>582888.745</v>
      </c>
      <c r="AU133" s="3">
        <v>0</v>
      </c>
    </row>
    <row r="134" spans="1:48" x14ac:dyDescent="0.3">
      <c r="A134" s="1"/>
      <c r="B134" s="62" t="s">
        <v>22</v>
      </c>
      <c r="C134" s="16"/>
      <c r="D134" s="25">
        <f t="shared" si="229"/>
        <v>1455404.7999999998</v>
      </c>
      <c r="E134" s="25">
        <f t="shared" si="229"/>
        <v>1105577.3999999999</v>
      </c>
      <c r="F134" s="27">
        <f t="shared" si="229"/>
        <v>0</v>
      </c>
      <c r="G134" s="27">
        <f t="shared" si="227"/>
        <v>1455404.7999999998</v>
      </c>
      <c r="H134" s="27">
        <f>H138+H142+H146+H150+H154+H158+H162+H166+H170+H174+H178</f>
        <v>0</v>
      </c>
      <c r="I134" s="27">
        <f t="shared" si="228"/>
        <v>1105577.3999999999</v>
      </c>
      <c r="J134" s="27">
        <f t="shared" ref="J134" si="249">J138+J142+J146+J150+J154+J158+J162+J166+J170+J174+J178</f>
        <v>0</v>
      </c>
      <c r="K134" s="27">
        <f t="shared" si="209"/>
        <v>1455404.7999999998</v>
      </c>
      <c r="L134" s="27">
        <f>L138+L142+L146+L150+L154+L158+L162+L166+L170+L174+L178</f>
        <v>0</v>
      </c>
      <c r="M134" s="27">
        <f t="shared" si="231"/>
        <v>1105577.3999999999</v>
      </c>
      <c r="N134" s="27">
        <f t="shared" si="232"/>
        <v>0</v>
      </c>
      <c r="O134" s="27">
        <f t="shared" si="233"/>
        <v>1455404.7999999998</v>
      </c>
      <c r="P134" s="27">
        <f>P138+P142+P146+P150+P154+P158+P162+P166+P170+P174+P178</f>
        <v>0</v>
      </c>
      <c r="Q134" s="27">
        <f t="shared" si="234"/>
        <v>1105577.3999999999</v>
      </c>
      <c r="R134" s="27">
        <f>R138+R142+R146+R150+R154+R158+R162+R166+R170+R174+R178+R182+R190</f>
        <v>320329.5</v>
      </c>
      <c r="S134" s="27">
        <f t="shared" si="235"/>
        <v>1775734.2999999998</v>
      </c>
      <c r="T134" s="27">
        <f>T138+T142+T146+T150+T154+T158+T162+T166+T170+T174+T178+T182+T190</f>
        <v>0</v>
      </c>
      <c r="U134" s="27">
        <f t="shared" si="236"/>
        <v>1105577.3999999999</v>
      </c>
      <c r="V134" s="27">
        <f>V138+V142+V146+V150+V154+V158+V162+V166+V170+V174+V178+V182+V190</f>
        <v>0</v>
      </c>
      <c r="W134" s="27">
        <f t="shared" si="237"/>
        <v>1775734.2999999998</v>
      </c>
      <c r="X134" s="27">
        <f>X138+X142+X146+X150+X154+X158+X162+X166+X170+X174+X178+X182+X190</f>
        <v>0</v>
      </c>
      <c r="Y134" s="27">
        <f t="shared" si="238"/>
        <v>1105577.3999999999</v>
      </c>
      <c r="Z134" s="27">
        <f>Z138+Z142+Z146+Z150+Z154+Z158+Z162+Z166+Z170+Z174+Z178+Z182+Z190+Z195+Z199</f>
        <v>-130943</v>
      </c>
      <c r="AA134" s="27">
        <f t="shared" si="239"/>
        <v>1644791.2999999998</v>
      </c>
      <c r="AB134" s="27">
        <f>AB138+AB142+AB146+AB150+AB154+AB158+AB162+AB166+AB170+AB174+AB178+AB182+AB190+AB195+AB199</f>
        <v>407796.5</v>
      </c>
      <c r="AC134" s="27">
        <f t="shared" si="240"/>
        <v>1513373.9</v>
      </c>
      <c r="AD134" s="27">
        <f>AD138+AD142+AD146+AD150+AD154+AD158+AD162+AD166+AD170+AD174+AD178+AD182+AD190+AD195+AD199</f>
        <v>0</v>
      </c>
      <c r="AE134" s="27">
        <f t="shared" si="241"/>
        <v>1644791.2999999998</v>
      </c>
      <c r="AF134" s="27">
        <f>AF138+AF142+AF146+AF150+AF154+AF158+AF162+AF166+AF170+AF174+AF178+AF182+AF190+AF195+AF199</f>
        <v>0</v>
      </c>
      <c r="AG134" s="27">
        <f t="shared" si="242"/>
        <v>1513373.9</v>
      </c>
      <c r="AH134" s="27">
        <f>AH138+AH142+AH146+AH150+AH154+AH158+AH162+AH166+AH170+AH174+AH178+AH182+AH190+AH195+AH199</f>
        <v>0</v>
      </c>
      <c r="AI134" s="27">
        <f t="shared" si="243"/>
        <v>1644791.2999999998</v>
      </c>
      <c r="AJ134" s="27">
        <f>AJ138+AJ142+AJ146+AJ150+AJ154+AJ158+AJ162+AJ166+AJ170+AJ174+AJ178+AJ182+AJ190+AJ195+AJ199</f>
        <v>0</v>
      </c>
      <c r="AK134" s="27">
        <f t="shared" si="244"/>
        <v>1513373.9</v>
      </c>
      <c r="AL134" s="27">
        <f>AL138+AL142+AL146+AL150+AL154+AL158+AL162+AL166+AL170+AL174+AL178+AL182+AL190+AL195+AL199</f>
        <v>0</v>
      </c>
      <c r="AM134" s="27">
        <f t="shared" si="245"/>
        <v>1644791.2999999998</v>
      </c>
      <c r="AN134" s="27">
        <f>AN138+AN142+AN146+AN150+AN154+AN158+AN162+AN166+AN170+AN174+AN178+AN182+AN190+AN195+AN199</f>
        <v>0</v>
      </c>
      <c r="AO134" s="27">
        <f t="shared" si="246"/>
        <v>1513373.9</v>
      </c>
      <c r="AP134" s="26">
        <f>AP138+AP142+AP146+AP150+AP154+AP158+AP162+AP166+AP170+AP174+AP178+AP182+AP190+AP195+AP199+AP186+AP207+AP211</f>
        <v>0</v>
      </c>
      <c r="AQ134" s="27">
        <f t="shared" si="247"/>
        <v>1644791.2999999998</v>
      </c>
      <c r="AR134" s="26">
        <f>AR138+AR142+AR146+AR150+AR154+AR158+AR162+AR166+AR170+AR174+AR178+AR182+AR190+AR195+AR199+AR186+AR207+AR211</f>
        <v>0</v>
      </c>
      <c r="AS134" s="27">
        <f t="shared" si="248"/>
        <v>1513373.9</v>
      </c>
    </row>
    <row r="135" spans="1:48" ht="56.25" x14ac:dyDescent="0.3">
      <c r="A135" s="1" t="s">
        <v>136</v>
      </c>
      <c r="B135" s="62" t="s">
        <v>27</v>
      </c>
      <c r="C135" s="62" t="s">
        <v>278</v>
      </c>
      <c r="D135" s="25">
        <f>D137+D138</f>
        <v>613115.4</v>
      </c>
      <c r="E135" s="25">
        <f>E137+E138</f>
        <v>263903.8</v>
      </c>
      <c r="F135" s="27">
        <f>F137+F138</f>
        <v>0</v>
      </c>
      <c r="G135" s="27">
        <f t="shared" si="227"/>
        <v>613115.4</v>
      </c>
      <c r="H135" s="27">
        <f>H137+H138</f>
        <v>0</v>
      </c>
      <c r="I135" s="27">
        <f t="shared" si="228"/>
        <v>263903.8</v>
      </c>
      <c r="J135" s="27">
        <f>J137+J138</f>
        <v>0</v>
      </c>
      <c r="K135" s="27">
        <f t="shared" si="209"/>
        <v>613115.4</v>
      </c>
      <c r="L135" s="27">
        <f>L137+L138</f>
        <v>0</v>
      </c>
      <c r="M135" s="27">
        <f t="shared" si="231"/>
        <v>263903.8</v>
      </c>
      <c r="N135" s="27">
        <f>N137+N138</f>
        <v>0</v>
      </c>
      <c r="O135" s="27">
        <f t="shared" si="233"/>
        <v>613115.4</v>
      </c>
      <c r="P135" s="27">
        <f>P137+P138</f>
        <v>0</v>
      </c>
      <c r="Q135" s="27">
        <f t="shared" si="234"/>
        <v>263903.8</v>
      </c>
      <c r="R135" s="27">
        <f>R137+R138</f>
        <v>34936.1</v>
      </c>
      <c r="S135" s="27">
        <f t="shared" si="235"/>
        <v>648051.5</v>
      </c>
      <c r="T135" s="27">
        <f>T137+T138</f>
        <v>0</v>
      </c>
      <c r="U135" s="27">
        <f t="shared" si="236"/>
        <v>263903.8</v>
      </c>
      <c r="V135" s="27">
        <f>V137+V138</f>
        <v>0</v>
      </c>
      <c r="W135" s="27">
        <f t="shared" si="237"/>
        <v>648051.5</v>
      </c>
      <c r="X135" s="27">
        <f>X137+X138</f>
        <v>0</v>
      </c>
      <c r="Y135" s="27">
        <f t="shared" si="238"/>
        <v>263903.8</v>
      </c>
      <c r="Z135" s="27">
        <f>Z137+Z138</f>
        <v>-29533.5</v>
      </c>
      <c r="AA135" s="27">
        <f t="shared" si="239"/>
        <v>618518</v>
      </c>
      <c r="AB135" s="27">
        <f>AB137+AB138</f>
        <v>-25952.9</v>
      </c>
      <c r="AC135" s="27">
        <f t="shared" si="240"/>
        <v>237950.9</v>
      </c>
      <c r="AD135" s="27">
        <f>AD137+AD138</f>
        <v>0</v>
      </c>
      <c r="AE135" s="27">
        <f t="shared" si="241"/>
        <v>618518</v>
      </c>
      <c r="AF135" s="27">
        <f>AF137+AF138</f>
        <v>0</v>
      </c>
      <c r="AG135" s="27">
        <f t="shared" si="242"/>
        <v>237950.9</v>
      </c>
      <c r="AH135" s="27">
        <f>AH137+AH138</f>
        <v>0</v>
      </c>
      <c r="AI135" s="27">
        <f t="shared" si="243"/>
        <v>618518</v>
      </c>
      <c r="AJ135" s="27">
        <f>AJ137+AJ138</f>
        <v>0</v>
      </c>
      <c r="AK135" s="27">
        <f t="shared" si="244"/>
        <v>237950.9</v>
      </c>
      <c r="AL135" s="27">
        <f>AL137+AL138</f>
        <v>0</v>
      </c>
      <c r="AM135" s="27">
        <f t="shared" si="245"/>
        <v>618518</v>
      </c>
      <c r="AN135" s="27">
        <f>AN137+AN138</f>
        <v>0</v>
      </c>
      <c r="AO135" s="27">
        <f t="shared" si="246"/>
        <v>237950.9</v>
      </c>
      <c r="AP135" s="26">
        <f>AP137+AP138</f>
        <v>0</v>
      </c>
      <c r="AQ135" s="27">
        <f t="shared" si="247"/>
        <v>618518</v>
      </c>
      <c r="AR135" s="26">
        <f>AR137+AR138</f>
        <v>0</v>
      </c>
      <c r="AS135" s="27">
        <f t="shared" si="248"/>
        <v>237950.9</v>
      </c>
    </row>
    <row r="136" spans="1:48" x14ac:dyDescent="0.3">
      <c r="A136" s="1"/>
      <c r="B136" s="62" t="s">
        <v>6</v>
      </c>
      <c r="C136" s="16"/>
      <c r="D136" s="25"/>
      <c r="E136" s="25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6"/>
      <c r="AQ136" s="27"/>
      <c r="AR136" s="26"/>
      <c r="AS136" s="27"/>
    </row>
    <row r="137" spans="1:48" hidden="1" x14ac:dyDescent="0.3">
      <c r="A137" s="1"/>
      <c r="B137" s="18" t="s">
        <v>7</v>
      </c>
      <c r="C137" s="2"/>
      <c r="D137" s="28">
        <v>153278.9</v>
      </c>
      <c r="E137" s="28">
        <v>65976</v>
      </c>
      <c r="F137" s="30"/>
      <c r="G137" s="27">
        <f t="shared" si="227"/>
        <v>153278.9</v>
      </c>
      <c r="H137" s="30"/>
      <c r="I137" s="27">
        <f t="shared" si="228"/>
        <v>65976</v>
      </c>
      <c r="J137" s="30"/>
      <c r="K137" s="27">
        <f t="shared" si="209"/>
        <v>153278.9</v>
      </c>
      <c r="L137" s="30"/>
      <c r="M137" s="27">
        <f t="shared" ref="M137:M139" si="250">I137+L137</f>
        <v>65976</v>
      </c>
      <c r="N137" s="30"/>
      <c r="O137" s="27">
        <f t="shared" ref="O137:O139" si="251">K137+N137</f>
        <v>153278.9</v>
      </c>
      <c r="P137" s="30"/>
      <c r="Q137" s="27">
        <f t="shared" ref="Q137:Q139" si="252">M137+P137</f>
        <v>65976</v>
      </c>
      <c r="R137" s="30">
        <v>-8819.4</v>
      </c>
      <c r="S137" s="27">
        <f t="shared" ref="S137:S139" si="253">O137+R137</f>
        <v>144459.5</v>
      </c>
      <c r="T137" s="30"/>
      <c r="U137" s="27">
        <f t="shared" ref="U137:U139" si="254">Q137+T137</f>
        <v>65976</v>
      </c>
      <c r="V137" s="30"/>
      <c r="W137" s="27">
        <f t="shared" ref="W137:W139" si="255">S137+V137</f>
        <v>144459.5</v>
      </c>
      <c r="X137" s="30"/>
      <c r="Y137" s="27">
        <f t="shared" ref="Y137:Y139" si="256">U137+X137</f>
        <v>65976</v>
      </c>
      <c r="Z137" s="30">
        <v>-14388.9</v>
      </c>
      <c r="AA137" s="27">
        <f t="shared" ref="AA137:AA139" si="257">W137+Z137</f>
        <v>130070.6</v>
      </c>
      <c r="AB137" s="30">
        <v>517.29999999999995</v>
      </c>
      <c r="AC137" s="27">
        <f t="shared" ref="AC137:AC139" si="258">Y137+AB137</f>
        <v>66493.3</v>
      </c>
      <c r="AD137" s="30"/>
      <c r="AE137" s="27">
        <f t="shared" ref="AE137:AE139" si="259">AA137+AD137</f>
        <v>130070.6</v>
      </c>
      <c r="AF137" s="30"/>
      <c r="AG137" s="27">
        <f t="shared" ref="AG137:AG139" si="260">AC137+AF137</f>
        <v>66493.3</v>
      </c>
      <c r="AH137" s="30"/>
      <c r="AI137" s="27">
        <f t="shared" ref="AI137:AI139" si="261">AE137+AH137</f>
        <v>130070.6</v>
      </c>
      <c r="AJ137" s="30"/>
      <c r="AK137" s="27">
        <f t="shared" ref="AK137:AK139" si="262">AG137+AJ137</f>
        <v>66493.3</v>
      </c>
      <c r="AL137" s="30"/>
      <c r="AM137" s="27">
        <f t="shared" ref="AM137:AM139" si="263">AI137+AL137</f>
        <v>130070.6</v>
      </c>
      <c r="AN137" s="30"/>
      <c r="AO137" s="27">
        <f t="shared" ref="AO137:AO139" si="264">AK137+AN137</f>
        <v>66493.3</v>
      </c>
      <c r="AP137" s="29"/>
      <c r="AQ137" s="27">
        <f t="shared" ref="AQ137:AQ139" si="265">AM137+AP137</f>
        <v>130070.6</v>
      </c>
      <c r="AR137" s="29"/>
      <c r="AS137" s="27">
        <f t="shared" ref="AS137:AS139" si="266">AO137+AR137</f>
        <v>66493.3</v>
      </c>
      <c r="AT137" s="13" t="s">
        <v>33</v>
      </c>
      <c r="AU137" s="3">
        <v>0</v>
      </c>
    </row>
    <row r="138" spans="1:48" x14ac:dyDescent="0.3">
      <c r="A138" s="1"/>
      <c r="B138" s="62" t="s">
        <v>22</v>
      </c>
      <c r="C138" s="16"/>
      <c r="D138" s="25">
        <v>459836.5</v>
      </c>
      <c r="E138" s="25">
        <v>197927.8</v>
      </c>
      <c r="F138" s="27"/>
      <c r="G138" s="27">
        <f t="shared" si="227"/>
        <v>459836.5</v>
      </c>
      <c r="H138" s="27"/>
      <c r="I138" s="27">
        <f t="shared" si="228"/>
        <v>197927.8</v>
      </c>
      <c r="J138" s="27"/>
      <c r="K138" s="27">
        <f t="shared" si="209"/>
        <v>459836.5</v>
      </c>
      <c r="L138" s="27"/>
      <c r="M138" s="27">
        <f t="shared" si="250"/>
        <v>197927.8</v>
      </c>
      <c r="N138" s="27"/>
      <c r="O138" s="27">
        <f t="shared" si="251"/>
        <v>459836.5</v>
      </c>
      <c r="P138" s="27"/>
      <c r="Q138" s="27">
        <f t="shared" si="252"/>
        <v>197927.8</v>
      </c>
      <c r="R138" s="27">
        <v>43755.5</v>
      </c>
      <c r="S138" s="27">
        <f t="shared" si="253"/>
        <v>503592</v>
      </c>
      <c r="T138" s="27"/>
      <c r="U138" s="27">
        <f t="shared" si="254"/>
        <v>197927.8</v>
      </c>
      <c r="V138" s="27"/>
      <c r="W138" s="27">
        <f t="shared" si="255"/>
        <v>503592</v>
      </c>
      <c r="X138" s="27"/>
      <c r="Y138" s="27">
        <f t="shared" si="256"/>
        <v>197927.8</v>
      </c>
      <c r="Z138" s="27">
        <v>-15144.6</v>
      </c>
      <c r="AA138" s="27">
        <f t="shared" si="257"/>
        <v>488447.4</v>
      </c>
      <c r="AB138" s="27">
        <v>-26470.2</v>
      </c>
      <c r="AC138" s="27">
        <f t="shared" si="258"/>
        <v>171457.59999999998</v>
      </c>
      <c r="AD138" s="27"/>
      <c r="AE138" s="27">
        <f t="shared" si="259"/>
        <v>488447.4</v>
      </c>
      <c r="AF138" s="27"/>
      <c r="AG138" s="27">
        <f t="shared" si="260"/>
        <v>171457.59999999998</v>
      </c>
      <c r="AH138" s="27"/>
      <c r="AI138" s="27">
        <f t="shared" si="261"/>
        <v>488447.4</v>
      </c>
      <c r="AJ138" s="27"/>
      <c r="AK138" s="27">
        <f t="shared" si="262"/>
        <v>171457.59999999998</v>
      </c>
      <c r="AL138" s="27"/>
      <c r="AM138" s="27">
        <f t="shared" si="263"/>
        <v>488447.4</v>
      </c>
      <c r="AN138" s="27"/>
      <c r="AO138" s="27">
        <f t="shared" si="264"/>
        <v>171457.59999999998</v>
      </c>
      <c r="AP138" s="26"/>
      <c r="AQ138" s="27">
        <f t="shared" si="265"/>
        <v>488447.4</v>
      </c>
      <c r="AR138" s="26"/>
      <c r="AS138" s="27">
        <f t="shared" si="266"/>
        <v>171457.59999999998</v>
      </c>
      <c r="AT138" s="13" t="s">
        <v>143</v>
      </c>
      <c r="AU138" s="8"/>
    </row>
    <row r="139" spans="1:48" ht="56.25" x14ac:dyDescent="0.3">
      <c r="A139" s="1" t="s">
        <v>137</v>
      </c>
      <c r="B139" s="62" t="s">
        <v>69</v>
      </c>
      <c r="C139" s="62" t="s">
        <v>278</v>
      </c>
      <c r="D139" s="25">
        <f>D141+D142</f>
        <v>200000</v>
      </c>
      <c r="E139" s="25">
        <f>E141+E142</f>
        <v>10000</v>
      </c>
      <c r="F139" s="27">
        <f>F141+F142</f>
        <v>0</v>
      </c>
      <c r="G139" s="27">
        <f t="shared" si="227"/>
        <v>200000</v>
      </c>
      <c r="H139" s="27">
        <f>H141+H142</f>
        <v>0</v>
      </c>
      <c r="I139" s="27">
        <f t="shared" si="228"/>
        <v>10000</v>
      </c>
      <c r="J139" s="27">
        <f>J141+J142</f>
        <v>45367</v>
      </c>
      <c r="K139" s="27">
        <f t="shared" si="209"/>
        <v>245367</v>
      </c>
      <c r="L139" s="27">
        <f>L141+L142</f>
        <v>0</v>
      </c>
      <c r="M139" s="27">
        <f t="shared" si="250"/>
        <v>10000</v>
      </c>
      <c r="N139" s="27">
        <f>N141+N142</f>
        <v>0</v>
      </c>
      <c r="O139" s="27">
        <f t="shared" si="251"/>
        <v>245367</v>
      </c>
      <c r="P139" s="27">
        <f>P141+P142</f>
        <v>0</v>
      </c>
      <c r="Q139" s="27">
        <f t="shared" si="252"/>
        <v>10000</v>
      </c>
      <c r="R139" s="27">
        <f>R141+R142</f>
        <v>0</v>
      </c>
      <c r="S139" s="27">
        <f t="shared" si="253"/>
        <v>245367</v>
      </c>
      <c r="T139" s="27">
        <f>T141+T142</f>
        <v>0</v>
      </c>
      <c r="U139" s="27">
        <f t="shared" si="254"/>
        <v>10000</v>
      </c>
      <c r="V139" s="27">
        <f>V141+V142</f>
        <v>0</v>
      </c>
      <c r="W139" s="27">
        <f t="shared" si="255"/>
        <v>245367</v>
      </c>
      <c r="X139" s="27">
        <f>X141+X142</f>
        <v>0</v>
      </c>
      <c r="Y139" s="27">
        <f t="shared" si="256"/>
        <v>10000</v>
      </c>
      <c r="Z139" s="27">
        <f>Z141+Z142</f>
        <v>-62725.599999999999</v>
      </c>
      <c r="AA139" s="27">
        <f t="shared" si="257"/>
        <v>182641.4</v>
      </c>
      <c r="AB139" s="27">
        <f>AB141+AB142</f>
        <v>-10000</v>
      </c>
      <c r="AC139" s="27">
        <f t="shared" si="258"/>
        <v>0</v>
      </c>
      <c r="AD139" s="27">
        <f>AD141+AD142</f>
        <v>0</v>
      </c>
      <c r="AE139" s="27">
        <f t="shared" si="259"/>
        <v>182641.4</v>
      </c>
      <c r="AF139" s="27">
        <f>AF141+AF142</f>
        <v>0</v>
      </c>
      <c r="AG139" s="27">
        <f t="shared" si="260"/>
        <v>0</v>
      </c>
      <c r="AH139" s="27">
        <f>AH141+AH142</f>
        <v>0</v>
      </c>
      <c r="AI139" s="27">
        <f t="shared" si="261"/>
        <v>182641.4</v>
      </c>
      <c r="AJ139" s="27">
        <f>AJ141+AJ142</f>
        <v>0</v>
      </c>
      <c r="AK139" s="27">
        <f t="shared" si="262"/>
        <v>0</v>
      </c>
      <c r="AL139" s="27">
        <f>AL141+AL142</f>
        <v>0</v>
      </c>
      <c r="AM139" s="27">
        <f t="shared" si="263"/>
        <v>182641.4</v>
      </c>
      <c r="AN139" s="27">
        <f>AN141+AN142</f>
        <v>0</v>
      </c>
      <c r="AO139" s="27">
        <f t="shared" si="264"/>
        <v>0</v>
      </c>
      <c r="AP139" s="26">
        <f>AP141+AP142</f>
        <v>0</v>
      </c>
      <c r="AQ139" s="27">
        <f t="shared" si="265"/>
        <v>182641.4</v>
      </c>
      <c r="AR139" s="26">
        <f>AR141+AR142</f>
        <v>0</v>
      </c>
      <c r="AS139" s="27">
        <f t="shared" si="266"/>
        <v>0</v>
      </c>
    </row>
    <row r="140" spans="1:48" x14ac:dyDescent="0.3">
      <c r="A140" s="1"/>
      <c r="B140" s="62" t="s">
        <v>6</v>
      </c>
      <c r="C140" s="63"/>
      <c r="D140" s="25"/>
      <c r="E140" s="25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6"/>
      <c r="AQ140" s="27"/>
      <c r="AR140" s="26"/>
      <c r="AS140" s="27"/>
    </row>
    <row r="141" spans="1:48" hidden="1" x14ac:dyDescent="0.3">
      <c r="A141" s="1"/>
      <c r="B141" s="18" t="s">
        <v>7</v>
      </c>
      <c r="C141" s="19"/>
      <c r="D141" s="25">
        <v>50000</v>
      </c>
      <c r="E141" s="25">
        <v>2500</v>
      </c>
      <c r="F141" s="27"/>
      <c r="G141" s="27">
        <f t="shared" si="227"/>
        <v>50000</v>
      </c>
      <c r="H141" s="27"/>
      <c r="I141" s="27">
        <f t="shared" si="228"/>
        <v>2500</v>
      </c>
      <c r="J141" s="27">
        <v>11341.8</v>
      </c>
      <c r="K141" s="27">
        <f t="shared" si="209"/>
        <v>61341.8</v>
      </c>
      <c r="L141" s="27"/>
      <c r="M141" s="27">
        <f t="shared" ref="M141:M143" si="267">I141+L141</f>
        <v>2500</v>
      </c>
      <c r="N141" s="27"/>
      <c r="O141" s="27">
        <f t="shared" ref="O141:O143" si="268">K141+N141</f>
        <v>61341.8</v>
      </c>
      <c r="P141" s="27"/>
      <c r="Q141" s="27">
        <f t="shared" ref="Q141:Q143" si="269">M141+P141</f>
        <v>2500</v>
      </c>
      <c r="R141" s="27"/>
      <c r="S141" s="27">
        <f t="shared" ref="S141:S143" si="270">O141+R141</f>
        <v>61341.8</v>
      </c>
      <c r="T141" s="27"/>
      <c r="U141" s="27">
        <f t="shared" ref="U141:U143" si="271">Q141+T141</f>
        <v>2500</v>
      </c>
      <c r="V141" s="27"/>
      <c r="W141" s="27">
        <f t="shared" ref="W141:W143" si="272">S141+V141</f>
        <v>61341.8</v>
      </c>
      <c r="X141" s="27"/>
      <c r="Y141" s="27">
        <f t="shared" ref="Y141:Y143" si="273">U141+X141</f>
        <v>2500</v>
      </c>
      <c r="Z141" s="27">
        <v>-26205.4</v>
      </c>
      <c r="AA141" s="27">
        <f t="shared" ref="AA141:AA143" si="274">W141+Z141</f>
        <v>35136.400000000001</v>
      </c>
      <c r="AB141" s="27">
        <v>-2500</v>
      </c>
      <c r="AC141" s="27">
        <f t="shared" ref="AC141:AC143" si="275">Y141+AB141</f>
        <v>0</v>
      </c>
      <c r="AD141" s="27"/>
      <c r="AE141" s="27">
        <f t="shared" ref="AE141:AE143" si="276">AA141+AD141</f>
        <v>35136.400000000001</v>
      </c>
      <c r="AF141" s="27"/>
      <c r="AG141" s="27">
        <f t="shared" ref="AG141:AG143" si="277">AC141+AF141</f>
        <v>0</v>
      </c>
      <c r="AH141" s="27"/>
      <c r="AI141" s="27">
        <f t="shared" ref="AI141:AI143" si="278">AE141+AH141</f>
        <v>35136.400000000001</v>
      </c>
      <c r="AJ141" s="27"/>
      <c r="AK141" s="27">
        <f t="shared" ref="AK141:AK143" si="279">AG141+AJ141</f>
        <v>0</v>
      </c>
      <c r="AL141" s="27"/>
      <c r="AM141" s="27">
        <f t="shared" ref="AM141:AM143" si="280">AI141+AL141</f>
        <v>35136.400000000001</v>
      </c>
      <c r="AN141" s="27"/>
      <c r="AO141" s="27">
        <f t="shared" ref="AO141:AO143" si="281">AK141+AN141</f>
        <v>0</v>
      </c>
      <c r="AP141" s="26"/>
      <c r="AQ141" s="27">
        <f t="shared" ref="AQ141:AQ143" si="282">AM141+AP141</f>
        <v>35136.400000000001</v>
      </c>
      <c r="AR141" s="26"/>
      <c r="AS141" s="27">
        <f t="shared" ref="AS141:AS143" si="283">AO141+AR141</f>
        <v>0</v>
      </c>
      <c r="AT141" s="13" t="s">
        <v>34</v>
      </c>
      <c r="AU141" s="3">
        <v>0</v>
      </c>
    </row>
    <row r="142" spans="1:48" x14ac:dyDescent="0.3">
      <c r="A142" s="1"/>
      <c r="B142" s="62" t="s">
        <v>22</v>
      </c>
      <c r="C142" s="63"/>
      <c r="D142" s="25">
        <v>150000</v>
      </c>
      <c r="E142" s="25">
        <v>7500</v>
      </c>
      <c r="F142" s="27"/>
      <c r="G142" s="27">
        <f t="shared" si="227"/>
        <v>150000</v>
      </c>
      <c r="H142" s="27"/>
      <c r="I142" s="27">
        <f t="shared" si="228"/>
        <v>7500</v>
      </c>
      <c r="J142" s="27">
        <v>34025.199999999997</v>
      </c>
      <c r="K142" s="27">
        <f t="shared" si="209"/>
        <v>184025.2</v>
      </c>
      <c r="L142" s="27"/>
      <c r="M142" s="27">
        <f t="shared" si="267"/>
        <v>7500</v>
      </c>
      <c r="N142" s="27"/>
      <c r="O142" s="27">
        <f t="shared" si="268"/>
        <v>184025.2</v>
      </c>
      <c r="P142" s="27"/>
      <c r="Q142" s="27">
        <f t="shared" si="269"/>
        <v>7500</v>
      </c>
      <c r="R142" s="27"/>
      <c r="S142" s="27">
        <f t="shared" si="270"/>
        <v>184025.2</v>
      </c>
      <c r="T142" s="27"/>
      <c r="U142" s="27">
        <f t="shared" si="271"/>
        <v>7500</v>
      </c>
      <c r="V142" s="27"/>
      <c r="W142" s="27">
        <f t="shared" si="272"/>
        <v>184025.2</v>
      </c>
      <c r="X142" s="27"/>
      <c r="Y142" s="27">
        <f t="shared" si="273"/>
        <v>7500</v>
      </c>
      <c r="Z142" s="27">
        <v>-36520.199999999997</v>
      </c>
      <c r="AA142" s="27">
        <f t="shared" si="274"/>
        <v>147505</v>
      </c>
      <c r="AB142" s="27">
        <v>-7500</v>
      </c>
      <c r="AC142" s="27">
        <f t="shared" si="275"/>
        <v>0</v>
      </c>
      <c r="AD142" s="27"/>
      <c r="AE142" s="27">
        <f t="shared" si="276"/>
        <v>147505</v>
      </c>
      <c r="AF142" s="27"/>
      <c r="AG142" s="27">
        <f t="shared" si="277"/>
        <v>0</v>
      </c>
      <c r="AH142" s="27"/>
      <c r="AI142" s="27">
        <f t="shared" si="278"/>
        <v>147505</v>
      </c>
      <c r="AJ142" s="27"/>
      <c r="AK142" s="27">
        <f t="shared" si="279"/>
        <v>0</v>
      </c>
      <c r="AL142" s="27"/>
      <c r="AM142" s="27">
        <f t="shared" si="280"/>
        <v>147505</v>
      </c>
      <c r="AN142" s="27"/>
      <c r="AO142" s="27">
        <f t="shared" si="281"/>
        <v>0</v>
      </c>
      <c r="AP142" s="26"/>
      <c r="AQ142" s="27">
        <f t="shared" si="282"/>
        <v>147505</v>
      </c>
      <c r="AR142" s="26"/>
      <c r="AS142" s="27">
        <f t="shared" si="283"/>
        <v>0</v>
      </c>
      <c r="AT142" s="13" t="s">
        <v>143</v>
      </c>
    </row>
    <row r="143" spans="1:48" ht="56.25" x14ac:dyDescent="0.3">
      <c r="A143" s="1" t="s">
        <v>138</v>
      </c>
      <c r="B143" s="62" t="s">
        <v>28</v>
      </c>
      <c r="C143" s="62" t="s">
        <v>278</v>
      </c>
      <c r="D143" s="25">
        <f>D145+D146</f>
        <v>120000</v>
      </c>
      <c r="E143" s="25">
        <f>E145+E146</f>
        <v>0</v>
      </c>
      <c r="F143" s="27">
        <f>F145+F146</f>
        <v>0</v>
      </c>
      <c r="G143" s="27">
        <f t="shared" si="227"/>
        <v>120000</v>
      </c>
      <c r="H143" s="27">
        <f>H145+H146</f>
        <v>0</v>
      </c>
      <c r="I143" s="27">
        <f t="shared" si="228"/>
        <v>0</v>
      </c>
      <c r="J143" s="27">
        <f>J145+J146</f>
        <v>0</v>
      </c>
      <c r="K143" s="27">
        <f t="shared" si="209"/>
        <v>120000</v>
      </c>
      <c r="L143" s="27">
        <f>L145+L146</f>
        <v>0</v>
      </c>
      <c r="M143" s="27">
        <f t="shared" si="267"/>
        <v>0</v>
      </c>
      <c r="N143" s="27">
        <f>N145+N146</f>
        <v>0</v>
      </c>
      <c r="O143" s="27">
        <f t="shared" si="268"/>
        <v>120000</v>
      </c>
      <c r="P143" s="27">
        <f>P145+P146</f>
        <v>0</v>
      </c>
      <c r="Q143" s="27">
        <f t="shared" si="269"/>
        <v>0</v>
      </c>
      <c r="R143" s="27">
        <f>R145+R146</f>
        <v>0</v>
      </c>
      <c r="S143" s="27">
        <f t="shared" si="270"/>
        <v>120000</v>
      </c>
      <c r="T143" s="27">
        <f>T145+T146</f>
        <v>0</v>
      </c>
      <c r="U143" s="27">
        <f t="shared" si="271"/>
        <v>0</v>
      </c>
      <c r="V143" s="27">
        <f>V145+V146</f>
        <v>0</v>
      </c>
      <c r="W143" s="27">
        <f t="shared" si="272"/>
        <v>120000</v>
      </c>
      <c r="X143" s="27">
        <f>X145+X146</f>
        <v>0</v>
      </c>
      <c r="Y143" s="27">
        <f t="shared" si="273"/>
        <v>0</v>
      </c>
      <c r="Z143" s="27">
        <f>Z145+Z146</f>
        <v>103255.29999999999</v>
      </c>
      <c r="AA143" s="27">
        <f t="shared" si="274"/>
        <v>223255.3</v>
      </c>
      <c r="AB143" s="27">
        <f>AB145+AB146</f>
        <v>255000</v>
      </c>
      <c r="AC143" s="27">
        <f t="shared" si="275"/>
        <v>255000</v>
      </c>
      <c r="AD143" s="27">
        <f>AD145+AD146</f>
        <v>0</v>
      </c>
      <c r="AE143" s="27">
        <f t="shared" si="276"/>
        <v>223255.3</v>
      </c>
      <c r="AF143" s="27">
        <f>AF145+AF146</f>
        <v>0</v>
      </c>
      <c r="AG143" s="27">
        <f t="shared" si="277"/>
        <v>255000</v>
      </c>
      <c r="AH143" s="27">
        <f>AH145+AH146</f>
        <v>0</v>
      </c>
      <c r="AI143" s="27">
        <f t="shared" si="278"/>
        <v>223255.3</v>
      </c>
      <c r="AJ143" s="27">
        <f>AJ145+AJ146</f>
        <v>0</v>
      </c>
      <c r="AK143" s="27">
        <f t="shared" si="279"/>
        <v>255000</v>
      </c>
      <c r="AL143" s="27">
        <f>AL145+AL146</f>
        <v>0</v>
      </c>
      <c r="AM143" s="27">
        <f t="shared" si="280"/>
        <v>223255.3</v>
      </c>
      <c r="AN143" s="27">
        <f>AN145+AN146</f>
        <v>0</v>
      </c>
      <c r="AO143" s="27">
        <f t="shared" si="281"/>
        <v>255000</v>
      </c>
      <c r="AP143" s="26">
        <f>AP145+AP146</f>
        <v>0</v>
      </c>
      <c r="AQ143" s="27">
        <f t="shared" si="282"/>
        <v>223255.3</v>
      </c>
      <c r="AR143" s="26">
        <f>AR145+AR146</f>
        <v>0</v>
      </c>
      <c r="AS143" s="27">
        <f t="shared" si="283"/>
        <v>255000</v>
      </c>
    </row>
    <row r="144" spans="1:48" x14ac:dyDescent="0.3">
      <c r="A144" s="1"/>
      <c r="B144" s="62" t="s">
        <v>6</v>
      </c>
      <c r="C144" s="63"/>
      <c r="D144" s="25"/>
      <c r="E144" s="25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6"/>
      <c r="AQ144" s="27"/>
      <c r="AR144" s="26"/>
      <c r="AS144" s="27"/>
    </row>
    <row r="145" spans="1:47" hidden="1" x14ac:dyDescent="0.3">
      <c r="A145" s="1"/>
      <c r="B145" s="18" t="s">
        <v>7</v>
      </c>
      <c r="C145" s="19"/>
      <c r="D145" s="25">
        <v>30000</v>
      </c>
      <c r="E145" s="25">
        <v>0</v>
      </c>
      <c r="F145" s="27"/>
      <c r="G145" s="27">
        <f t="shared" si="227"/>
        <v>30000</v>
      </c>
      <c r="H145" s="27">
        <v>0</v>
      </c>
      <c r="I145" s="27">
        <f t="shared" si="228"/>
        <v>0</v>
      </c>
      <c r="J145" s="27"/>
      <c r="K145" s="27">
        <f t="shared" si="209"/>
        <v>30000</v>
      </c>
      <c r="L145" s="27">
        <v>0</v>
      </c>
      <c r="M145" s="27">
        <f t="shared" ref="M145:M147" si="284">I145+L145</f>
        <v>0</v>
      </c>
      <c r="N145" s="27"/>
      <c r="O145" s="27">
        <f t="shared" ref="O145:O147" si="285">K145+N145</f>
        <v>30000</v>
      </c>
      <c r="P145" s="27">
        <v>0</v>
      </c>
      <c r="Q145" s="27">
        <f t="shared" ref="Q145:Q147" si="286">M145+P145</f>
        <v>0</v>
      </c>
      <c r="R145" s="27"/>
      <c r="S145" s="27">
        <f t="shared" ref="S145:S147" si="287">O145+R145</f>
        <v>30000</v>
      </c>
      <c r="T145" s="27">
        <v>0</v>
      </c>
      <c r="U145" s="27">
        <f t="shared" ref="U145:U147" si="288">Q145+T145</f>
        <v>0</v>
      </c>
      <c r="V145" s="27"/>
      <c r="W145" s="27">
        <f t="shared" ref="W145:W147" si="289">S145+V145</f>
        <v>30000</v>
      </c>
      <c r="X145" s="27">
        <v>0</v>
      </c>
      <c r="Y145" s="27">
        <f t="shared" ref="Y145:Y147" si="290">U145+X145</f>
        <v>0</v>
      </c>
      <c r="Z145" s="27">
        <v>25813.9</v>
      </c>
      <c r="AA145" s="27">
        <f t="shared" ref="AA145:AA147" si="291">W145+Z145</f>
        <v>55813.9</v>
      </c>
      <c r="AB145" s="27">
        <v>63750</v>
      </c>
      <c r="AC145" s="27">
        <f t="shared" ref="AC145:AC147" si="292">Y145+AB145</f>
        <v>63750</v>
      </c>
      <c r="AD145" s="27"/>
      <c r="AE145" s="27">
        <f t="shared" ref="AE145:AE147" si="293">AA145+AD145</f>
        <v>55813.9</v>
      </c>
      <c r="AF145" s="27"/>
      <c r="AG145" s="27">
        <f t="shared" ref="AG145:AG147" si="294">AC145+AF145</f>
        <v>63750</v>
      </c>
      <c r="AH145" s="27"/>
      <c r="AI145" s="27">
        <f t="shared" ref="AI145:AI147" si="295">AE145+AH145</f>
        <v>55813.9</v>
      </c>
      <c r="AJ145" s="27"/>
      <c r="AK145" s="27">
        <f t="shared" ref="AK145:AK147" si="296">AG145+AJ145</f>
        <v>63750</v>
      </c>
      <c r="AL145" s="27"/>
      <c r="AM145" s="27">
        <f t="shared" ref="AM145:AM147" si="297">AI145+AL145</f>
        <v>55813.9</v>
      </c>
      <c r="AN145" s="27"/>
      <c r="AO145" s="27">
        <f t="shared" ref="AO145:AO147" si="298">AK145+AN145</f>
        <v>63750</v>
      </c>
      <c r="AP145" s="26"/>
      <c r="AQ145" s="27">
        <f t="shared" ref="AQ145:AQ147" si="299">AM145+AP145</f>
        <v>55813.9</v>
      </c>
      <c r="AR145" s="26"/>
      <c r="AS145" s="27">
        <f t="shared" ref="AS145:AS147" si="300">AO145+AR145</f>
        <v>63750</v>
      </c>
      <c r="AT145" s="13" t="s">
        <v>35</v>
      </c>
      <c r="AU145" s="3">
        <v>0</v>
      </c>
    </row>
    <row r="146" spans="1:47" x14ac:dyDescent="0.3">
      <c r="A146" s="1"/>
      <c r="B146" s="62" t="s">
        <v>22</v>
      </c>
      <c r="C146" s="63"/>
      <c r="D146" s="25">
        <v>90000</v>
      </c>
      <c r="E146" s="25">
        <v>0</v>
      </c>
      <c r="F146" s="27"/>
      <c r="G146" s="27">
        <f t="shared" si="227"/>
        <v>90000</v>
      </c>
      <c r="H146" s="27">
        <v>0</v>
      </c>
      <c r="I146" s="27">
        <f t="shared" si="228"/>
        <v>0</v>
      </c>
      <c r="J146" s="27"/>
      <c r="K146" s="27">
        <f t="shared" si="209"/>
        <v>90000</v>
      </c>
      <c r="L146" s="27">
        <v>0</v>
      </c>
      <c r="M146" s="27">
        <f t="shared" si="284"/>
        <v>0</v>
      </c>
      <c r="N146" s="27"/>
      <c r="O146" s="27">
        <f t="shared" si="285"/>
        <v>90000</v>
      </c>
      <c r="P146" s="27">
        <v>0</v>
      </c>
      <c r="Q146" s="27">
        <f t="shared" si="286"/>
        <v>0</v>
      </c>
      <c r="R146" s="27"/>
      <c r="S146" s="27">
        <f t="shared" si="287"/>
        <v>90000</v>
      </c>
      <c r="T146" s="27">
        <v>0</v>
      </c>
      <c r="U146" s="27">
        <f t="shared" si="288"/>
        <v>0</v>
      </c>
      <c r="V146" s="27"/>
      <c r="W146" s="27">
        <f t="shared" si="289"/>
        <v>90000</v>
      </c>
      <c r="X146" s="27">
        <v>0</v>
      </c>
      <c r="Y146" s="27">
        <f t="shared" si="290"/>
        <v>0</v>
      </c>
      <c r="Z146" s="27">
        <v>77441.399999999994</v>
      </c>
      <c r="AA146" s="27">
        <f t="shared" si="291"/>
        <v>167441.4</v>
      </c>
      <c r="AB146" s="27">
        <v>191250</v>
      </c>
      <c r="AC146" s="27">
        <f t="shared" si="292"/>
        <v>191250</v>
      </c>
      <c r="AD146" s="27"/>
      <c r="AE146" s="27">
        <f t="shared" si="293"/>
        <v>167441.4</v>
      </c>
      <c r="AF146" s="27"/>
      <c r="AG146" s="27">
        <f t="shared" si="294"/>
        <v>191250</v>
      </c>
      <c r="AH146" s="27"/>
      <c r="AI146" s="27">
        <f t="shared" si="295"/>
        <v>167441.4</v>
      </c>
      <c r="AJ146" s="27"/>
      <c r="AK146" s="27">
        <f t="shared" si="296"/>
        <v>191250</v>
      </c>
      <c r="AL146" s="27"/>
      <c r="AM146" s="27">
        <f t="shared" si="297"/>
        <v>167441.4</v>
      </c>
      <c r="AN146" s="27"/>
      <c r="AO146" s="27">
        <f t="shared" si="298"/>
        <v>191250</v>
      </c>
      <c r="AP146" s="26"/>
      <c r="AQ146" s="27">
        <f t="shared" si="299"/>
        <v>167441.4</v>
      </c>
      <c r="AR146" s="26"/>
      <c r="AS146" s="27">
        <f t="shared" si="300"/>
        <v>191250</v>
      </c>
      <c r="AT146" s="13" t="s">
        <v>143</v>
      </c>
    </row>
    <row r="147" spans="1:47" ht="56.25" x14ac:dyDescent="0.3">
      <c r="A147" s="1" t="s">
        <v>139</v>
      </c>
      <c r="B147" s="62" t="s">
        <v>29</v>
      </c>
      <c r="C147" s="62" t="s">
        <v>278</v>
      </c>
      <c r="D147" s="25">
        <f>D149+D150</f>
        <v>72334</v>
      </c>
      <c r="E147" s="25">
        <f>E149+E150</f>
        <v>0</v>
      </c>
      <c r="F147" s="27">
        <f>F149+F150</f>
        <v>0</v>
      </c>
      <c r="G147" s="27">
        <f t="shared" si="227"/>
        <v>72334</v>
      </c>
      <c r="H147" s="27">
        <f>H149+H150</f>
        <v>0</v>
      </c>
      <c r="I147" s="27">
        <f t="shared" si="228"/>
        <v>0</v>
      </c>
      <c r="J147" s="27">
        <f>J149+J150</f>
        <v>0</v>
      </c>
      <c r="K147" s="27">
        <f t="shared" si="209"/>
        <v>72334</v>
      </c>
      <c r="L147" s="27">
        <f>L149+L150</f>
        <v>0</v>
      </c>
      <c r="M147" s="27">
        <f t="shared" si="284"/>
        <v>0</v>
      </c>
      <c r="N147" s="27">
        <f>N149+N150</f>
        <v>0</v>
      </c>
      <c r="O147" s="27">
        <f t="shared" si="285"/>
        <v>72334</v>
      </c>
      <c r="P147" s="27">
        <f>P149+P150</f>
        <v>0</v>
      </c>
      <c r="Q147" s="27">
        <f t="shared" si="286"/>
        <v>0</v>
      </c>
      <c r="R147" s="27">
        <f>R149+R150</f>
        <v>0</v>
      </c>
      <c r="S147" s="27">
        <f t="shared" si="287"/>
        <v>72334</v>
      </c>
      <c r="T147" s="27">
        <f>T149+T150</f>
        <v>0</v>
      </c>
      <c r="U147" s="27">
        <f t="shared" si="288"/>
        <v>0</v>
      </c>
      <c r="V147" s="27">
        <f>V149+V150</f>
        <v>0</v>
      </c>
      <c r="W147" s="27">
        <f t="shared" si="289"/>
        <v>72334</v>
      </c>
      <c r="X147" s="27">
        <f>X149+X150</f>
        <v>0</v>
      </c>
      <c r="Y147" s="27">
        <f t="shared" si="290"/>
        <v>0</v>
      </c>
      <c r="Z147" s="27">
        <f>Z149+Z150</f>
        <v>0</v>
      </c>
      <c r="AA147" s="27">
        <f t="shared" si="291"/>
        <v>72334</v>
      </c>
      <c r="AB147" s="27">
        <f>AB149+AB150</f>
        <v>111425.1</v>
      </c>
      <c r="AC147" s="27">
        <f t="shared" si="292"/>
        <v>111425.1</v>
      </c>
      <c r="AD147" s="27">
        <f>AD149+AD150</f>
        <v>0</v>
      </c>
      <c r="AE147" s="27">
        <f t="shared" si="293"/>
        <v>72334</v>
      </c>
      <c r="AF147" s="27">
        <f>AF149+AF150</f>
        <v>0</v>
      </c>
      <c r="AG147" s="27">
        <f t="shared" si="294"/>
        <v>111425.1</v>
      </c>
      <c r="AH147" s="27">
        <f>AH149+AH150</f>
        <v>0</v>
      </c>
      <c r="AI147" s="27">
        <f t="shared" si="295"/>
        <v>72334</v>
      </c>
      <c r="AJ147" s="27">
        <f>AJ149+AJ150</f>
        <v>0</v>
      </c>
      <c r="AK147" s="27">
        <f t="shared" si="296"/>
        <v>111425.1</v>
      </c>
      <c r="AL147" s="27">
        <f>AL149+AL150</f>
        <v>0</v>
      </c>
      <c r="AM147" s="27">
        <f t="shared" si="297"/>
        <v>72334</v>
      </c>
      <c r="AN147" s="27">
        <f>AN149+AN150</f>
        <v>0</v>
      </c>
      <c r="AO147" s="27">
        <f t="shared" si="298"/>
        <v>111425.1</v>
      </c>
      <c r="AP147" s="26">
        <f>AP149+AP150</f>
        <v>0</v>
      </c>
      <c r="AQ147" s="27">
        <f t="shared" si="299"/>
        <v>72334</v>
      </c>
      <c r="AR147" s="26">
        <f>AR149+AR150</f>
        <v>0</v>
      </c>
      <c r="AS147" s="27">
        <f t="shared" si="300"/>
        <v>111425.1</v>
      </c>
    </row>
    <row r="148" spans="1:47" x14ac:dyDescent="0.3">
      <c r="A148" s="1"/>
      <c r="B148" s="62" t="s">
        <v>6</v>
      </c>
      <c r="C148" s="63"/>
      <c r="D148" s="25"/>
      <c r="E148" s="25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6"/>
      <c r="AQ148" s="27"/>
      <c r="AR148" s="26"/>
      <c r="AS148" s="27"/>
    </row>
    <row r="149" spans="1:47" hidden="1" x14ac:dyDescent="0.3">
      <c r="A149" s="1"/>
      <c r="B149" s="18" t="s">
        <v>7</v>
      </c>
      <c r="C149" s="19"/>
      <c r="D149" s="25">
        <v>18083.5</v>
      </c>
      <c r="E149" s="25">
        <v>0</v>
      </c>
      <c r="F149" s="27"/>
      <c r="G149" s="27">
        <f t="shared" si="227"/>
        <v>18083.5</v>
      </c>
      <c r="H149" s="27"/>
      <c r="I149" s="27">
        <f t="shared" si="228"/>
        <v>0</v>
      </c>
      <c r="J149" s="27"/>
      <c r="K149" s="27">
        <f t="shared" si="209"/>
        <v>18083.5</v>
      </c>
      <c r="L149" s="27"/>
      <c r="M149" s="27">
        <f t="shared" ref="M149:M151" si="301">I149+L149</f>
        <v>0</v>
      </c>
      <c r="N149" s="27"/>
      <c r="O149" s="27">
        <f t="shared" ref="O149:O151" si="302">K149+N149</f>
        <v>18083.5</v>
      </c>
      <c r="P149" s="27"/>
      <c r="Q149" s="27">
        <f t="shared" ref="Q149:Q151" si="303">M149+P149</f>
        <v>0</v>
      </c>
      <c r="R149" s="27"/>
      <c r="S149" s="27">
        <f t="shared" ref="S149:S151" si="304">O149+R149</f>
        <v>18083.5</v>
      </c>
      <c r="T149" s="27"/>
      <c r="U149" s="27">
        <f t="shared" ref="U149:U151" si="305">Q149+T149</f>
        <v>0</v>
      </c>
      <c r="V149" s="27"/>
      <c r="W149" s="27">
        <f t="shared" ref="W149:W151" si="306">S149+V149</f>
        <v>18083.5</v>
      </c>
      <c r="X149" s="27"/>
      <c r="Y149" s="27">
        <f t="shared" ref="Y149:Y151" si="307">U149+X149</f>
        <v>0</v>
      </c>
      <c r="Z149" s="27"/>
      <c r="AA149" s="27">
        <f t="shared" ref="AA149:AA151" si="308">W149+Z149</f>
        <v>18083.5</v>
      </c>
      <c r="AB149" s="27">
        <v>27856.3</v>
      </c>
      <c r="AC149" s="27">
        <f t="shared" ref="AC149:AC151" si="309">Y149+AB149</f>
        <v>27856.3</v>
      </c>
      <c r="AD149" s="27"/>
      <c r="AE149" s="27">
        <f t="shared" ref="AE149:AE151" si="310">AA149+AD149</f>
        <v>18083.5</v>
      </c>
      <c r="AF149" s="27"/>
      <c r="AG149" s="27">
        <f t="shared" ref="AG149:AG151" si="311">AC149+AF149</f>
        <v>27856.3</v>
      </c>
      <c r="AH149" s="27"/>
      <c r="AI149" s="27">
        <f t="shared" ref="AI149:AI151" si="312">AE149+AH149</f>
        <v>18083.5</v>
      </c>
      <c r="AJ149" s="27"/>
      <c r="AK149" s="27">
        <f t="shared" ref="AK149:AK151" si="313">AG149+AJ149</f>
        <v>27856.3</v>
      </c>
      <c r="AL149" s="27"/>
      <c r="AM149" s="27">
        <f t="shared" ref="AM149:AM151" si="314">AI149+AL149</f>
        <v>18083.5</v>
      </c>
      <c r="AN149" s="27"/>
      <c r="AO149" s="27">
        <f t="shared" ref="AO149:AO151" si="315">AK149+AN149</f>
        <v>27856.3</v>
      </c>
      <c r="AP149" s="26"/>
      <c r="AQ149" s="27">
        <f t="shared" ref="AQ149:AQ151" si="316">AM149+AP149</f>
        <v>18083.5</v>
      </c>
      <c r="AR149" s="26"/>
      <c r="AS149" s="27">
        <f t="shared" ref="AS149:AS151" si="317">AO149+AR149</f>
        <v>27856.3</v>
      </c>
      <c r="AT149" s="13" t="s">
        <v>36</v>
      </c>
      <c r="AU149" s="3">
        <v>0</v>
      </c>
    </row>
    <row r="150" spans="1:47" x14ac:dyDescent="0.3">
      <c r="A150" s="1"/>
      <c r="B150" s="62" t="s">
        <v>22</v>
      </c>
      <c r="C150" s="63"/>
      <c r="D150" s="25">
        <v>54250.5</v>
      </c>
      <c r="E150" s="25">
        <v>0</v>
      </c>
      <c r="F150" s="27"/>
      <c r="G150" s="27">
        <f t="shared" si="227"/>
        <v>54250.5</v>
      </c>
      <c r="H150" s="27"/>
      <c r="I150" s="27">
        <f t="shared" si="228"/>
        <v>0</v>
      </c>
      <c r="J150" s="27"/>
      <c r="K150" s="27">
        <f t="shared" si="209"/>
        <v>54250.5</v>
      </c>
      <c r="L150" s="27"/>
      <c r="M150" s="27">
        <f t="shared" si="301"/>
        <v>0</v>
      </c>
      <c r="N150" s="27"/>
      <c r="O150" s="27">
        <f t="shared" si="302"/>
        <v>54250.5</v>
      </c>
      <c r="P150" s="27"/>
      <c r="Q150" s="27">
        <f t="shared" si="303"/>
        <v>0</v>
      </c>
      <c r="R150" s="27"/>
      <c r="S150" s="27">
        <f t="shared" si="304"/>
        <v>54250.5</v>
      </c>
      <c r="T150" s="27"/>
      <c r="U150" s="27">
        <f t="shared" si="305"/>
        <v>0</v>
      </c>
      <c r="V150" s="27"/>
      <c r="W150" s="27">
        <f t="shared" si="306"/>
        <v>54250.5</v>
      </c>
      <c r="X150" s="27"/>
      <c r="Y150" s="27">
        <f t="shared" si="307"/>
        <v>0</v>
      </c>
      <c r="Z150" s="27"/>
      <c r="AA150" s="27">
        <f t="shared" si="308"/>
        <v>54250.5</v>
      </c>
      <c r="AB150" s="27">
        <v>83568.800000000003</v>
      </c>
      <c r="AC150" s="27">
        <f t="shared" si="309"/>
        <v>83568.800000000003</v>
      </c>
      <c r="AD150" s="27"/>
      <c r="AE150" s="27">
        <f t="shared" si="310"/>
        <v>54250.5</v>
      </c>
      <c r="AF150" s="27"/>
      <c r="AG150" s="27">
        <f t="shared" si="311"/>
        <v>83568.800000000003</v>
      </c>
      <c r="AH150" s="27"/>
      <c r="AI150" s="27">
        <f t="shared" si="312"/>
        <v>54250.5</v>
      </c>
      <c r="AJ150" s="27"/>
      <c r="AK150" s="27">
        <f t="shared" si="313"/>
        <v>83568.800000000003</v>
      </c>
      <c r="AL150" s="27"/>
      <c r="AM150" s="27">
        <f t="shared" si="314"/>
        <v>54250.5</v>
      </c>
      <c r="AN150" s="27"/>
      <c r="AO150" s="27">
        <f t="shared" si="315"/>
        <v>83568.800000000003</v>
      </c>
      <c r="AP150" s="26"/>
      <c r="AQ150" s="27">
        <f t="shared" si="316"/>
        <v>54250.5</v>
      </c>
      <c r="AR150" s="26"/>
      <c r="AS150" s="27">
        <f t="shared" si="317"/>
        <v>83568.800000000003</v>
      </c>
      <c r="AT150" s="13" t="s">
        <v>143</v>
      </c>
    </row>
    <row r="151" spans="1:47" ht="56.25" x14ac:dyDescent="0.3">
      <c r="A151" s="1" t="s">
        <v>140</v>
      </c>
      <c r="B151" s="62" t="s">
        <v>166</v>
      </c>
      <c r="C151" s="62" t="s">
        <v>278</v>
      </c>
      <c r="D151" s="25">
        <f>D153+D154</f>
        <v>192621.69999999998</v>
      </c>
      <c r="E151" s="25">
        <f>E153+E154</f>
        <v>520019.19999999995</v>
      </c>
      <c r="F151" s="27">
        <f>F153+F154</f>
        <v>0</v>
      </c>
      <c r="G151" s="27">
        <f t="shared" si="227"/>
        <v>192621.69999999998</v>
      </c>
      <c r="H151" s="27">
        <f>H153+H154</f>
        <v>0</v>
      </c>
      <c r="I151" s="27">
        <f t="shared" si="228"/>
        <v>520019.19999999995</v>
      </c>
      <c r="J151" s="27">
        <f>J153+J154</f>
        <v>0</v>
      </c>
      <c r="K151" s="27">
        <f t="shared" si="209"/>
        <v>192621.69999999998</v>
      </c>
      <c r="L151" s="27">
        <f>L153+L154</f>
        <v>0</v>
      </c>
      <c r="M151" s="27">
        <f t="shared" si="301"/>
        <v>520019.19999999995</v>
      </c>
      <c r="N151" s="27">
        <f>N153+N154</f>
        <v>0</v>
      </c>
      <c r="O151" s="27">
        <f t="shared" si="302"/>
        <v>192621.69999999998</v>
      </c>
      <c r="P151" s="27">
        <f>P153+P154</f>
        <v>0</v>
      </c>
      <c r="Q151" s="27">
        <f t="shared" si="303"/>
        <v>520019.19999999995</v>
      </c>
      <c r="R151" s="27">
        <f>R153+R154</f>
        <v>0</v>
      </c>
      <c r="S151" s="27">
        <f t="shared" si="304"/>
        <v>192621.69999999998</v>
      </c>
      <c r="T151" s="27">
        <f>T153+T154</f>
        <v>0</v>
      </c>
      <c r="U151" s="27">
        <f t="shared" si="305"/>
        <v>520019.19999999995</v>
      </c>
      <c r="V151" s="27">
        <f>V153+V154</f>
        <v>0</v>
      </c>
      <c r="W151" s="27">
        <f t="shared" si="306"/>
        <v>192621.69999999998</v>
      </c>
      <c r="X151" s="27">
        <f>X153+X154</f>
        <v>0</v>
      </c>
      <c r="Y151" s="27">
        <f t="shared" si="307"/>
        <v>520019.19999999995</v>
      </c>
      <c r="Z151" s="27">
        <f>Z153+Z154</f>
        <v>-28022.3</v>
      </c>
      <c r="AA151" s="27">
        <f t="shared" si="308"/>
        <v>164599.4</v>
      </c>
      <c r="AB151" s="27">
        <f>AB153+AB154</f>
        <v>106045.6</v>
      </c>
      <c r="AC151" s="27">
        <f t="shared" si="309"/>
        <v>626064.79999999993</v>
      </c>
      <c r="AD151" s="27">
        <f>AD153+AD154</f>
        <v>0</v>
      </c>
      <c r="AE151" s="27">
        <f t="shared" si="310"/>
        <v>164599.4</v>
      </c>
      <c r="AF151" s="27">
        <f>AF153+AF154</f>
        <v>0</v>
      </c>
      <c r="AG151" s="27">
        <f t="shared" si="311"/>
        <v>626064.79999999993</v>
      </c>
      <c r="AH151" s="27">
        <f>AH153+AH154</f>
        <v>0</v>
      </c>
      <c r="AI151" s="27">
        <f t="shared" si="312"/>
        <v>164599.4</v>
      </c>
      <c r="AJ151" s="27">
        <f>AJ153+AJ154</f>
        <v>0</v>
      </c>
      <c r="AK151" s="27">
        <f t="shared" si="313"/>
        <v>626064.79999999993</v>
      </c>
      <c r="AL151" s="27">
        <f>AL153+AL154</f>
        <v>0</v>
      </c>
      <c r="AM151" s="27">
        <f t="shared" si="314"/>
        <v>164599.4</v>
      </c>
      <c r="AN151" s="27">
        <f>AN153+AN154</f>
        <v>0</v>
      </c>
      <c r="AO151" s="27">
        <f t="shared" si="315"/>
        <v>626064.79999999993</v>
      </c>
      <c r="AP151" s="26">
        <f>AP153+AP154</f>
        <v>0</v>
      </c>
      <c r="AQ151" s="27">
        <f t="shared" si="316"/>
        <v>164599.4</v>
      </c>
      <c r="AR151" s="26">
        <f>AR153+AR154</f>
        <v>0</v>
      </c>
      <c r="AS151" s="27">
        <f t="shared" si="317"/>
        <v>626064.79999999993</v>
      </c>
    </row>
    <row r="152" spans="1:47" x14ac:dyDescent="0.3">
      <c r="A152" s="1"/>
      <c r="B152" s="62" t="s">
        <v>6</v>
      </c>
      <c r="C152" s="16"/>
      <c r="D152" s="25"/>
      <c r="E152" s="25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6"/>
      <c r="AQ152" s="27"/>
      <c r="AR152" s="26"/>
      <c r="AS152" s="27"/>
    </row>
    <row r="153" spans="1:47" hidden="1" x14ac:dyDescent="0.3">
      <c r="A153" s="1"/>
      <c r="B153" s="18" t="s">
        <v>7</v>
      </c>
      <c r="C153" s="2"/>
      <c r="D153" s="28">
        <v>48155.4</v>
      </c>
      <c r="E153" s="28">
        <v>155837.6</v>
      </c>
      <c r="F153" s="30"/>
      <c r="G153" s="27">
        <f t="shared" si="227"/>
        <v>48155.4</v>
      </c>
      <c r="H153" s="30"/>
      <c r="I153" s="27">
        <f t="shared" si="228"/>
        <v>155837.6</v>
      </c>
      <c r="J153" s="30"/>
      <c r="K153" s="27">
        <f t="shared" si="209"/>
        <v>48155.4</v>
      </c>
      <c r="L153" s="30"/>
      <c r="M153" s="27">
        <f t="shared" ref="M153:M155" si="318">I153+L153</f>
        <v>155837.6</v>
      </c>
      <c r="N153" s="30"/>
      <c r="O153" s="27">
        <f t="shared" ref="O153:O155" si="319">K153+N153</f>
        <v>48155.4</v>
      </c>
      <c r="P153" s="30"/>
      <c r="Q153" s="27">
        <f t="shared" ref="Q153:Q155" si="320">M153+P153</f>
        <v>155837.6</v>
      </c>
      <c r="R153" s="30">
        <v>0.1</v>
      </c>
      <c r="S153" s="27">
        <f t="shared" ref="S153:S155" si="321">O153+R153</f>
        <v>48155.5</v>
      </c>
      <c r="T153" s="30"/>
      <c r="U153" s="27">
        <f t="shared" ref="U153:U155" si="322">Q153+T153</f>
        <v>155837.6</v>
      </c>
      <c r="V153" s="30"/>
      <c r="W153" s="27">
        <f t="shared" ref="W153:W155" si="323">S153+V153</f>
        <v>48155.5</v>
      </c>
      <c r="X153" s="30"/>
      <c r="Y153" s="27">
        <f t="shared" ref="Y153:Y155" si="324">U153+X153</f>
        <v>155837.6</v>
      </c>
      <c r="Z153" s="30"/>
      <c r="AA153" s="27">
        <f t="shared" ref="AA153:AA155" si="325">W153+Z153</f>
        <v>48155.5</v>
      </c>
      <c r="AB153" s="30">
        <v>26511.3</v>
      </c>
      <c r="AC153" s="27">
        <f t="shared" ref="AC153:AC155" si="326">Y153+AB153</f>
        <v>182348.9</v>
      </c>
      <c r="AD153" s="30"/>
      <c r="AE153" s="27">
        <f t="shared" ref="AE153:AE155" si="327">AA153+AD153</f>
        <v>48155.5</v>
      </c>
      <c r="AF153" s="30"/>
      <c r="AG153" s="27">
        <f t="shared" ref="AG153:AG155" si="328">AC153+AF153</f>
        <v>182348.9</v>
      </c>
      <c r="AH153" s="30"/>
      <c r="AI153" s="27">
        <f t="shared" ref="AI153:AI155" si="329">AE153+AH153</f>
        <v>48155.5</v>
      </c>
      <c r="AJ153" s="30"/>
      <c r="AK153" s="27">
        <f t="shared" ref="AK153:AK155" si="330">AG153+AJ153</f>
        <v>182348.9</v>
      </c>
      <c r="AL153" s="30"/>
      <c r="AM153" s="27">
        <f t="shared" ref="AM153:AM155" si="331">AI153+AL153</f>
        <v>48155.5</v>
      </c>
      <c r="AN153" s="30"/>
      <c r="AO153" s="27">
        <f t="shared" ref="AO153:AO155" si="332">AK153+AN153</f>
        <v>182348.9</v>
      </c>
      <c r="AP153" s="29"/>
      <c r="AQ153" s="27">
        <f t="shared" ref="AQ153:AQ155" si="333">AM153+AP153</f>
        <v>48155.5</v>
      </c>
      <c r="AR153" s="29"/>
      <c r="AS153" s="27">
        <f t="shared" ref="AS153:AS155" si="334">AO153+AR153</f>
        <v>182348.9</v>
      </c>
      <c r="AT153" s="12" t="s">
        <v>37</v>
      </c>
      <c r="AU153" s="3">
        <v>0</v>
      </c>
    </row>
    <row r="154" spans="1:47" x14ac:dyDescent="0.3">
      <c r="A154" s="1"/>
      <c r="B154" s="62" t="s">
        <v>22</v>
      </c>
      <c r="C154" s="16"/>
      <c r="D154" s="25">
        <v>144466.29999999999</v>
      </c>
      <c r="E154" s="25">
        <v>364181.6</v>
      </c>
      <c r="F154" s="27"/>
      <c r="G154" s="27">
        <f t="shared" si="227"/>
        <v>144466.29999999999</v>
      </c>
      <c r="H154" s="27"/>
      <c r="I154" s="27">
        <f t="shared" si="228"/>
        <v>364181.6</v>
      </c>
      <c r="J154" s="27"/>
      <c r="K154" s="27">
        <f t="shared" si="209"/>
        <v>144466.29999999999</v>
      </c>
      <c r="L154" s="27"/>
      <c r="M154" s="27">
        <f t="shared" si="318"/>
        <v>364181.6</v>
      </c>
      <c r="N154" s="27"/>
      <c r="O154" s="27">
        <f t="shared" si="319"/>
        <v>144466.29999999999</v>
      </c>
      <c r="P154" s="27"/>
      <c r="Q154" s="27">
        <f t="shared" si="320"/>
        <v>364181.6</v>
      </c>
      <c r="R154" s="27">
        <v>-0.1</v>
      </c>
      <c r="S154" s="27">
        <f t="shared" si="321"/>
        <v>144466.19999999998</v>
      </c>
      <c r="T154" s="27"/>
      <c r="U154" s="27">
        <f t="shared" si="322"/>
        <v>364181.6</v>
      </c>
      <c r="V154" s="27"/>
      <c r="W154" s="27">
        <f t="shared" si="323"/>
        <v>144466.19999999998</v>
      </c>
      <c r="X154" s="27"/>
      <c r="Y154" s="27">
        <f t="shared" si="324"/>
        <v>364181.6</v>
      </c>
      <c r="Z154" s="27">
        <v>-28022.3</v>
      </c>
      <c r="AA154" s="27">
        <f t="shared" si="325"/>
        <v>116443.89999999998</v>
      </c>
      <c r="AB154" s="27">
        <v>79534.3</v>
      </c>
      <c r="AC154" s="27">
        <f t="shared" si="326"/>
        <v>443715.89999999997</v>
      </c>
      <c r="AD154" s="27"/>
      <c r="AE154" s="27">
        <f t="shared" si="327"/>
        <v>116443.89999999998</v>
      </c>
      <c r="AF154" s="27"/>
      <c r="AG154" s="27">
        <f t="shared" si="328"/>
        <v>443715.89999999997</v>
      </c>
      <c r="AH154" s="27"/>
      <c r="AI154" s="27">
        <f t="shared" si="329"/>
        <v>116443.89999999998</v>
      </c>
      <c r="AJ154" s="27"/>
      <c r="AK154" s="27">
        <f t="shared" si="330"/>
        <v>443715.89999999997</v>
      </c>
      <c r="AL154" s="27"/>
      <c r="AM154" s="27">
        <f t="shared" si="331"/>
        <v>116443.89999999998</v>
      </c>
      <c r="AN154" s="27"/>
      <c r="AO154" s="27">
        <f t="shared" si="332"/>
        <v>443715.89999999997</v>
      </c>
      <c r="AP154" s="26"/>
      <c r="AQ154" s="27">
        <f t="shared" si="333"/>
        <v>116443.89999999998</v>
      </c>
      <c r="AR154" s="26"/>
      <c r="AS154" s="27">
        <f t="shared" si="334"/>
        <v>443715.89999999997</v>
      </c>
      <c r="AT154" s="12" t="s">
        <v>143</v>
      </c>
    </row>
    <row r="155" spans="1:47" ht="56.25" x14ac:dyDescent="0.3">
      <c r="A155" s="1" t="s">
        <v>141</v>
      </c>
      <c r="B155" s="62" t="s">
        <v>30</v>
      </c>
      <c r="C155" s="62" t="s">
        <v>278</v>
      </c>
      <c r="D155" s="25">
        <f>D157+D158</f>
        <v>0</v>
      </c>
      <c r="E155" s="25">
        <f>E157+E158</f>
        <v>200000</v>
      </c>
      <c r="F155" s="27">
        <f>F157+F158</f>
        <v>0</v>
      </c>
      <c r="G155" s="27">
        <f t="shared" si="227"/>
        <v>0</v>
      </c>
      <c r="H155" s="27">
        <f>H157+H158</f>
        <v>0</v>
      </c>
      <c r="I155" s="27">
        <f t="shared" si="228"/>
        <v>200000</v>
      </c>
      <c r="J155" s="27">
        <f>J157+J158</f>
        <v>0</v>
      </c>
      <c r="K155" s="27">
        <f t="shared" si="209"/>
        <v>0</v>
      </c>
      <c r="L155" s="27">
        <f>L157+L158</f>
        <v>0</v>
      </c>
      <c r="M155" s="27">
        <f t="shared" si="318"/>
        <v>200000</v>
      </c>
      <c r="N155" s="27">
        <f>N157+N158</f>
        <v>0</v>
      </c>
      <c r="O155" s="27">
        <f t="shared" si="319"/>
        <v>0</v>
      </c>
      <c r="P155" s="27">
        <f>P157+P158</f>
        <v>0</v>
      </c>
      <c r="Q155" s="27">
        <f t="shared" si="320"/>
        <v>200000</v>
      </c>
      <c r="R155" s="27">
        <f>R157+R158</f>
        <v>0</v>
      </c>
      <c r="S155" s="27">
        <f t="shared" si="321"/>
        <v>0</v>
      </c>
      <c r="T155" s="27">
        <f>T157+T158</f>
        <v>0</v>
      </c>
      <c r="U155" s="27">
        <f t="shared" si="322"/>
        <v>200000</v>
      </c>
      <c r="V155" s="27">
        <f>V157+V158</f>
        <v>0</v>
      </c>
      <c r="W155" s="27">
        <f t="shared" si="323"/>
        <v>0</v>
      </c>
      <c r="X155" s="27">
        <f>X157+X158</f>
        <v>0</v>
      </c>
      <c r="Y155" s="27">
        <f t="shared" si="324"/>
        <v>200000</v>
      </c>
      <c r="Z155" s="27">
        <f>Z157+Z158</f>
        <v>21220</v>
      </c>
      <c r="AA155" s="27">
        <f t="shared" si="325"/>
        <v>21220</v>
      </c>
      <c r="AB155" s="27">
        <f>AB157+AB158</f>
        <v>363256.69999999995</v>
      </c>
      <c r="AC155" s="27">
        <f t="shared" si="326"/>
        <v>563256.69999999995</v>
      </c>
      <c r="AD155" s="27">
        <f>AD157+AD158</f>
        <v>0</v>
      </c>
      <c r="AE155" s="27">
        <f t="shared" si="327"/>
        <v>21220</v>
      </c>
      <c r="AF155" s="27">
        <f>AF157+AF158</f>
        <v>0</v>
      </c>
      <c r="AG155" s="27">
        <f t="shared" si="328"/>
        <v>563256.69999999995</v>
      </c>
      <c r="AH155" s="27">
        <f>AH157+AH158</f>
        <v>0</v>
      </c>
      <c r="AI155" s="27">
        <f t="shared" si="329"/>
        <v>21220</v>
      </c>
      <c r="AJ155" s="27">
        <f>AJ157+AJ158</f>
        <v>0</v>
      </c>
      <c r="AK155" s="27">
        <f t="shared" si="330"/>
        <v>563256.69999999995</v>
      </c>
      <c r="AL155" s="27">
        <f>AL157+AL158</f>
        <v>0</v>
      </c>
      <c r="AM155" s="27">
        <f t="shared" si="331"/>
        <v>21220</v>
      </c>
      <c r="AN155" s="27">
        <f>AN157+AN158</f>
        <v>0</v>
      </c>
      <c r="AO155" s="27">
        <f t="shared" si="332"/>
        <v>563256.69999999995</v>
      </c>
      <c r="AP155" s="26">
        <f>AP157+AP158</f>
        <v>0</v>
      </c>
      <c r="AQ155" s="27">
        <f t="shared" si="333"/>
        <v>21220</v>
      </c>
      <c r="AR155" s="26">
        <f>AR157+AR158</f>
        <v>0</v>
      </c>
      <c r="AS155" s="27">
        <f t="shared" si="334"/>
        <v>563256.69999999995</v>
      </c>
    </row>
    <row r="156" spans="1:47" x14ac:dyDescent="0.3">
      <c r="A156" s="1"/>
      <c r="B156" s="62" t="s">
        <v>6</v>
      </c>
      <c r="C156" s="16"/>
      <c r="D156" s="25"/>
      <c r="E156" s="25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6"/>
      <c r="AQ156" s="27"/>
      <c r="AR156" s="26"/>
      <c r="AS156" s="27"/>
    </row>
    <row r="157" spans="1:47" hidden="1" x14ac:dyDescent="0.3">
      <c r="A157" s="1"/>
      <c r="B157" s="18" t="s">
        <v>7</v>
      </c>
      <c r="C157" s="2"/>
      <c r="D157" s="28">
        <v>0</v>
      </c>
      <c r="E157" s="28">
        <v>51080</v>
      </c>
      <c r="F157" s="30">
        <v>0</v>
      </c>
      <c r="G157" s="27">
        <f t="shared" si="227"/>
        <v>0</v>
      </c>
      <c r="H157" s="30"/>
      <c r="I157" s="27">
        <f t="shared" si="228"/>
        <v>51080</v>
      </c>
      <c r="J157" s="30">
        <v>0</v>
      </c>
      <c r="K157" s="27">
        <f t="shared" si="209"/>
        <v>0</v>
      </c>
      <c r="L157" s="30"/>
      <c r="M157" s="27">
        <f t="shared" ref="M157:M159" si="335">I157+L157</f>
        <v>51080</v>
      </c>
      <c r="N157" s="30">
        <v>0</v>
      </c>
      <c r="O157" s="27">
        <f t="shared" ref="O157:O159" si="336">K157+N157</f>
        <v>0</v>
      </c>
      <c r="P157" s="30"/>
      <c r="Q157" s="27">
        <f t="shared" ref="Q157:Q159" si="337">M157+P157</f>
        <v>51080</v>
      </c>
      <c r="R157" s="30">
        <v>0</v>
      </c>
      <c r="S157" s="27">
        <f t="shared" ref="S157:S159" si="338">O157+R157</f>
        <v>0</v>
      </c>
      <c r="T157" s="30"/>
      <c r="U157" s="27">
        <f t="shared" ref="U157:U159" si="339">Q157+T157</f>
        <v>51080</v>
      </c>
      <c r="V157" s="30">
        <v>0</v>
      </c>
      <c r="W157" s="27">
        <f t="shared" ref="W157:W159" si="340">S157+V157</f>
        <v>0</v>
      </c>
      <c r="X157" s="30"/>
      <c r="Y157" s="27">
        <f t="shared" ref="Y157:Y159" si="341">U157+X157</f>
        <v>51080</v>
      </c>
      <c r="Z157" s="30">
        <v>5305</v>
      </c>
      <c r="AA157" s="27">
        <f t="shared" ref="AA157:AA159" si="342">W157+Z157</f>
        <v>5305</v>
      </c>
      <c r="AB157" s="30">
        <v>85813.6</v>
      </c>
      <c r="AC157" s="27">
        <f t="shared" ref="AC157:AC159" si="343">Y157+AB157</f>
        <v>136893.6</v>
      </c>
      <c r="AD157" s="30"/>
      <c r="AE157" s="27">
        <f t="shared" ref="AE157:AE159" si="344">AA157+AD157</f>
        <v>5305</v>
      </c>
      <c r="AF157" s="30"/>
      <c r="AG157" s="27">
        <f t="shared" ref="AG157:AG159" si="345">AC157+AF157</f>
        <v>136893.6</v>
      </c>
      <c r="AH157" s="30"/>
      <c r="AI157" s="27">
        <f t="shared" ref="AI157:AI159" si="346">AE157+AH157</f>
        <v>5305</v>
      </c>
      <c r="AJ157" s="30"/>
      <c r="AK157" s="27">
        <f t="shared" ref="AK157:AK159" si="347">AG157+AJ157</f>
        <v>136893.6</v>
      </c>
      <c r="AL157" s="30"/>
      <c r="AM157" s="27">
        <f t="shared" ref="AM157:AM159" si="348">AI157+AL157</f>
        <v>5305</v>
      </c>
      <c r="AN157" s="30"/>
      <c r="AO157" s="27">
        <f t="shared" ref="AO157:AO159" si="349">AK157+AN157</f>
        <v>136893.6</v>
      </c>
      <c r="AP157" s="29"/>
      <c r="AQ157" s="27">
        <f t="shared" ref="AQ157:AQ159" si="350">AM157+AP157</f>
        <v>5305</v>
      </c>
      <c r="AR157" s="29"/>
      <c r="AS157" s="27">
        <f t="shared" ref="AS157:AS159" si="351">AO157+AR157</f>
        <v>136893.6</v>
      </c>
      <c r="AT157" s="12" t="s">
        <v>38</v>
      </c>
      <c r="AU157" s="3">
        <v>0</v>
      </c>
    </row>
    <row r="158" spans="1:47" x14ac:dyDescent="0.3">
      <c r="A158" s="1"/>
      <c r="B158" s="62" t="s">
        <v>22</v>
      </c>
      <c r="C158" s="16"/>
      <c r="D158" s="25">
        <v>0</v>
      </c>
      <c r="E158" s="25">
        <v>148920</v>
      </c>
      <c r="F158" s="27">
        <v>0</v>
      </c>
      <c r="G158" s="27">
        <f t="shared" si="227"/>
        <v>0</v>
      </c>
      <c r="H158" s="27"/>
      <c r="I158" s="27">
        <f t="shared" si="228"/>
        <v>148920</v>
      </c>
      <c r="J158" s="27">
        <v>0</v>
      </c>
      <c r="K158" s="27">
        <f t="shared" si="209"/>
        <v>0</v>
      </c>
      <c r="L158" s="27"/>
      <c r="M158" s="27">
        <f t="shared" si="335"/>
        <v>148920</v>
      </c>
      <c r="N158" s="27">
        <v>0</v>
      </c>
      <c r="O158" s="27">
        <f t="shared" si="336"/>
        <v>0</v>
      </c>
      <c r="P158" s="27"/>
      <c r="Q158" s="27">
        <f t="shared" si="337"/>
        <v>148920</v>
      </c>
      <c r="R158" s="27">
        <v>0</v>
      </c>
      <c r="S158" s="27">
        <f t="shared" si="338"/>
        <v>0</v>
      </c>
      <c r="T158" s="27"/>
      <c r="U158" s="27">
        <f t="shared" si="339"/>
        <v>148920</v>
      </c>
      <c r="V158" s="27">
        <v>0</v>
      </c>
      <c r="W158" s="27">
        <f t="shared" si="340"/>
        <v>0</v>
      </c>
      <c r="X158" s="27"/>
      <c r="Y158" s="27">
        <f t="shared" si="341"/>
        <v>148920</v>
      </c>
      <c r="Z158" s="27">
        <v>15915</v>
      </c>
      <c r="AA158" s="27">
        <f t="shared" si="342"/>
        <v>15915</v>
      </c>
      <c r="AB158" s="27">
        <v>277443.09999999998</v>
      </c>
      <c r="AC158" s="27">
        <f t="shared" si="343"/>
        <v>426363.1</v>
      </c>
      <c r="AD158" s="27"/>
      <c r="AE158" s="27">
        <f t="shared" si="344"/>
        <v>15915</v>
      </c>
      <c r="AF158" s="27"/>
      <c r="AG158" s="27">
        <f t="shared" si="345"/>
        <v>426363.1</v>
      </c>
      <c r="AH158" s="27"/>
      <c r="AI158" s="27">
        <f t="shared" si="346"/>
        <v>15915</v>
      </c>
      <c r="AJ158" s="27"/>
      <c r="AK158" s="27">
        <f t="shared" si="347"/>
        <v>426363.1</v>
      </c>
      <c r="AL158" s="27"/>
      <c r="AM158" s="27">
        <f t="shared" si="348"/>
        <v>15915</v>
      </c>
      <c r="AN158" s="27"/>
      <c r="AO158" s="27">
        <f t="shared" si="349"/>
        <v>426363.1</v>
      </c>
      <c r="AP158" s="26"/>
      <c r="AQ158" s="27">
        <f t="shared" si="350"/>
        <v>15915</v>
      </c>
      <c r="AR158" s="26"/>
      <c r="AS158" s="27">
        <f t="shared" si="351"/>
        <v>426363.1</v>
      </c>
      <c r="AT158" s="12" t="s">
        <v>143</v>
      </c>
    </row>
    <row r="159" spans="1:47" ht="56.25" x14ac:dyDescent="0.3">
      <c r="A159" s="1" t="s">
        <v>180</v>
      </c>
      <c r="B159" s="62" t="s">
        <v>154</v>
      </c>
      <c r="C159" s="62" t="s">
        <v>278</v>
      </c>
      <c r="D159" s="25">
        <f>D161+D162</f>
        <v>348812</v>
      </c>
      <c r="E159" s="25">
        <f>E161+E162</f>
        <v>148812</v>
      </c>
      <c r="F159" s="27">
        <f>F161+F162</f>
        <v>0</v>
      </c>
      <c r="G159" s="27">
        <f t="shared" si="227"/>
        <v>348812</v>
      </c>
      <c r="H159" s="27">
        <f>H161+H162</f>
        <v>0</v>
      </c>
      <c r="I159" s="27">
        <f t="shared" si="228"/>
        <v>148812</v>
      </c>
      <c r="J159" s="27">
        <f>J161+J162</f>
        <v>-45367</v>
      </c>
      <c r="K159" s="27">
        <f t="shared" si="209"/>
        <v>303445</v>
      </c>
      <c r="L159" s="27">
        <f>L161+L162</f>
        <v>0</v>
      </c>
      <c r="M159" s="27">
        <f t="shared" si="335"/>
        <v>148812</v>
      </c>
      <c r="N159" s="27">
        <f>N161+N162</f>
        <v>0</v>
      </c>
      <c r="O159" s="27">
        <f t="shared" si="336"/>
        <v>303445</v>
      </c>
      <c r="P159" s="27">
        <f>P161+P162</f>
        <v>0</v>
      </c>
      <c r="Q159" s="27">
        <f t="shared" si="337"/>
        <v>148812</v>
      </c>
      <c r="R159" s="27">
        <f>R161+R162</f>
        <v>0</v>
      </c>
      <c r="S159" s="27">
        <f t="shared" si="338"/>
        <v>303445</v>
      </c>
      <c r="T159" s="27">
        <f>T161+T162</f>
        <v>0</v>
      </c>
      <c r="U159" s="27">
        <f t="shared" si="339"/>
        <v>148812</v>
      </c>
      <c r="V159" s="27">
        <f>V161+V162</f>
        <v>0</v>
      </c>
      <c r="W159" s="27">
        <f t="shared" si="340"/>
        <v>303445</v>
      </c>
      <c r="X159" s="27">
        <f>X161+X162</f>
        <v>0</v>
      </c>
      <c r="Y159" s="27">
        <f t="shared" si="341"/>
        <v>148812</v>
      </c>
      <c r="Z159" s="27">
        <f>Z161+Z162</f>
        <v>80075</v>
      </c>
      <c r="AA159" s="27">
        <f t="shared" si="342"/>
        <v>383520</v>
      </c>
      <c r="AB159" s="27">
        <f>AB161+AB162</f>
        <v>-80075</v>
      </c>
      <c r="AC159" s="27">
        <f t="shared" si="343"/>
        <v>68737</v>
      </c>
      <c r="AD159" s="27">
        <f>AD161+AD162</f>
        <v>0</v>
      </c>
      <c r="AE159" s="27">
        <f t="shared" si="344"/>
        <v>383520</v>
      </c>
      <c r="AF159" s="27">
        <f>AF161+AF162</f>
        <v>0</v>
      </c>
      <c r="AG159" s="27">
        <f t="shared" si="345"/>
        <v>68737</v>
      </c>
      <c r="AH159" s="27">
        <f>AH161+AH162</f>
        <v>0</v>
      </c>
      <c r="AI159" s="27">
        <f t="shared" si="346"/>
        <v>383520</v>
      </c>
      <c r="AJ159" s="27">
        <f>AJ161+AJ162</f>
        <v>0</v>
      </c>
      <c r="AK159" s="27">
        <f t="shared" si="347"/>
        <v>68737</v>
      </c>
      <c r="AL159" s="27">
        <f>AL161+AL162</f>
        <v>0</v>
      </c>
      <c r="AM159" s="27">
        <f t="shared" si="348"/>
        <v>383520</v>
      </c>
      <c r="AN159" s="27">
        <f>AN161+AN162</f>
        <v>0</v>
      </c>
      <c r="AO159" s="27">
        <f t="shared" si="349"/>
        <v>68737</v>
      </c>
      <c r="AP159" s="26">
        <f>AP161+AP162</f>
        <v>0</v>
      </c>
      <c r="AQ159" s="27">
        <f t="shared" si="350"/>
        <v>383520</v>
      </c>
      <c r="AR159" s="26">
        <f>AR161+AR162</f>
        <v>0</v>
      </c>
      <c r="AS159" s="27">
        <f t="shared" si="351"/>
        <v>68737</v>
      </c>
      <c r="AU159" s="8"/>
    </row>
    <row r="160" spans="1:47" x14ac:dyDescent="0.3">
      <c r="A160" s="1"/>
      <c r="B160" s="62" t="s">
        <v>6</v>
      </c>
      <c r="C160" s="16"/>
      <c r="D160" s="25"/>
      <c r="E160" s="25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6"/>
      <c r="AQ160" s="27"/>
      <c r="AR160" s="26"/>
      <c r="AS160" s="27"/>
    </row>
    <row r="161" spans="1:47" hidden="1" x14ac:dyDescent="0.3">
      <c r="A161" s="1"/>
      <c r="B161" s="18" t="s">
        <v>7</v>
      </c>
      <c r="C161" s="2"/>
      <c r="D161" s="28">
        <v>87203</v>
      </c>
      <c r="E161" s="28">
        <v>37203</v>
      </c>
      <c r="F161" s="30"/>
      <c r="G161" s="27">
        <f t="shared" si="227"/>
        <v>87203</v>
      </c>
      <c r="H161" s="30"/>
      <c r="I161" s="27">
        <f t="shared" si="228"/>
        <v>37203</v>
      </c>
      <c r="J161" s="30">
        <v>-11341.8</v>
      </c>
      <c r="K161" s="27">
        <f t="shared" si="209"/>
        <v>75861.2</v>
      </c>
      <c r="L161" s="30"/>
      <c r="M161" s="27">
        <f t="shared" ref="M161:M163" si="352">I161+L161</f>
        <v>37203</v>
      </c>
      <c r="N161" s="30"/>
      <c r="O161" s="27">
        <f t="shared" ref="O161:O163" si="353">K161+N161</f>
        <v>75861.2</v>
      </c>
      <c r="P161" s="30"/>
      <c r="Q161" s="27">
        <f t="shared" ref="Q161:Q163" si="354">M161+P161</f>
        <v>37203</v>
      </c>
      <c r="R161" s="30">
        <v>0.1</v>
      </c>
      <c r="S161" s="27">
        <f t="shared" ref="S161:S163" si="355">O161+R161</f>
        <v>75861.3</v>
      </c>
      <c r="T161" s="30"/>
      <c r="U161" s="27">
        <f t="shared" ref="U161:U163" si="356">Q161+T161</f>
        <v>37203</v>
      </c>
      <c r="V161" s="30"/>
      <c r="W161" s="27">
        <f t="shared" ref="W161:W163" si="357">S161+V161</f>
        <v>75861.3</v>
      </c>
      <c r="X161" s="30"/>
      <c r="Y161" s="27">
        <f t="shared" ref="Y161:Y163" si="358">U161+X161</f>
        <v>37203</v>
      </c>
      <c r="Z161" s="30">
        <v>20018.8</v>
      </c>
      <c r="AA161" s="27">
        <f t="shared" ref="AA161:AA163" si="359">W161+Z161</f>
        <v>95880.1</v>
      </c>
      <c r="AB161" s="30">
        <v>-20018.8</v>
      </c>
      <c r="AC161" s="27">
        <f t="shared" ref="AC161:AC163" si="360">Y161+AB161</f>
        <v>17184.2</v>
      </c>
      <c r="AD161" s="30"/>
      <c r="AE161" s="27">
        <f t="shared" ref="AE161:AE163" si="361">AA161+AD161</f>
        <v>95880.1</v>
      </c>
      <c r="AF161" s="30"/>
      <c r="AG161" s="27">
        <f t="shared" ref="AG161:AG163" si="362">AC161+AF161</f>
        <v>17184.2</v>
      </c>
      <c r="AH161" s="30"/>
      <c r="AI161" s="27">
        <f t="shared" ref="AI161:AI163" si="363">AE161+AH161</f>
        <v>95880.1</v>
      </c>
      <c r="AJ161" s="30"/>
      <c r="AK161" s="27">
        <f t="shared" ref="AK161:AK163" si="364">AG161+AJ161</f>
        <v>17184.2</v>
      </c>
      <c r="AL161" s="30"/>
      <c r="AM161" s="27">
        <f t="shared" ref="AM161:AM163" si="365">AI161+AL161</f>
        <v>95880.1</v>
      </c>
      <c r="AN161" s="30"/>
      <c r="AO161" s="27">
        <f t="shared" ref="AO161:AO163" si="366">AK161+AN161</f>
        <v>17184.2</v>
      </c>
      <c r="AP161" s="29"/>
      <c r="AQ161" s="27">
        <f t="shared" ref="AQ161:AQ163" si="367">AM161+AP161</f>
        <v>95880.1</v>
      </c>
      <c r="AR161" s="29"/>
      <c r="AS161" s="27">
        <f t="shared" ref="AS161:AS163" si="368">AO161+AR161</f>
        <v>17184.2</v>
      </c>
      <c r="AT161" s="12" t="s">
        <v>39</v>
      </c>
      <c r="AU161" s="3">
        <v>0</v>
      </c>
    </row>
    <row r="162" spans="1:47" x14ac:dyDescent="0.3">
      <c r="A162" s="1"/>
      <c r="B162" s="62" t="s">
        <v>22</v>
      </c>
      <c r="C162" s="16"/>
      <c r="D162" s="25">
        <v>261609</v>
      </c>
      <c r="E162" s="25">
        <v>111609</v>
      </c>
      <c r="F162" s="27"/>
      <c r="G162" s="27">
        <f t="shared" si="227"/>
        <v>261609</v>
      </c>
      <c r="H162" s="27"/>
      <c r="I162" s="27">
        <f t="shared" si="228"/>
        <v>111609</v>
      </c>
      <c r="J162" s="27">
        <v>-34025.199999999997</v>
      </c>
      <c r="K162" s="27">
        <f t="shared" si="209"/>
        <v>227583.8</v>
      </c>
      <c r="L162" s="27"/>
      <c r="M162" s="27">
        <f t="shared" si="352"/>
        <v>111609</v>
      </c>
      <c r="N162" s="27"/>
      <c r="O162" s="27">
        <f t="shared" si="353"/>
        <v>227583.8</v>
      </c>
      <c r="P162" s="27"/>
      <c r="Q162" s="27">
        <f t="shared" si="354"/>
        <v>111609</v>
      </c>
      <c r="R162" s="27">
        <v>-0.1</v>
      </c>
      <c r="S162" s="27">
        <f t="shared" si="355"/>
        <v>227583.69999999998</v>
      </c>
      <c r="T162" s="27"/>
      <c r="U162" s="27">
        <f t="shared" si="356"/>
        <v>111609</v>
      </c>
      <c r="V162" s="27"/>
      <c r="W162" s="27">
        <f t="shared" si="357"/>
        <v>227583.69999999998</v>
      </c>
      <c r="X162" s="27"/>
      <c r="Y162" s="27">
        <f t="shared" si="358"/>
        <v>111609</v>
      </c>
      <c r="Z162" s="27">
        <v>60056.2</v>
      </c>
      <c r="AA162" s="27">
        <f t="shared" si="359"/>
        <v>287639.89999999997</v>
      </c>
      <c r="AB162" s="27">
        <v>-60056.2</v>
      </c>
      <c r="AC162" s="27">
        <f t="shared" si="360"/>
        <v>51552.800000000003</v>
      </c>
      <c r="AD162" s="27"/>
      <c r="AE162" s="27">
        <f t="shared" si="361"/>
        <v>287639.89999999997</v>
      </c>
      <c r="AF162" s="27"/>
      <c r="AG162" s="27">
        <f t="shared" si="362"/>
        <v>51552.800000000003</v>
      </c>
      <c r="AH162" s="27"/>
      <c r="AI162" s="27">
        <f t="shared" si="363"/>
        <v>287639.89999999997</v>
      </c>
      <c r="AJ162" s="27"/>
      <c r="AK162" s="27">
        <f t="shared" si="364"/>
        <v>51552.800000000003</v>
      </c>
      <c r="AL162" s="27"/>
      <c r="AM162" s="27">
        <f t="shared" si="365"/>
        <v>287639.89999999997</v>
      </c>
      <c r="AN162" s="27"/>
      <c r="AO162" s="27">
        <f t="shared" si="366"/>
        <v>51552.800000000003</v>
      </c>
      <c r="AP162" s="26"/>
      <c r="AQ162" s="27">
        <f t="shared" si="367"/>
        <v>287639.89999999997</v>
      </c>
      <c r="AR162" s="26"/>
      <c r="AS162" s="27">
        <f t="shared" si="368"/>
        <v>51552.800000000003</v>
      </c>
      <c r="AT162" s="12" t="s">
        <v>143</v>
      </c>
    </row>
    <row r="163" spans="1:47" ht="56.25" x14ac:dyDescent="0.3">
      <c r="A163" s="1" t="s">
        <v>181</v>
      </c>
      <c r="B163" s="62" t="s">
        <v>290</v>
      </c>
      <c r="C163" s="62" t="s">
        <v>278</v>
      </c>
      <c r="D163" s="25">
        <f>D165+D166</f>
        <v>88427.4</v>
      </c>
      <c r="E163" s="25">
        <f>E165+E166</f>
        <v>0</v>
      </c>
      <c r="F163" s="27">
        <f>F165+F166</f>
        <v>0</v>
      </c>
      <c r="G163" s="27">
        <f t="shared" si="227"/>
        <v>88427.4</v>
      </c>
      <c r="H163" s="27">
        <f>H165+H166</f>
        <v>0</v>
      </c>
      <c r="I163" s="27">
        <f t="shared" si="228"/>
        <v>0</v>
      </c>
      <c r="J163" s="27">
        <f>J165+J166</f>
        <v>0</v>
      </c>
      <c r="K163" s="27">
        <f t="shared" si="209"/>
        <v>88427.4</v>
      </c>
      <c r="L163" s="27">
        <f>L165+L166</f>
        <v>0</v>
      </c>
      <c r="M163" s="27">
        <f t="shared" si="352"/>
        <v>0</v>
      </c>
      <c r="N163" s="27">
        <f>N165+N166</f>
        <v>0</v>
      </c>
      <c r="O163" s="27">
        <f t="shared" si="353"/>
        <v>88427.4</v>
      </c>
      <c r="P163" s="27">
        <f>P165+P166</f>
        <v>0</v>
      </c>
      <c r="Q163" s="27">
        <f t="shared" si="354"/>
        <v>0</v>
      </c>
      <c r="R163" s="27">
        <f>R165+R166</f>
        <v>0</v>
      </c>
      <c r="S163" s="27">
        <f t="shared" si="355"/>
        <v>88427.4</v>
      </c>
      <c r="T163" s="27">
        <f>T165+T166</f>
        <v>0</v>
      </c>
      <c r="U163" s="27">
        <f t="shared" si="356"/>
        <v>0</v>
      </c>
      <c r="V163" s="27">
        <f>V165+V166</f>
        <v>0</v>
      </c>
      <c r="W163" s="27">
        <f t="shared" si="357"/>
        <v>88427.4</v>
      </c>
      <c r="X163" s="27">
        <f>X165+X166</f>
        <v>0</v>
      </c>
      <c r="Y163" s="27">
        <f t="shared" si="358"/>
        <v>0</v>
      </c>
      <c r="Z163" s="27">
        <f>Z165+Z166</f>
        <v>-88427.4</v>
      </c>
      <c r="AA163" s="27">
        <f t="shared" si="359"/>
        <v>0</v>
      </c>
      <c r="AB163" s="27">
        <f>AB165+AB166</f>
        <v>93954.4</v>
      </c>
      <c r="AC163" s="27">
        <f t="shared" si="360"/>
        <v>93954.4</v>
      </c>
      <c r="AD163" s="27">
        <f>AD165+AD166</f>
        <v>0</v>
      </c>
      <c r="AE163" s="27">
        <f t="shared" si="361"/>
        <v>0</v>
      </c>
      <c r="AF163" s="27">
        <f>AF165+AF166</f>
        <v>0</v>
      </c>
      <c r="AG163" s="27">
        <f t="shared" si="362"/>
        <v>93954.4</v>
      </c>
      <c r="AH163" s="27">
        <f>AH165+AH166</f>
        <v>0</v>
      </c>
      <c r="AI163" s="27">
        <f t="shared" si="363"/>
        <v>0</v>
      </c>
      <c r="AJ163" s="27">
        <f>AJ165+AJ166</f>
        <v>0</v>
      </c>
      <c r="AK163" s="27">
        <f t="shared" si="364"/>
        <v>93954.4</v>
      </c>
      <c r="AL163" s="27">
        <f>AL165+AL166</f>
        <v>0</v>
      </c>
      <c r="AM163" s="27">
        <f t="shared" si="365"/>
        <v>0</v>
      </c>
      <c r="AN163" s="27">
        <f>AN165+AN166</f>
        <v>0</v>
      </c>
      <c r="AO163" s="27">
        <f t="shared" si="366"/>
        <v>93954.4</v>
      </c>
      <c r="AP163" s="26">
        <f>AP165+AP166</f>
        <v>0</v>
      </c>
      <c r="AQ163" s="27">
        <f t="shared" si="367"/>
        <v>0</v>
      </c>
      <c r="AR163" s="26">
        <f>AR165+AR166</f>
        <v>-52447.206000000006</v>
      </c>
      <c r="AS163" s="27">
        <f t="shared" si="368"/>
        <v>41507.193999999989</v>
      </c>
    </row>
    <row r="164" spans="1:47" x14ac:dyDescent="0.3">
      <c r="A164" s="1"/>
      <c r="B164" s="62" t="s">
        <v>6</v>
      </c>
      <c r="C164" s="62"/>
      <c r="D164" s="25"/>
      <c r="E164" s="25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6"/>
      <c r="AQ164" s="27"/>
      <c r="AR164" s="26"/>
      <c r="AS164" s="27"/>
    </row>
    <row r="165" spans="1:47" hidden="1" x14ac:dyDescent="0.3">
      <c r="A165" s="1"/>
      <c r="B165" s="18" t="s">
        <v>7</v>
      </c>
      <c r="C165" s="18"/>
      <c r="D165" s="25">
        <v>22107</v>
      </c>
      <c r="E165" s="25">
        <v>0</v>
      </c>
      <c r="F165" s="27"/>
      <c r="G165" s="27">
        <f t="shared" si="227"/>
        <v>22107</v>
      </c>
      <c r="H165" s="27"/>
      <c r="I165" s="27">
        <f t="shared" si="228"/>
        <v>0</v>
      </c>
      <c r="J165" s="27"/>
      <c r="K165" s="27">
        <f t="shared" si="209"/>
        <v>22107</v>
      </c>
      <c r="L165" s="27"/>
      <c r="M165" s="27">
        <f t="shared" ref="M165:M167" si="369">I165+L165</f>
        <v>0</v>
      </c>
      <c r="N165" s="27"/>
      <c r="O165" s="27">
        <f t="shared" ref="O165:O167" si="370">K165+N165</f>
        <v>22107</v>
      </c>
      <c r="P165" s="27"/>
      <c r="Q165" s="27">
        <f t="shared" ref="Q165:Q167" si="371">M165+P165</f>
        <v>0</v>
      </c>
      <c r="R165" s="27"/>
      <c r="S165" s="27">
        <f t="shared" ref="S165:S167" si="372">O165+R165</f>
        <v>22107</v>
      </c>
      <c r="T165" s="27"/>
      <c r="U165" s="27">
        <f t="shared" ref="U165:U167" si="373">Q165+T165</f>
        <v>0</v>
      </c>
      <c r="V165" s="27"/>
      <c r="W165" s="27">
        <f t="shared" ref="W165:W167" si="374">S165+V165</f>
        <v>22107</v>
      </c>
      <c r="X165" s="27"/>
      <c r="Y165" s="27">
        <f t="shared" ref="Y165:Y167" si="375">U165+X165</f>
        <v>0</v>
      </c>
      <c r="Z165" s="27">
        <v>-22107</v>
      </c>
      <c r="AA165" s="27">
        <f t="shared" ref="AA165:AA167" si="376">W165+Z165</f>
        <v>0</v>
      </c>
      <c r="AB165" s="27">
        <v>23488.7</v>
      </c>
      <c r="AC165" s="27">
        <f t="shared" ref="AC165:AC167" si="377">Y165+AB165</f>
        <v>23488.7</v>
      </c>
      <c r="AD165" s="27"/>
      <c r="AE165" s="27">
        <f t="shared" ref="AE165:AE167" si="378">AA165+AD165</f>
        <v>0</v>
      </c>
      <c r="AF165" s="27"/>
      <c r="AG165" s="27">
        <f t="shared" ref="AG165:AG167" si="379">AC165+AF165</f>
        <v>23488.7</v>
      </c>
      <c r="AH165" s="27"/>
      <c r="AI165" s="27">
        <f t="shared" ref="AI165:AI167" si="380">AE165+AH165</f>
        <v>0</v>
      </c>
      <c r="AJ165" s="27"/>
      <c r="AK165" s="27">
        <f t="shared" ref="AK165:AK167" si="381">AG165+AJ165</f>
        <v>23488.7</v>
      </c>
      <c r="AL165" s="27"/>
      <c r="AM165" s="27">
        <f t="shared" ref="AM165:AM167" si="382">AI165+AL165</f>
        <v>0</v>
      </c>
      <c r="AN165" s="27"/>
      <c r="AO165" s="27">
        <f t="shared" ref="AO165:AO167" si="383">AK165+AN165</f>
        <v>23488.7</v>
      </c>
      <c r="AP165" s="26"/>
      <c r="AQ165" s="27">
        <f t="shared" ref="AQ165:AQ167" si="384">AM165+AP165</f>
        <v>0</v>
      </c>
      <c r="AR165" s="26">
        <v>-13111.806</v>
      </c>
      <c r="AS165" s="27">
        <f t="shared" ref="AS165:AS167" si="385">AO165+AR165</f>
        <v>10376.894</v>
      </c>
      <c r="AT165" s="13" t="s">
        <v>230</v>
      </c>
      <c r="AU165" s="3">
        <v>0</v>
      </c>
    </row>
    <row r="166" spans="1:47" x14ac:dyDescent="0.3">
      <c r="A166" s="1"/>
      <c r="B166" s="62" t="s">
        <v>22</v>
      </c>
      <c r="C166" s="62"/>
      <c r="D166" s="25">
        <v>66320.399999999994</v>
      </c>
      <c r="E166" s="25">
        <v>0</v>
      </c>
      <c r="F166" s="27"/>
      <c r="G166" s="27">
        <f t="shared" si="227"/>
        <v>66320.399999999994</v>
      </c>
      <c r="H166" s="27"/>
      <c r="I166" s="27">
        <f t="shared" si="228"/>
        <v>0</v>
      </c>
      <c r="J166" s="27"/>
      <c r="K166" s="27">
        <f t="shared" si="209"/>
        <v>66320.399999999994</v>
      </c>
      <c r="L166" s="27"/>
      <c r="M166" s="27">
        <f t="shared" si="369"/>
        <v>0</v>
      </c>
      <c r="N166" s="27"/>
      <c r="O166" s="27">
        <f t="shared" si="370"/>
        <v>66320.399999999994</v>
      </c>
      <c r="P166" s="27"/>
      <c r="Q166" s="27">
        <f t="shared" si="371"/>
        <v>0</v>
      </c>
      <c r="R166" s="27"/>
      <c r="S166" s="27">
        <f t="shared" si="372"/>
        <v>66320.399999999994</v>
      </c>
      <c r="T166" s="27"/>
      <c r="U166" s="27">
        <f t="shared" si="373"/>
        <v>0</v>
      </c>
      <c r="V166" s="27"/>
      <c r="W166" s="27">
        <f t="shared" si="374"/>
        <v>66320.399999999994</v>
      </c>
      <c r="X166" s="27"/>
      <c r="Y166" s="27">
        <f t="shared" si="375"/>
        <v>0</v>
      </c>
      <c r="Z166" s="27">
        <v>-66320.399999999994</v>
      </c>
      <c r="AA166" s="27">
        <f t="shared" si="376"/>
        <v>0</v>
      </c>
      <c r="AB166" s="27">
        <v>70465.7</v>
      </c>
      <c r="AC166" s="27">
        <f t="shared" si="377"/>
        <v>70465.7</v>
      </c>
      <c r="AD166" s="27"/>
      <c r="AE166" s="27">
        <f t="shared" si="378"/>
        <v>0</v>
      </c>
      <c r="AF166" s="27"/>
      <c r="AG166" s="27">
        <f t="shared" si="379"/>
        <v>70465.7</v>
      </c>
      <c r="AH166" s="27"/>
      <c r="AI166" s="27">
        <f t="shared" si="380"/>
        <v>0</v>
      </c>
      <c r="AJ166" s="27"/>
      <c r="AK166" s="27">
        <f t="shared" si="381"/>
        <v>70465.7</v>
      </c>
      <c r="AL166" s="27"/>
      <c r="AM166" s="27">
        <f t="shared" si="382"/>
        <v>0</v>
      </c>
      <c r="AN166" s="27"/>
      <c r="AO166" s="27">
        <f t="shared" si="383"/>
        <v>70465.7</v>
      </c>
      <c r="AP166" s="26"/>
      <c r="AQ166" s="27">
        <f t="shared" si="384"/>
        <v>0</v>
      </c>
      <c r="AR166" s="26">
        <v>-39335.4</v>
      </c>
      <c r="AS166" s="27">
        <f t="shared" si="385"/>
        <v>31130.299999999996</v>
      </c>
      <c r="AT166" s="13" t="s">
        <v>143</v>
      </c>
    </row>
    <row r="167" spans="1:47" ht="75" hidden="1" x14ac:dyDescent="0.3">
      <c r="A167" s="1" t="s">
        <v>135</v>
      </c>
      <c r="B167" s="35" t="s">
        <v>155</v>
      </c>
      <c r="C167" s="55" t="s">
        <v>278</v>
      </c>
      <c r="D167" s="25">
        <f>D169+D170</f>
        <v>28275.4</v>
      </c>
      <c r="E167" s="25">
        <f>E169+E170</f>
        <v>0</v>
      </c>
      <c r="F167" s="27">
        <f>F169+F170</f>
        <v>0</v>
      </c>
      <c r="G167" s="27">
        <f t="shared" si="227"/>
        <v>28275.4</v>
      </c>
      <c r="H167" s="27">
        <f>H169+H170</f>
        <v>0</v>
      </c>
      <c r="I167" s="27">
        <f t="shared" si="228"/>
        <v>0</v>
      </c>
      <c r="J167" s="27">
        <f>J169+J170</f>
        <v>0</v>
      </c>
      <c r="K167" s="27">
        <f t="shared" si="209"/>
        <v>28275.4</v>
      </c>
      <c r="L167" s="27">
        <f>L169+L170</f>
        <v>0</v>
      </c>
      <c r="M167" s="27">
        <f t="shared" si="369"/>
        <v>0</v>
      </c>
      <c r="N167" s="27">
        <f>N169+N170</f>
        <v>0</v>
      </c>
      <c r="O167" s="27">
        <f t="shared" si="370"/>
        <v>28275.4</v>
      </c>
      <c r="P167" s="27">
        <f>P169+P170</f>
        <v>0</v>
      </c>
      <c r="Q167" s="27">
        <f t="shared" si="371"/>
        <v>0</v>
      </c>
      <c r="R167" s="27">
        <f>R169+R170</f>
        <v>0</v>
      </c>
      <c r="S167" s="27">
        <f t="shared" si="372"/>
        <v>28275.4</v>
      </c>
      <c r="T167" s="27">
        <f>T169+T170</f>
        <v>0</v>
      </c>
      <c r="U167" s="27">
        <f t="shared" si="373"/>
        <v>0</v>
      </c>
      <c r="V167" s="27">
        <f>V169+V170</f>
        <v>0</v>
      </c>
      <c r="W167" s="27">
        <f t="shared" si="374"/>
        <v>28275.4</v>
      </c>
      <c r="X167" s="27">
        <f>X169+X170</f>
        <v>0</v>
      </c>
      <c r="Y167" s="27">
        <f t="shared" si="375"/>
        <v>0</v>
      </c>
      <c r="Z167" s="27">
        <f>Z169+Z170</f>
        <v>-28275.4</v>
      </c>
      <c r="AA167" s="27">
        <f t="shared" si="376"/>
        <v>0</v>
      </c>
      <c r="AB167" s="27">
        <f>AB169+AB170</f>
        <v>0</v>
      </c>
      <c r="AC167" s="27">
        <f t="shared" si="377"/>
        <v>0</v>
      </c>
      <c r="AD167" s="27">
        <f>AD169+AD170</f>
        <v>0</v>
      </c>
      <c r="AE167" s="27">
        <f t="shared" si="378"/>
        <v>0</v>
      </c>
      <c r="AF167" s="27">
        <f>AF169+AF170</f>
        <v>0</v>
      </c>
      <c r="AG167" s="27">
        <f t="shared" si="379"/>
        <v>0</v>
      </c>
      <c r="AH167" s="27">
        <f>AH169+AH170</f>
        <v>0</v>
      </c>
      <c r="AI167" s="27">
        <f t="shared" si="380"/>
        <v>0</v>
      </c>
      <c r="AJ167" s="27">
        <f>AJ169+AJ170</f>
        <v>0</v>
      </c>
      <c r="AK167" s="27">
        <f t="shared" si="381"/>
        <v>0</v>
      </c>
      <c r="AL167" s="27">
        <f>AL169+AL170</f>
        <v>0</v>
      </c>
      <c r="AM167" s="27">
        <f t="shared" si="382"/>
        <v>0</v>
      </c>
      <c r="AN167" s="27">
        <f>AN169+AN170</f>
        <v>0</v>
      </c>
      <c r="AO167" s="27">
        <f t="shared" si="383"/>
        <v>0</v>
      </c>
      <c r="AP167" s="26">
        <f>AP169+AP170</f>
        <v>0</v>
      </c>
      <c r="AQ167" s="27">
        <f t="shared" si="384"/>
        <v>0</v>
      </c>
      <c r="AR167" s="26">
        <f>AR169+AR170</f>
        <v>0</v>
      </c>
      <c r="AS167" s="27">
        <f t="shared" si="385"/>
        <v>0</v>
      </c>
      <c r="AU167" s="3">
        <v>0</v>
      </c>
    </row>
    <row r="168" spans="1:47" hidden="1" x14ac:dyDescent="0.3">
      <c r="A168" s="1"/>
      <c r="B168" s="35" t="s">
        <v>6</v>
      </c>
      <c r="C168" s="35"/>
      <c r="D168" s="25"/>
      <c r="E168" s="25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6"/>
      <c r="AQ168" s="27"/>
      <c r="AR168" s="26"/>
      <c r="AS168" s="27"/>
      <c r="AU168" s="3">
        <v>0</v>
      </c>
    </row>
    <row r="169" spans="1:47" hidden="1" x14ac:dyDescent="0.3">
      <c r="A169" s="1"/>
      <c r="B169" s="18" t="s">
        <v>7</v>
      </c>
      <c r="C169" s="18"/>
      <c r="D169" s="25">
        <v>7069</v>
      </c>
      <c r="E169" s="25">
        <v>0</v>
      </c>
      <c r="F169" s="27"/>
      <c r="G169" s="27">
        <f t="shared" si="227"/>
        <v>7069</v>
      </c>
      <c r="H169" s="27">
        <v>0</v>
      </c>
      <c r="I169" s="27">
        <f t="shared" si="228"/>
        <v>0</v>
      </c>
      <c r="J169" s="27"/>
      <c r="K169" s="27">
        <f t="shared" si="209"/>
        <v>7069</v>
      </c>
      <c r="L169" s="27">
        <v>0</v>
      </c>
      <c r="M169" s="27">
        <f t="shared" ref="M169:M171" si="386">I169+L169</f>
        <v>0</v>
      </c>
      <c r="N169" s="27"/>
      <c r="O169" s="27">
        <f t="shared" ref="O169:O171" si="387">K169+N169</f>
        <v>7069</v>
      </c>
      <c r="P169" s="27">
        <v>0</v>
      </c>
      <c r="Q169" s="27">
        <f t="shared" ref="Q169:Q171" si="388">M169+P169</f>
        <v>0</v>
      </c>
      <c r="R169" s="27"/>
      <c r="S169" s="27">
        <f t="shared" ref="S169:S171" si="389">O169+R169</f>
        <v>7069</v>
      </c>
      <c r="T169" s="27">
        <v>0</v>
      </c>
      <c r="U169" s="27">
        <f t="shared" ref="U169:U171" si="390">Q169+T169</f>
        <v>0</v>
      </c>
      <c r="V169" s="27"/>
      <c r="W169" s="27">
        <f t="shared" ref="W169:W171" si="391">S169+V169</f>
        <v>7069</v>
      </c>
      <c r="X169" s="27">
        <v>0</v>
      </c>
      <c r="Y169" s="27">
        <f t="shared" ref="Y169:Y171" si="392">U169+X169</f>
        <v>0</v>
      </c>
      <c r="Z169" s="27">
        <v>-7069</v>
      </c>
      <c r="AA169" s="27">
        <f t="shared" ref="AA169:AA171" si="393">W169+Z169</f>
        <v>0</v>
      </c>
      <c r="AB169" s="27">
        <v>0</v>
      </c>
      <c r="AC169" s="27">
        <f t="shared" ref="AC169:AC171" si="394">Y169+AB169</f>
        <v>0</v>
      </c>
      <c r="AD169" s="27"/>
      <c r="AE169" s="27">
        <f t="shared" ref="AE169" si="395">AA169+AD169</f>
        <v>0</v>
      </c>
      <c r="AF169" s="27">
        <v>0</v>
      </c>
      <c r="AG169" s="27">
        <f t="shared" ref="AG169:AG171" si="396">AC169+AF169</f>
        <v>0</v>
      </c>
      <c r="AH169" s="27"/>
      <c r="AI169" s="27">
        <f t="shared" ref="AI169" si="397">AE169+AH169</f>
        <v>0</v>
      </c>
      <c r="AJ169" s="27">
        <v>0</v>
      </c>
      <c r="AK169" s="27">
        <f t="shared" ref="AK169:AK171" si="398">AG169+AJ169</f>
        <v>0</v>
      </c>
      <c r="AL169" s="27"/>
      <c r="AM169" s="27">
        <f t="shared" ref="AM169" si="399">AI169+AL169</f>
        <v>0</v>
      </c>
      <c r="AN169" s="27">
        <v>0</v>
      </c>
      <c r="AO169" s="27">
        <f t="shared" ref="AO169:AO171" si="400">AK169+AN169</f>
        <v>0</v>
      </c>
      <c r="AP169" s="26"/>
      <c r="AQ169" s="27">
        <f t="shared" ref="AQ169" si="401">AM169+AP169</f>
        <v>0</v>
      </c>
      <c r="AR169" s="26">
        <v>0</v>
      </c>
      <c r="AS169" s="27">
        <f t="shared" ref="AS169:AS171" si="402">AO169+AR169</f>
        <v>0</v>
      </c>
      <c r="AT169" s="13" t="s">
        <v>40</v>
      </c>
      <c r="AU169" s="3">
        <v>0</v>
      </c>
    </row>
    <row r="170" spans="1:47" hidden="1" x14ac:dyDescent="0.3">
      <c r="A170" s="1"/>
      <c r="B170" s="35" t="s">
        <v>22</v>
      </c>
      <c r="C170" s="35"/>
      <c r="D170" s="25">
        <v>21206.400000000001</v>
      </c>
      <c r="E170" s="25">
        <v>0</v>
      </c>
      <c r="F170" s="27"/>
      <c r="G170" s="27">
        <f t="shared" si="227"/>
        <v>21206.400000000001</v>
      </c>
      <c r="H170" s="27">
        <v>0</v>
      </c>
      <c r="I170" s="27">
        <f t="shared" si="228"/>
        <v>0</v>
      </c>
      <c r="J170" s="27"/>
      <c r="K170" s="27">
        <f t="shared" si="209"/>
        <v>21206.400000000001</v>
      </c>
      <c r="L170" s="27">
        <v>0</v>
      </c>
      <c r="M170" s="27">
        <f t="shared" si="386"/>
        <v>0</v>
      </c>
      <c r="N170" s="27"/>
      <c r="O170" s="27">
        <f t="shared" si="387"/>
        <v>21206.400000000001</v>
      </c>
      <c r="P170" s="27">
        <v>0</v>
      </c>
      <c r="Q170" s="27">
        <f t="shared" si="388"/>
        <v>0</v>
      </c>
      <c r="R170" s="27"/>
      <c r="S170" s="27">
        <f t="shared" si="389"/>
        <v>21206.400000000001</v>
      </c>
      <c r="T170" s="27">
        <v>0</v>
      </c>
      <c r="U170" s="27">
        <f t="shared" si="390"/>
        <v>0</v>
      </c>
      <c r="V170" s="27"/>
      <c r="W170" s="27">
        <f t="shared" si="391"/>
        <v>21206.400000000001</v>
      </c>
      <c r="X170" s="27">
        <v>0</v>
      </c>
      <c r="Y170" s="27">
        <f t="shared" si="392"/>
        <v>0</v>
      </c>
      <c r="Z170" s="27">
        <v>-21206.400000000001</v>
      </c>
      <c r="AA170" s="27">
        <f>W170+Z170</f>
        <v>0</v>
      </c>
      <c r="AB170" s="27">
        <v>0</v>
      </c>
      <c r="AC170" s="27">
        <f t="shared" si="394"/>
        <v>0</v>
      </c>
      <c r="AD170" s="27"/>
      <c r="AE170" s="27">
        <f>AA170+AD170</f>
        <v>0</v>
      </c>
      <c r="AF170" s="27">
        <v>0</v>
      </c>
      <c r="AG170" s="27">
        <f t="shared" si="396"/>
        <v>0</v>
      </c>
      <c r="AH170" s="27"/>
      <c r="AI170" s="27">
        <f>AE170+AH170</f>
        <v>0</v>
      </c>
      <c r="AJ170" s="27">
        <v>0</v>
      </c>
      <c r="AK170" s="27">
        <f t="shared" si="398"/>
        <v>0</v>
      </c>
      <c r="AL170" s="27"/>
      <c r="AM170" s="27">
        <f>AI170+AL170</f>
        <v>0</v>
      </c>
      <c r="AN170" s="27">
        <v>0</v>
      </c>
      <c r="AO170" s="27">
        <f t="shared" si="400"/>
        <v>0</v>
      </c>
      <c r="AP170" s="26"/>
      <c r="AQ170" s="27">
        <f>AM170+AP170</f>
        <v>0</v>
      </c>
      <c r="AR170" s="26">
        <v>0</v>
      </c>
      <c r="AS170" s="27">
        <f t="shared" si="402"/>
        <v>0</v>
      </c>
      <c r="AT170" s="13" t="s">
        <v>143</v>
      </c>
      <c r="AU170" s="3">
        <v>0</v>
      </c>
    </row>
    <row r="171" spans="1:47" ht="56.25" x14ac:dyDescent="0.3">
      <c r="A171" s="1" t="s">
        <v>182</v>
      </c>
      <c r="B171" s="62" t="s">
        <v>156</v>
      </c>
      <c r="C171" s="62" t="s">
        <v>278</v>
      </c>
      <c r="D171" s="25">
        <f>D173+D174</f>
        <v>230075</v>
      </c>
      <c r="E171" s="25">
        <f>E173+E174</f>
        <v>369925</v>
      </c>
      <c r="F171" s="27">
        <f>F173+F174</f>
        <v>0</v>
      </c>
      <c r="G171" s="27">
        <f t="shared" si="227"/>
        <v>230075</v>
      </c>
      <c r="H171" s="27">
        <f>H173+H174</f>
        <v>0</v>
      </c>
      <c r="I171" s="27">
        <f t="shared" si="228"/>
        <v>369925</v>
      </c>
      <c r="J171" s="27">
        <f>J173+J174</f>
        <v>0</v>
      </c>
      <c r="K171" s="27">
        <f t="shared" si="209"/>
        <v>230075</v>
      </c>
      <c r="L171" s="27">
        <f>L173+L174</f>
        <v>0</v>
      </c>
      <c r="M171" s="27">
        <f t="shared" si="386"/>
        <v>369925</v>
      </c>
      <c r="N171" s="27">
        <f>N173+N174</f>
        <v>0</v>
      </c>
      <c r="O171" s="27">
        <f t="shared" si="387"/>
        <v>230075</v>
      </c>
      <c r="P171" s="27">
        <f>P173+P174</f>
        <v>0</v>
      </c>
      <c r="Q171" s="27">
        <f t="shared" si="388"/>
        <v>369925</v>
      </c>
      <c r="R171" s="27">
        <f>R173+R174</f>
        <v>0</v>
      </c>
      <c r="S171" s="27">
        <f t="shared" si="389"/>
        <v>230075</v>
      </c>
      <c r="T171" s="27">
        <f>T173+T174</f>
        <v>0</v>
      </c>
      <c r="U171" s="27">
        <f t="shared" si="390"/>
        <v>369925</v>
      </c>
      <c r="V171" s="27">
        <f>V173+V174</f>
        <v>0</v>
      </c>
      <c r="W171" s="27">
        <f t="shared" si="391"/>
        <v>230075</v>
      </c>
      <c r="X171" s="27">
        <f>X173+X174</f>
        <v>0</v>
      </c>
      <c r="Y171" s="27">
        <f t="shared" si="392"/>
        <v>369925</v>
      </c>
      <c r="Z171" s="27">
        <f>Z173+Z174</f>
        <v>-230075</v>
      </c>
      <c r="AA171" s="27">
        <f t="shared" si="393"/>
        <v>0</v>
      </c>
      <c r="AB171" s="27">
        <f>AB173+AB174</f>
        <v>-269925</v>
      </c>
      <c r="AC171" s="27">
        <f t="shared" si="394"/>
        <v>100000</v>
      </c>
      <c r="AD171" s="27">
        <f>AD173+AD174</f>
        <v>0</v>
      </c>
      <c r="AE171" s="27">
        <f t="shared" ref="AE171" si="403">AA171+AD171</f>
        <v>0</v>
      </c>
      <c r="AF171" s="27">
        <f>AF173+AF174</f>
        <v>0</v>
      </c>
      <c r="AG171" s="27">
        <f t="shared" si="396"/>
        <v>100000</v>
      </c>
      <c r="AH171" s="27">
        <f>AH173+AH174</f>
        <v>0</v>
      </c>
      <c r="AI171" s="27">
        <f t="shared" ref="AI171" si="404">AE171+AH171</f>
        <v>0</v>
      </c>
      <c r="AJ171" s="27">
        <f>AJ173+AJ174</f>
        <v>0</v>
      </c>
      <c r="AK171" s="27">
        <f t="shared" si="398"/>
        <v>100000</v>
      </c>
      <c r="AL171" s="27">
        <f>AL173+AL174</f>
        <v>0</v>
      </c>
      <c r="AM171" s="27">
        <f t="shared" ref="AM171" si="405">AI171+AL171</f>
        <v>0</v>
      </c>
      <c r="AN171" s="27">
        <f>AN173+AN174</f>
        <v>0</v>
      </c>
      <c r="AO171" s="27">
        <f t="shared" si="400"/>
        <v>100000</v>
      </c>
      <c r="AP171" s="26">
        <f>AP173+AP174</f>
        <v>0</v>
      </c>
      <c r="AQ171" s="27">
        <f t="shared" ref="AQ171" si="406">AM171+AP171</f>
        <v>0</v>
      </c>
      <c r="AR171" s="26">
        <f>AR173+AR174</f>
        <v>0</v>
      </c>
      <c r="AS171" s="27">
        <f t="shared" si="402"/>
        <v>100000</v>
      </c>
    </row>
    <row r="172" spans="1:47" x14ac:dyDescent="0.3">
      <c r="A172" s="1"/>
      <c r="B172" s="62" t="s">
        <v>6</v>
      </c>
      <c r="C172" s="62"/>
      <c r="D172" s="25"/>
      <c r="E172" s="25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6"/>
      <c r="AQ172" s="27"/>
      <c r="AR172" s="26"/>
      <c r="AS172" s="27"/>
    </row>
    <row r="173" spans="1:47" hidden="1" x14ac:dyDescent="0.3">
      <c r="A173" s="1"/>
      <c r="B173" s="18" t="s">
        <v>7</v>
      </c>
      <c r="C173" s="18"/>
      <c r="D173" s="25">
        <v>57518.8</v>
      </c>
      <c r="E173" s="25">
        <v>94486</v>
      </c>
      <c r="F173" s="27"/>
      <c r="G173" s="27">
        <f t="shared" si="227"/>
        <v>57518.8</v>
      </c>
      <c r="H173" s="27"/>
      <c r="I173" s="27">
        <f t="shared" si="228"/>
        <v>94486</v>
      </c>
      <c r="J173" s="27"/>
      <c r="K173" s="27">
        <f t="shared" si="209"/>
        <v>57518.8</v>
      </c>
      <c r="L173" s="27"/>
      <c r="M173" s="27">
        <f t="shared" ref="M173:M175" si="407">I173+L173</f>
        <v>94486</v>
      </c>
      <c r="N173" s="27"/>
      <c r="O173" s="27">
        <f t="shared" ref="O173:O175" si="408">K173+N173</f>
        <v>57518.8</v>
      </c>
      <c r="P173" s="27"/>
      <c r="Q173" s="27">
        <f t="shared" ref="Q173:Q175" si="409">M173+P173</f>
        <v>94486</v>
      </c>
      <c r="R173" s="27"/>
      <c r="S173" s="27">
        <f t="shared" ref="S173:S175" si="410">O173+R173</f>
        <v>57518.8</v>
      </c>
      <c r="T173" s="27"/>
      <c r="U173" s="27">
        <f t="shared" ref="U173:U175" si="411">Q173+T173</f>
        <v>94486</v>
      </c>
      <c r="V173" s="27"/>
      <c r="W173" s="27">
        <f t="shared" ref="W173:W175" si="412">S173+V173</f>
        <v>57518.8</v>
      </c>
      <c r="X173" s="27"/>
      <c r="Y173" s="27">
        <f t="shared" ref="Y173:Y175" si="413">U173+X173</f>
        <v>94486</v>
      </c>
      <c r="Z173" s="27">
        <v>-57518.8</v>
      </c>
      <c r="AA173" s="27">
        <f t="shared" ref="AA173:AA175" si="414">W173+Z173</f>
        <v>0</v>
      </c>
      <c r="AB173" s="27">
        <v>-69486</v>
      </c>
      <c r="AC173" s="27">
        <f t="shared" ref="AC173:AC175" si="415">Y173+AB173</f>
        <v>25000</v>
      </c>
      <c r="AD173" s="27"/>
      <c r="AE173" s="27">
        <f t="shared" ref="AE173:AE175" si="416">AA173+AD173</f>
        <v>0</v>
      </c>
      <c r="AF173" s="27"/>
      <c r="AG173" s="27">
        <f t="shared" ref="AG173:AG175" si="417">AC173+AF173</f>
        <v>25000</v>
      </c>
      <c r="AH173" s="27"/>
      <c r="AI173" s="27">
        <f t="shared" ref="AI173:AI175" si="418">AE173+AH173</f>
        <v>0</v>
      </c>
      <c r="AJ173" s="27"/>
      <c r="AK173" s="27">
        <f t="shared" ref="AK173:AK175" si="419">AG173+AJ173</f>
        <v>25000</v>
      </c>
      <c r="AL173" s="27"/>
      <c r="AM173" s="27">
        <f t="shared" ref="AM173:AM175" si="420">AI173+AL173</f>
        <v>0</v>
      </c>
      <c r="AN173" s="27"/>
      <c r="AO173" s="27">
        <f t="shared" ref="AO173:AO175" si="421">AK173+AN173</f>
        <v>25000</v>
      </c>
      <c r="AP173" s="26"/>
      <c r="AQ173" s="27">
        <f t="shared" ref="AQ173:AQ175" si="422">AM173+AP173</f>
        <v>0</v>
      </c>
      <c r="AR173" s="26"/>
      <c r="AS173" s="27">
        <f t="shared" ref="AS173:AS175" si="423">AO173+AR173</f>
        <v>25000</v>
      </c>
      <c r="AT173" s="13" t="s">
        <v>41</v>
      </c>
      <c r="AU173" s="3">
        <v>0</v>
      </c>
    </row>
    <row r="174" spans="1:47" x14ac:dyDescent="0.3">
      <c r="A174" s="1"/>
      <c r="B174" s="62" t="s">
        <v>22</v>
      </c>
      <c r="C174" s="62"/>
      <c r="D174" s="25">
        <v>172556.2</v>
      </c>
      <c r="E174" s="25">
        <v>275439</v>
      </c>
      <c r="F174" s="27"/>
      <c r="G174" s="27">
        <f t="shared" si="227"/>
        <v>172556.2</v>
      </c>
      <c r="H174" s="27"/>
      <c r="I174" s="27">
        <f t="shared" si="228"/>
        <v>275439</v>
      </c>
      <c r="J174" s="27"/>
      <c r="K174" s="27">
        <f t="shared" si="209"/>
        <v>172556.2</v>
      </c>
      <c r="L174" s="27"/>
      <c r="M174" s="27">
        <f t="shared" si="407"/>
        <v>275439</v>
      </c>
      <c r="N174" s="27"/>
      <c r="O174" s="27">
        <f t="shared" si="408"/>
        <v>172556.2</v>
      </c>
      <c r="P174" s="27"/>
      <c r="Q174" s="27">
        <f t="shared" si="409"/>
        <v>275439</v>
      </c>
      <c r="R174" s="27"/>
      <c r="S174" s="27">
        <f t="shared" si="410"/>
        <v>172556.2</v>
      </c>
      <c r="T174" s="27"/>
      <c r="U174" s="27">
        <f t="shared" si="411"/>
        <v>275439</v>
      </c>
      <c r="V174" s="27"/>
      <c r="W174" s="27">
        <f t="shared" si="412"/>
        <v>172556.2</v>
      </c>
      <c r="X174" s="27"/>
      <c r="Y174" s="27">
        <f t="shared" si="413"/>
        <v>275439</v>
      </c>
      <c r="Z174" s="27">
        <v>-172556.2</v>
      </c>
      <c r="AA174" s="27">
        <f t="shared" si="414"/>
        <v>0</v>
      </c>
      <c r="AB174" s="27">
        <v>-200439</v>
      </c>
      <c r="AC174" s="27">
        <f t="shared" si="415"/>
        <v>75000</v>
      </c>
      <c r="AD174" s="27"/>
      <c r="AE174" s="27">
        <f t="shared" si="416"/>
        <v>0</v>
      </c>
      <c r="AF174" s="27"/>
      <c r="AG174" s="27">
        <f t="shared" si="417"/>
        <v>75000</v>
      </c>
      <c r="AH174" s="27"/>
      <c r="AI174" s="27">
        <f t="shared" si="418"/>
        <v>0</v>
      </c>
      <c r="AJ174" s="27"/>
      <c r="AK174" s="27">
        <f t="shared" si="419"/>
        <v>75000</v>
      </c>
      <c r="AL174" s="27"/>
      <c r="AM174" s="27">
        <f t="shared" si="420"/>
        <v>0</v>
      </c>
      <c r="AN174" s="27"/>
      <c r="AO174" s="27">
        <f t="shared" si="421"/>
        <v>75000</v>
      </c>
      <c r="AP174" s="26"/>
      <c r="AQ174" s="27">
        <f t="shared" si="422"/>
        <v>0</v>
      </c>
      <c r="AR174" s="26"/>
      <c r="AS174" s="27">
        <f t="shared" si="423"/>
        <v>75000</v>
      </c>
      <c r="AT174" s="13" t="s">
        <v>143</v>
      </c>
    </row>
    <row r="175" spans="1:47" ht="56.25" x14ac:dyDescent="0.3">
      <c r="A175" s="1" t="s">
        <v>194</v>
      </c>
      <c r="B175" s="62" t="s">
        <v>157</v>
      </c>
      <c r="C175" s="62" t="s">
        <v>278</v>
      </c>
      <c r="D175" s="25">
        <f>D177+D178</f>
        <v>46879.5</v>
      </c>
      <c r="E175" s="25">
        <f>E177+E178</f>
        <v>0</v>
      </c>
      <c r="F175" s="27">
        <f>F177+F178</f>
        <v>0</v>
      </c>
      <c r="G175" s="27">
        <f t="shared" si="227"/>
        <v>46879.5</v>
      </c>
      <c r="H175" s="27">
        <f>H177+H178</f>
        <v>0</v>
      </c>
      <c r="I175" s="27">
        <f t="shared" si="228"/>
        <v>0</v>
      </c>
      <c r="J175" s="27">
        <f>J177+J178</f>
        <v>0</v>
      </c>
      <c r="K175" s="27">
        <f t="shared" si="209"/>
        <v>46879.5</v>
      </c>
      <c r="L175" s="27">
        <f>L177+L178</f>
        <v>0</v>
      </c>
      <c r="M175" s="27">
        <f t="shared" si="407"/>
        <v>0</v>
      </c>
      <c r="N175" s="27">
        <f>N177+N178</f>
        <v>0</v>
      </c>
      <c r="O175" s="27">
        <f t="shared" si="408"/>
        <v>46879.5</v>
      </c>
      <c r="P175" s="27">
        <f>P177+P178</f>
        <v>0</v>
      </c>
      <c r="Q175" s="27">
        <f t="shared" si="409"/>
        <v>0</v>
      </c>
      <c r="R175" s="27">
        <f>R177+R178</f>
        <v>0</v>
      </c>
      <c r="S175" s="27">
        <f t="shared" si="410"/>
        <v>46879.5</v>
      </c>
      <c r="T175" s="27">
        <f>T177+T178</f>
        <v>0</v>
      </c>
      <c r="U175" s="27">
        <f t="shared" si="411"/>
        <v>0</v>
      </c>
      <c r="V175" s="27">
        <f>V177+V178</f>
        <v>0</v>
      </c>
      <c r="W175" s="27">
        <f t="shared" si="412"/>
        <v>46879.5</v>
      </c>
      <c r="X175" s="27">
        <f>X177+X178</f>
        <v>0</v>
      </c>
      <c r="Y175" s="27">
        <f t="shared" si="413"/>
        <v>0</v>
      </c>
      <c r="Z175" s="27">
        <f>Z177+Z178</f>
        <v>0</v>
      </c>
      <c r="AA175" s="27">
        <f t="shared" si="414"/>
        <v>46879.5</v>
      </c>
      <c r="AB175" s="27">
        <f>AB177+AB178</f>
        <v>0</v>
      </c>
      <c r="AC175" s="27">
        <f t="shared" si="415"/>
        <v>0</v>
      </c>
      <c r="AD175" s="27">
        <f>AD177+AD178</f>
        <v>0</v>
      </c>
      <c r="AE175" s="27">
        <f t="shared" si="416"/>
        <v>46879.5</v>
      </c>
      <c r="AF175" s="27">
        <f>AF177+AF178</f>
        <v>0</v>
      </c>
      <c r="AG175" s="27">
        <f t="shared" si="417"/>
        <v>0</v>
      </c>
      <c r="AH175" s="27">
        <f>AH177+AH178</f>
        <v>0</v>
      </c>
      <c r="AI175" s="27">
        <f t="shared" si="418"/>
        <v>46879.5</v>
      </c>
      <c r="AJ175" s="27">
        <f>AJ177+AJ178</f>
        <v>0</v>
      </c>
      <c r="AK175" s="27">
        <f t="shared" si="419"/>
        <v>0</v>
      </c>
      <c r="AL175" s="27">
        <f>AL177+AL178</f>
        <v>0</v>
      </c>
      <c r="AM175" s="27">
        <f t="shared" si="420"/>
        <v>46879.5</v>
      </c>
      <c r="AN175" s="27">
        <f>AN177+AN178</f>
        <v>0</v>
      </c>
      <c r="AO175" s="27">
        <f t="shared" si="421"/>
        <v>0</v>
      </c>
      <c r="AP175" s="26">
        <f>AP177+AP178</f>
        <v>0</v>
      </c>
      <c r="AQ175" s="27">
        <f t="shared" si="422"/>
        <v>46879.5</v>
      </c>
      <c r="AR175" s="26">
        <f>AR177+AR178</f>
        <v>0</v>
      </c>
      <c r="AS175" s="27">
        <f t="shared" si="423"/>
        <v>0</v>
      </c>
    </row>
    <row r="176" spans="1:47" x14ac:dyDescent="0.3">
      <c r="A176" s="1"/>
      <c r="B176" s="62" t="s">
        <v>6</v>
      </c>
      <c r="C176" s="62"/>
      <c r="D176" s="25"/>
      <c r="E176" s="25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6"/>
      <c r="AQ176" s="27"/>
      <c r="AR176" s="26"/>
      <c r="AS176" s="27"/>
    </row>
    <row r="177" spans="1:47" hidden="1" x14ac:dyDescent="0.3">
      <c r="A177" s="1"/>
      <c r="B177" s="18" t="s">
        <v>7</v>
      </c>
      <c r="C177" s="18"/>
      <c r="D177" s="25">
        <v>11720</v>
      </c>
      <c r="E177" s="25">
        <v>0</v>
      </c>
      <c r="F177" s="27"/>
      <c r="G177" s="27">
        <f t="shared" si="227"/>
        <v>11720</v>
      </c>
      <c r="H177" s="27">
        <v>0</v>
      </c>
      <c r="I177" s="27">
        <f t="shared" si="228"/>
        <v>0</v>
      </c>
      <c r="J177" s="27"/>
      <c r="K177" s="27">
        <f t="shared" si="209"/>
        <v>11720</v>
      </c>
      <c r="L177" s="27">
        <v>0</v>
      </c>
      <c r="M177" s="27">
        <f t="shared" ref="M177:M232" si="424">I177+L177</f>
        <v>0</v>
      </c>
      <c r="N177" s="27"/>
      <c r="O177" s="27">
        <f t="shared" ref="O177:O232" si="425">K177+N177</f>
        <v>11720</v>
      </c>
      <c r="P177" s="27">
        <v>0</v>
      </c>
      <c r="Q177" s="27">
        <f t="shared" ref="Q177:Q232" si="426">M177+P177</f>
        <v>0</v>
      </c>
      <c r="R177" s="27"/>
      <c r="S177" s="27">
        <f t="shared" ref="S177:S232" si="427">O177+R177</f>
        <v>11720</v>
      </c>
      <c r="T177" s="27">
        <v>0</v>
      </c>
      <c r="U177" s="27">
        <f t="shared" ref="U177:U232" si="428">Q177+T177</f>
        <v>0</v>
      </c>
      <c r="V177" s="27"/>
      <c r="W177" s="27">
        <f t="shared" ref="W177:W179" si="429">S177+V177</f>
        <v>11720</v>
      </c>
      <c r="X177" s="27">
        <v>0</v>
      </c>
      <c r="Y177" s="27">
        <f t="shared" ref="Y177:Y179" si="430">U177+X177</f>
        <v>0</v>
      </c>
      <c r="Z177" s="27"/>
      <c r="AA177" s="27">
        <f t="shared" ref="AA177:AA179" si="431">W177+Z177</f>
        <v>11720</v>
      </c>
      <c r="AB177" s="27">
        <v>0</v>
      </c>
      <c r="AC177" s="27">
        <f t="shared" ref="AC177:AC179" si="432">Y177+AB177</f>
        <v>0</v>
      </c>
      <c r="AD177" s="27"/>
      <c r="AE177" s="27">
        <f t="shared" ref="AE177:AE179" si="433">AA177+AD177</f>
        <v>11720</v>
      </c>
      <c r="AF177" s="27">
        <v>0</v>
      </c>
      <c r="AG177" s="27">
        <f t="shared" ref="AG177:AG179" si="434">AC177+AF177</f>
        <v>0</v>
      </c>
      <c r="AH177" s="27"/>
      <c r="AI177" s="27">
        <f t="shared" ref="AI177:AI179" si="435">AE177+AH177</f>
        <v>11720</v>
      </c>
      <c r="AJ177" s="27">
        <v>0</v>
      </c>
      <c r="AK177" s="27">
        <f t="shared" ref="AK177:AK179" si="436">AG177+AJ177</f>
        <v>0</v>
      </c>
      <c r="AL177" s="27"/>
      <c r="AM177" s="27">
        <f t="shared" ref="AM177:AM179" si="437">AI177+AL177</f>
        <v>11720</v>
      </c>
      <c r="AN177" s="27">
        <v>0</v>
      </c>
      <c r="AO177" s="27">
        <f t="shared" ref="AO177:AO179" si="438">AK177+AN177</f>
        <v>0</v>
      </c>
      <c r="AP177" s="26"/>
      <c r="AQ177" s="27">
        <f t="shared" ref="AQ177:AQ179" si="439">AM177+AP177</f>
        <v>11720</v>
      </c>
      <c r="AR177" s="26">
        <v>0</v>
      </c>
      <c r="AS177" s="27">
        <f t="shared" ref="AS177:AS179" si="440">AO177+AR177</f>
        <v>0</v>
      </c>
      <c r="AT177" s="13" t="s">
        <v>42</v>
      </c>
      <c r="AU177" s="3">
        <v>0</v>
      </c>
    </row>
    <row r="178" spans="1:47" x14ac:dyDescent="0.3">
      <c r="A178" s="1"/>
      <c r="B178" s="62" t="s">
        <v>22</v>
      </c>
      <c r="C178" s="62"/>
      <c r="D178" s="25">
        <v>35159.5</v>
      </c>
      <c r="E178" s="25">
        <v>0</v>
      </c>
      <c r="F178" s="27"/>
      <c r="G178" s="27">
        <f t="shared" si="227"/>
        <v>35159.5</v>
      </c>
      <c r="H178" s="27">
        <v>0</v>
      </c>
      <c r="I178" s="27">
        <f t="shared" si="228"/>
        <v>0</v>
      </c>
      <c r="J178" s="27"/>
      <c r="K178" s="27">
        <f t="shared" si="209"/>
        <v>35159.5</v>
      </c>
      <c r="L178" s="27">
        <v>0</v>
      </c>
      <c r="M178" s="27">
        <f t="shared" si="424"/>
        <v>0</v>
      </c>
      <c r="N178" s="27"/>
      <c r="O178" s="27">
        <f t="shared" si="425"/>
        <v>35159.5</v>
      </c>
      <c r="P178" s="27">
        <v>0</v>
      </c>
      <c r="Q178" s="27">
        <f t="shared" si="426"/>
        <v>0</v>
      </c>
      <c r="R178" s="27"/>
      <c r="S178" s="27">
        <f t="shared" si="427"/>
        <v>35159.5</v>
      </c>
      <c r="T178" s="27">
        <v>0</v>
      </c>
      <c r="U178" s="27">
        <f t="shared" si="428"/>
        <v>0</v>
      </c>
      <c r="V178" s="27"/>
      <c r="W178" s="27">
        <f t="shared" si="429"/>
        <v>35159.5</v>
      </c>
      <c r="X178" s="27">
        <v>0</v>
      </c>
      <c r="Y178" s="27">
        <f t="shared" si="430"/>
        <v>0</v>
      </c>
      <c r="Z178" s="27"/>
      <c r="AA178" s="27">
        <f t="shared" si="431"/>
        <v>35159.5</v>
      </c>
      <c r="AB178" s="27">
        <v>0</v>
      </c>
      <c r="AC178" s="27">
        <f t="shared" si="432"/>
        <v>0</v>
      </c>
      <c r="AD178" s="27"/>
      <c r="AE178" s="27">
        <f t="shared" si="433"/>
        <v>35159.5</v>
      </c>
      <c r="AF178" s="27">
        <v>0</v>
      </c>
      <c r="AG178" s="27">
        <f t="shared" si="434"/>
        <v>0</v>
      </c>
      <c r="AH178" s="27"/>
      <c r="AI178" s="27">
        <f t="shared" si="435"/>
        <v>35159.5</v>
      </c>
      <c r="AJ178" s="27">
        <v>0</v>
      </c>
      <c r="AK178" s="27">
        <f t="shared" si="436"/>
        <v>0</v>
      </c>
      <c r="AL178" s="27"/>
      <c r="AM178" s="27">
        <f t="shared" si="437"/>
        <v>35159.5</v>
      </c>
      <c r="AN178" s="27">
        <v>0</v>
      </c>
      <c r="AO178" s="27">
        <f t="shared" si="438"/>
        <v>0</v>
      </c>
      <c r="AP178" s="26"/>
      <c r="AQ178" s="27">
        <f t="shared" si="439"/>
        <v>35159.5</v>
      </c>
      <c r="AR178" s="26">
        <v>0</v>
      </c>
      <c r="AS178" s="27">
        <f t="shared" si="440"/>
        <v>0</v>
      </c>
      <c r="AT178" s="13" t="s">
        <v>143</v>
      </c>
    </row>
    <row r="179" spans="1:47" ht="56.25" hidden="1" x14ac:dyDescent="0.3">
      <c r="A179" s="1" t="s">
        <v>194</v>
      </c>
      <c r="B179" s="48" t="s">
        <v>200</v>
      </c>
      <c r="C179" s="55" t="s">
        <v>278</v>
      </c>
      <c r="D179" s="25"/>
      <c r="E179" s="25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>
        <f>R181+R182</f>
        <v>283733.40000000002</v>
      </c>
      <c r="S179" s="27">
        <f t="shared" si="427"/>
        <v>283733.40000000002</v>
      </c>
      <c r="T179" s="27"/>
      <c r="U179" s="27">
        <f t="shared" si="428"/>
        <v>0</v>
      </c>
      <c r="V179" s="27">
        <f>V181+V182</f>
        <v>0</v>
      </c>
      <c r="W179" s="27">
        <f t="shared" si="429"/>
        <v>283733.40000000002</v>
      </c>
      <c r="X179" s="27"/>
      <c r="Y179" s="27">
        <f t="shared" si="430"/>
        <v>0</v>
      </c>
      <c r="Z179" s="27">
        <f>Z181+Z182</f>
        <v>0</v>
      </c>
      <c r="AA179" s="27">
        <f t="shared" si="431"/>
        <v>283733.40000000002</v>
      </c>
      <c r="AB179" s="27"/>
      <c r="AC179" s="27">
        <f t="shared" si="432"/>
        <v>0</v>
      </c>
      <c r="AD179" s="27">
        <f>AD181+AD182</f>
        <v>0</v>
      </c>
      <c r="AE179" s="27">
        <f t="shared" si="433"/>
        <v>283733.40000000002</v>
      </c>
      <c r="AF179" s="27"/>
      <c r="AG179" s="27">
        <f t="shared" si="434"/>
        <v>0</v>
      </c>
      <c r="AH179" s="27">
        <f>AH181+AH182</f>
        <v>0</v>
      </c>
      <c r="AI179" s="27">
        <f t="shared" si="435"/>
        <v>283733.40000000002</v>
      </c>
      <c r="AJ179" s="27"/>
      <c r="AK179" s="27">
        <f t="shared" si="436"/>
        <v>0</v>
      </c>
      <c r="AL179" s="27">
        <f>AL181+AL182</f>
        <v>0</v>
      </c>
      <c r="AM179" s="27">
        <f t="shared" si="437"/>
        <v>283733.40000000002</v>
      </c>
      <c r="AN179" s="27"/>
      <c r="AO179" s="27">
        <f t="shared" si="438"/>
        <v>0</v>
      </c>
      <c r="AP179" s="26">
        <f>AP181+AP182</f>
        <v>-283733.40000000002</v>
      </c>
      <c r="AQ179" s="27">
        <f t="shared" si="439"/>
        <v>0</v>
      </c>
      <c r="AR179" s="26"/>
      <c r="AS179" s="27">
        <f t="shared" si="440"/>
        <v>0</v>
      </c>
      <c r="AU179" s="3">
        <v>0</v>
      </c>
    </row>
    <row r="180" spans="1:47" hidden="1" x14ac:dyDescent="0.3">
      <c r="A180" s="1"/>
      <c r="B180" s="48" t="s">
        <v>6</v>
      </c>
      <c r="C180" s="48"/>
      <c r="D180" s="25"/>
      <c r="E180" s="25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6"/>
      <c r="AQ180" s="27"/>
      <c r="AR180" s="26"/>
      <c r="AS180" s="27"/>
      <c r="AU180" s="3">
        <v>0</v>
      </c>
    </row>
    <row r="181" spans="1:47" hidden="1" x14ac:dyDescent="0.3">
      <c r="A181" s="1"/>
      <c r="B181" s="33" t="s">
        <v>7</v>
      </c>
      <c r="C181" s="33"/>
      <c r="D181" s="25"/>
      <c r="E181" s="25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>
        <v>70933.399999999994</v>
      </c>
      <c r="S181" s="27">
        <f t="shared" si="427"/>
        <v>70933.399999999994</v>
      </c>
      <c r="T181" s="27"/>
      <c r="U181" s="27">
        <f t="shared" si="428"/>
        <v>0</v>
      </c>
      <c r="V181" s="27"/>
      <c r="W181" s="27">
        <f t="shared" ref="W181:W187" si="441">S181+V181</f>
        <v>70933.399999999994</v>
      </c>
      <c r="X181" s="27"/>
      <c r="Y181" s="27">
        <f t="shared" ref="Y181:Y187" si="442">U181+X181</f>
        <v>0</v>
      </c>
      <c r="Z181" s="27"/>
      <c r="AA181" s="27">
        <f t="shared" ref="AA181:AA187" si="443">W181+Z181</f>
        <v>70933.399999999994</v>
      </c>
      <c r="AB181" s="27"/>
      <c r="AC181" s="27">
        <f t="shared" ref="AC181:AC187" si="444">Y181+AB181</f>
        <v>0</v>
      </c>
      <c r="AD181" s="27"/>
      <c r="AE181" s="27">
        <f t="shared" ref="AE181:AE187" si="445">AA181+AD181</f>
        <v>70933.399999999994</v>
      </c>
      <c r="AF181" s="27"/>
      <c r="AG181" s="27">
        <f t="shared" ref="AG181:AG187" si="446">AC181+AF181</f>
        <v>0</v>
      </c>
      <c r="AH181" s="27"/>
      <c r="AI181" s="27">
        <f t="shared" ref="AI181:AI187" si="447">AE181+AH181</f>
        <v>70933.399999999994</v>
      </c>
      <c r="AJ181" s="27"/>
      <c r="AK181" s="27">
        <f t="shared" ref="AK181:AK187" si="448">AG181+AJ181</f>
        <v>0</v>
      </c>
      <c r="AL181" s="27"/>
      <c r="AM181" s="27">
        <f t="shared" ref="AM181:AM187" si="449">AI181+AL181</f>
        <v>70933.399999999994</v>
      </c>
      <c r="AN181" s="27"/>
      <c r="AO181" s="27">
        <f t="shared" ref="AO181:AO187" si="450">AK181+AN181</f>
        <v>0</v>
      </c>
      <c r="AP181" s="26">
        <v>-70933.399999999994</v>
      </c>
      <c r="AQ181" s="27">
        <f t="shared" ref="AQ181:AQ187" si="451">AM181+AP181</f>
        <v>0</v>
      </c>
      <c r="AR181" s="26"/>
      <c r="AS181" s="27">
        <f t="shared" ref="AS181:AS187" si="452">AO181+AR181</f>
        <v>0</v>
      </c>
      <c r="AT181" s="12" t="s">
        <v>201</v>
      </c>
      <c r="AU181" s="3">
        <v>0</v>
      </c>
    </row>
    <row r="182" spans="1:47" hidden="1" x14ac:dyDescent="0.3">
      <c r="A182" s="1"/>
      <c r="B182" s="48" t="s">
        <v>22</v>
      </c>
      <c r="C182" s="48"/>
      <c r="D182" s="25"/>
      <c r="E182" s="25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>
        <v>212800</v>
      </c>
      <c r="S182" s="27">
        <f t="shared" si="427"/>
        <v>212800</v>
      </c>
      <c r="T182" s="27"/>
      <c r="U182" s="27">
        <f t="shared" si="428"/>
        <v>0</v>
      </c>
      <c r="V182" s="27"/>
      <c r="W182" s="27">
        <f t="shared" si="441"/>
        <v>212800</v>
      </c>
      <c r="X182" s="27"/>
      <c r="Y182" s="27">
        <f t="shared" si="442"/>
        <v>0</v>
      </c>
      <c r="Z182" s="27"/>
      <c r="AA182" s="27">
        <f t="shared" si="443"/>
        <v>212800</v>
      </c>
      <c r="AB182" s="27"/>
      <c r="AC182" s="27">
        <f t="shared" si="444"/>
        <v>0</v>
      </c>
      <c r="AD182" s="27"/>
      <c r="AE182" s="27">
        <f t="shared" si="445"/>
        <v>212800</v>
      </c>
      <c r="AF182" s="27"/>
      <c r="AG182" s="27">
        <f t="shared" si="446"/>
        <v>0</v>
      </c>
      <c r="AH182" s="27"/>
      <c r="AI182" s="27">
        <f t="shared" si="447"/>
        <v>212800</v>
      </c>
      <c r="AJ182" s="27"/>
      <c r="AK182" s="27">
        <f t="shared" si="448"/>
        <v>0</v>
      </c>
      <c r="AL182" s="27"/>
      <c r="AM182" s="27">
        <f t="shared" si="449"/>
        <v>212800</v>
      </c>
      <c r="AN182" s="27"/>
      <c r="AO182" s="27">
        <f t="shared" si="450"/>
        <v>0</v>
      </c>
      <c r="AP182" s="26">
        <v>-212800</v>
      </c>
      <c r="AQ182" s="27">
        <f t="shared" si="451"/>
        <v>0</v>
      </c>
      <c r="AR182" s="26"/>
      <c r="AS182" s="27">
        <f t="shared" si="452"/>
        <v>0</v>
      </c>
      <c r="AT182" s="12" t="s">
        <v>201</v>
      </c>
      <c r="AU182" s="3">
        <v>0</v>
      </c>
    </row>
    <row r="183" spans="1:47" ht="56.25" x14ac:dyDescent="0.3">
      <c r="A183" s="1" t="s">
        <v>204</v>
      </c>
      <c r="B183" s="62" t="s">
        <v>200</v>
      </c>
      <c r="C183" s="62" t="s">
        <v>279</v>
      </c>
      <c r="D183" s="25"/>
      <c r="E183" s="25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6">
        <f>AP185+AP186</f>
        <v>283733.40000000002</v>
      </c>
      <c r="AQ183" s="27">
        <f t="shared" si="451"/>
        <v>283733.40000000002</v>
      </c>
      <c r="AR183" s="26"/>
      <c r="AS183" s="27">
        <f t="shared" si="452"/>
        <v>0</v>
      </c>
      <c r="AT183" s="12"/>
    </row>
    <row r="184" spans="1:47" x14ac:dyDescent="0.3">
      <c r="A184" s="1"/>
      <c r="B184" s="62" t="s">
        <v>6</v>
      </c>
      <c r="C184" s="62"/>
      <c r="D184" s="25"/>
      <c r="E184" s="25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6"/>
      <c r="AQ184" s="27"/>
      <c r="AR184" s="26"/>
      <c r="AS184" s="27"/>
      <c r="AT184" s="12"/>
    </row>
    <row r="185" spans="1:47" hidden="1" x14ac:dyDescent="0.3">
      <c r="A185" s="1"/>
      <c r="B185" s="55" t="s">
        <v>7</v>
      </c>
      <c r="C185" s="55"/>
      <c r="D185" s="25"/>
      <c r="E185" s="25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6">
        <v>70933.399999999994</v>
      </c>
      <c r="AQ185" s="27">
        <f t="shared" si="451"/>
        <v>70933.399999999994</v>
      </c>
      <c r="AR185" s="26"/>
      <c r="AS185" s="27">
        <f t="shared" si="452"/>
        <v>0</v>
      </c>
      <c r="AT185" s="12" t="s">
        <v>201</v>
      </c>
      <c r="AU185" s="3">
        <v>0</v>
      </c>
    </row>
    <row r="186" spans="1:47" x14ac:dyDescent="0.3">
      <c r="A186" s="1"/>
      <c r="B186" s="62" t="s">
        <v>22</v>
      </c>
      <c r="C186" s="62"/>
      <c r="D186" s="25"/>
      <c r="E186" s="25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6">
        <v>212800</v>
      </c>
      <c r="AQ186" s="27">
        <f t="shared" si="451"/>
        <v>212800</v>
      </c>
      <c r="AR186" s="26"/>
      <c r="AS186" s="27">
        <f t="shared" si="452"/>
        <v>0</v>
      </c>
      <c r="AT186" s="12" t="s">
        <v>201</v>
      </c>
    </row>
    <row r="187" spans="1:47" ht="56.25" x14ac:dyDescent="0.3">
      <c r="A187" s="1" t="s">
        <v>205</v>
      </c>
      <c r="B187" s="62" t="s">
        <v>274</v>
      </c>
      <c r="C187" s="62" t="s">
        <v>278</v>
      </c>
      <c r="D187" s="25"/>
      <c r="E187" s="25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>
        <f>R189+R190</f>
        <v>85032.299999999988</v>
      </c>
      <c r="S187" s="27">
        <f t="shared" si="427"/>
        <v>85032.299999999988</v>
      </c>
      <c r="T187" s="27">
        <f>T189+T190</f>
        <v>0</v>
      </c>
      <c r="U187" s="27">
        <f t="shared" si="428"/>
        <v>0</v>
      </c>
      <c r="V187" s="27">
        <f>V189+V190</f>
        <v>0</v>
      </c>
      <c r="W187" s="27">
        <f t="shared" si="441"/>
        <v>85032.299999999988</v>
      </c>
      <c r="X187" s="27">
        <f>X189+X190</f>
        <v>0</v>
      </c>
      <c r="Y187" s="27">
        <f t="shared" si="442"/>
        <v>0</v>
      </c>
      <c r="Z187" s="27">
        <f>Z189+Z190</f>
        <v>0</v>
      </c>
      <c r="AA187" s="27">
        <f t="shared" si="443"/>
        <v>85032.299999999988</v>
      </c>
      <c r="AB187" s="27">
        <f>AB189+AB190</f>
        <v>0</v>
      </c>
      <c r="AC187" s="27">
        <f t="shared" si="444"/>
        <v>0</v>
      </c>
      <c r="AD187" s="27">
        <f>AD189+AD190</f>
        <v>0</v>
      </c>
      <c r="AE187" s="27">
        <f t="shared" si="445"/>
        <v>85032.299999999988</v>
      </c>
      <c r="AF187" s="27">
        <f>AF189+AF190</f>
        <v>0</v>
      </c>
      <c r="AG187" s="27">
        <f t="shared" si="446"/>
        <v>0</v>
      </c>
      <c r="AH187" s="27">
        <f>AH189+AH190</f>
        <v>0</v>
      </c>
      <c r="AI187" s="27">
        <f t="shared" si="447"/>
        <v>85032.299999999988</v>
      </c>
      <c r="AJ187" s="27">
        <f>AJ189+AJ190</f>
        <v>0</v>
      </c>
      <c r="AK187" s="27">
        <f t="shared" si="448"/>
        <v>0</v>
      </c>
      <c r="AL187" s="27">
        <f>AL189+AL190</f>
        <v>0</v>
      </c>
      <c r="AM187" s="27">
        <f t="shared" si="449"/>
        <v>85032.299999999988</v>
      </c>
      <c r="AN187" s="27">
        <f>AN189+AN190</f>
        <v>0</v>
      </c>
      <c r="AO187" s="27">
        <f t="shared" si="450"/>
        <v>0</v>
      </c>
      <c r="AP187" s="26">
        <f>AP189+AP190</f>
        <v>6397</v>
      </c>
      <c r="AQ187" s="27">
        <f t="shared" si="451"/>
        <v>91429.299999999988</v>
      </c>
      <c r="AR187" s="26">
        <f>AR189+AR190</f>
        <v>0</v>
      </c>
      <c r="AS187" s="27">
        <f t="shared" si="452"/>
        <v>0</v>
      </c>
      <c r="AT187" s="12"/>
    </row>
    <row r="188" spans="1:47" x14ac:dyDescent="0.3">
      <c r="A188" s="1"/>
      <c r="B188" s="62" t="s">
        <v>6</v>
      </c>
      <c r="C188" s="62"/>
      <c r="D188" s="25"/>
      <c r="E188" s="25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6"/>
      <c r="AQ188" s="27"/>
      <c r="AR188" s="26"/>
      <c r="AS188" s="27"/>
      <c r="AT188" s="12"/>
    </row>
    <row r="189" spans="1:47" hidden="1" x14ac:dyDescent="0.3">
      <c r="A189" s="1"/>
      <c r="B189" s="34" t="s">
        <v>7</v>
      </c>
      <c r="C189" s="34"/>
      <c r="D189" s="25"/>
      <c r="E189" s="25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>
        <v>21258.1</v>
      </c>
      <c r="S189" s="27">
        <f t="shared" si="427"/>
        <v>21258.1</v>
      </c>
      <c r="T189" s="27"/>
      <c r="U189" s="27">
        <f t="shared" si="428"/>
        <v>0</v>
      </c>
      <c r="V189" s="27"/>
      <c r="W189" s="27">
        <f t="shared" ref="W189:W232" si="453">S189+V189</f>
        <v>21258.1</v>
      </c>
      <c r="X189" s="27"/>
      <c r="Y189" s="27">
        <f t="shared" ref="Y189:Y232" si="454">U189+X189</f>
        <v>0</v>
      </c>
      <c r="Z189" s="27"/>
      <c r="AA189" s="27">
        <f t="shared" ref="AA189:AA232" si="455">W189+Z189</f>
        <v>21258.1</v>
      </c>
      <c r="AB189" s="27"/>
      <c r="AC189" s="27">
        <f t="shared" ref="AC189:AC232" si="456">Y189+AB189</f>
        <v>0</v>
      </c>
      <c r="AD189" s="27"/>
      <c r="AE189" s="27">
        <f t="shared" ref="AE189:AE192" si="457">AA189+AD189</f>
        <v>21258.1</v>
      </c>
      <c r="AF189" s="27"/>
      <c r="AG189" s="27">
        <f t="shared" ref="AG189:AG192" si="458">AC189+AF189</f>
        <v>0</v>
      </c>
      <c r="AH189" s="27"/>
      <c r="AI189" s="27">
        <f t="shared" ref="AI189:AI192" si="459">AE189+AH189</f>
        <v>21258.1</v>
      </c>
      <c r="AJ189" s="27"/>
      <c r="AK189" s="27">
        <f t="shared" ref="AK189:AK192" si="460">AG189+AJ189</f>
        <v>0</v>
      </c>
      <c r="AL189" s="27"/>
      <c r="AM189" s="27">
        <f t="shared" ref="AM189:AM192" si="461">AI189+AL189</f>
        <v>21258.1</v>
      </c>
      <c r="AN189" s="27"/>
      <c r="AO189" s="27">
        <f t="shared" ref="AO189:AO192" si="462">AK189+AN189</f>
        <v>0</v>
      </c>
      <c r="AP189" s="26">
        <v>6397</v>
      </c>
      <c r="AQ189" s="27">
        <f t="shared" ref="AQ189:AQ192" si="463">AM189+AP189</f>
        <v>27655.1</v>
      </c>
      <c r="AR189" s="26"/>
      <c r="AS189" s="27">
        <f t="shared" ref="AS189:AS192" si="464">AO189+AR189</f>
        <v>0</v>
      </c>
      <c r="AT189" s="12" t="s">
        <v>291</v>
      </c>
      <c r="AU189" s="3">
        <v>0</v>
      </c>
    </row>
    <row r="190" spans="1:47" x14ac:dyDescent="0.3">
      <c r="A190" s="1"/>
      <c r="B190" s="62" t="s">
        <v>22</v>
      </c>
      <c r="C190" s="62"/>
      <c r="D190" s="25"/>
      <c r="E190" s="25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>
        <v>63774.2</v>
      </c>
      <c r="S190" s="27">
        <f t="shared" si="427"/>
        <v>63774.2</v>
      </c>
      <c r="T190" s="27"/>
      <c r="U190" s="27">
        <f t="shared" si="428"/>
        <v>0</v>
      </c>
      <c r="V190" s="27"/>
      <c r="W190" s="27">
        <f t="shared" si="453"/>
        <v>63774.2</v>
      </c>
      <c r="X190" s="27"/>
      <c r="Y190" s="27">
        <f t="shared" si="454"/>
        <v>0</v>
      </c>
      <c r="Z190" s="27"/>
      <c r="AA190" s="27">
        <f t="shared" si="455"/>
        <v>63774.2</v>
      </c>
      <c r="AB190" s="27"/>
      <c r="AC190" s="27">
        <f t="shared" si="456"/>
        <v>0</v>
      </c>
      <c r="AD190" s="27"/>
      <c r="AE190" s="27">
        <f t="shared" si="457"/>
        <v>63774.2</v>
      </c>
      <c r="AF190" s="27"/>
      <c r="AG190" s="27">
        <f t="shared" si="458"/>
        <v>0</v>
      </c>
      <c r="AH190" s="27"/>
      <c r="AI190" s="27">
        <f t="shared" si="459"/>
        <v>63774.2</v>
      </c>
      <c r="AJ190" s="27"/>
      <c r="AK190" s="27">
        <f t="shared" si="460"/>
        <v>0</v>
      </c>
      <c r="AL190" s="27"/>
      <c r="AM190" s="27">
        <f t="shared" si="461"/>
        <v>63774.2</v>
      </c>
      <c r="AN190" s="27"/>
      <c r="AO190" s="27">
        <f t="shared" si="462"/>
        <v>0</v>
      </c>
      <c r="AP190" s="26"/>
      <c r="AQ190" s="27">
        <f t="shared" si="463"/>
        <v>63774.2</v>
      </c>
      <c r="AR190" s="26"/>
      <c r="AS190" s="27">
        <f t="shared" si="464"/>
        <v>0</v>
      </c>
      <c r="AT190" s="13" t="s">
        <v>143</v>
      </c>
    </row>
    <row r="191" spans="1:47" ht="56.25" x14ac:dyDescent="0.3">
      <c r="A191" s="1" t="s">
        <v>235</v>
      </c>
      <c r="B191" s="62" t="s">
        <v>224</v>
      </c>
      <c r="C191" s="62" t="s">
        <v>278</v>
      </c>
      <c r="D191" s="25"/>
      <c r="E191" s="25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>
        <v>8000</v>
      </c>
      <c r="AA191" s="27">
        <f t="shared" si="455"/>
        <v>8000</v>
      </c>
      <c r="AB191" s="27">
        <v>39873.745000000003</v>
      </c>
      <c r="AC191" s="27">
        <f t="shared" si="456"/>
        <v>39873.745000000003</v>
      </c>
      <c r="AD191" s="27"/>
      <c r="AE191" s="27">
        <f t="shared" si="457"/>
        <v>8000</v>
      </c>
      <c r="AF191" s="27"/>
      <c r="AG191" s="27">
        <f t="shared" si="458"/>
        <v>39873.745000000003</v>
      </c>
      <c r="AH191" s="27"/>
      <c r="AI191" s="27">
        <f t="shared" si="459"/>
        <v>8000</v>
      </c>
      <c r="AJ191" s="27"/>
      <c r="AK191" s="27">
        <f t="shared" si="460"/>
        <v>39873.745000000003</v>
      </c>
      <c r="AL191" s="27"/>
      <c r="AM191" s="27">
        <f t="shared" si="461"/>
        <v>8000</v>
      </c>
      <c r="AN191" s="27"/>
      <c r="AO191" s="27">
        <f t="shared" si="462"/>
        <v>39873.745000000003</v>
      </c>
      <c r="AP191" s="26"/>
      <c r="AQ191" s="27">
        <f t="shared" si="463"/>
        <v>8000</v>
      </c>
      <c r="AR191" s="26"/>
      <c r="AS191" s="27">
        <f t="shared" si="464"/>
        <v>39873.745000000003</v>
      </c>
      <c r="AT191" s="13" t="s">
        <v>225</v>
      </c>
    </row>
    <row r="192" spans="1:47" ht="56.25" x14ac:dyDescent="0.3">
      <c r="A192" s="1" t="s">
        <v>236</v>
      </c>
      <c r="B192" s="62" t="s">
        <v>231</v>
      </c>
      <c r="C192" s="62" t="s">
        <v>278</v>
      </c>
      <c r="D192" s="25"/>
      <c r="E192" s="25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>
        <f>Z194+Z195</f>
        <v>55250.1</v>
      </c>
      <c r="AA192" s="27">
        <f t="shared" si="455"/>
        <v>55250.1</v>
      </c>
      <c r="AB192" s="27">
        <f>AB194+AB195</f>
        <v>0</v>
      </c>
      <c r="AC192" s="27">
        <f t="shared" si="456"/>
        <v>0</v>
      </c>
      <c r="AD192" s="27">
        <f>AD194+AD195</f>
        <v>0</v>
      </c>
      <c r="AE192" s="27">
        <f t="shared" si="457"/>
        <v>55250.1</v>
      </c>
      <c r="AF192" s="27">
        <f>AF194+AF195</f>
        <v>0</v>
      </c>
      <c r="AG192" s="27">
        <f t="shared" si="458"/>
        <v>0</v>
      </c>
      <c r="AH192" s="27">
        <f>AH194+AH195</f>
        <v>0</v>
      </c>
      <c r="AI192" s="27">
        <f t="shared" si="459"/>
        <v>55250.1</v>
      </c>
      <c r="AJ192" s="27">
        <f>AJ194+AJ195</f>
        <v>0</v>
      </c>
      <c r="AK192" s="27">
        <f t="shared" si="460"/>
        <v>0</v>
      </c>
      <c r="AL192" s="27">
        <f>AL194+AL195</f>
        <v>0</v>
      </c>
      <c r="AM192" s="27">
        <f t="shared" si="461"/>
        <v>55250.1</v>
      </c>
      <c r="AN192" s="27">
        <f>AN194+AN195</f>
        <v>0</v>
      </c>
      <c r="AO192" s="27">
        <f t="shared" si="462"/>
        <v>0</v>
      </c>
      <c r="AP192" s="26">
        <f>AP194+AP195</f>
        <v>0</v>
      </c>
      <c r="AQ192" s="27">
        <f t="shared" si="463"/>
        <v>55250.1</v>
      </c>
      <c r="AR192" s="26">
        <f>AR194+AR195</f>
        <v>0</v>
      </c>
      <c r="AS192" s="27">
        <f t="shared" si="464"/>
        <v>0</v>
      </c>
    </row>
    <row r="193" spans="1:47" x14ac:dyDescent="0.3">
      <c r="A193" s="1"/>
      <c r="B193" s="62" t="s">
        <v>6</v>
      </c>
      <c r="C193" s="62"/>
      <c r="D193" s="25"/>
      <c r="E193" s="25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6"/>
      <c r="AQ193" s="27"/>
      <c r="AR193" s="26"/>
      <c r="AS193" s="27"/>
    </row>
    <row r="194" spans="1:47" hidden="1" x14ac:dyDescent="0.3">
      <c r="A194" s="1"/>
      <c r="B194" s="42" t="s">
        <v>7</v>
      </c>
      <c r="C194" s="42"/>
      <c r="D194" s="25"/>
      <c r="E194" s="25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>
        <v>13812.6</v>
      </c>
      <c r="AA194" s="27">
        <f t="shared" si="455"/>
        <v>13812.6</v>
      </c>
      <c r="AB194" s="27"/>
      <c r="AC194" s="27">
        <f t="shared" si="456"/>
        <v>0</v>
      </c>
      <c r="AD194" s="27"/>
      <c r="AE194" s="27">
        <f t="shared" ref="AE194:AE196" si="465">AA194+AD194</f>
        <v>13812.6</v>
      </c>
      <c r="AF194" s="27"/>
      <c r="AG194" s="27">
        <f t="shared" ref="AG194:AG196" si="466">AC194+AF194</f>
        <v>0</v>
      </c>
      <c r="AH194" s="27"/>
      <c r="AI194" s="27">
        <f t="shared" ref="AI194:AI196" si="467">AE194+AH194</f>
        <v>13812.6</v>
      </c>
      <c r="AJ194" s="27"/>
      <c r="AK194" s="27">
        <f t="shared" ref="AK194:AK196" si="468">AG194+AJ194</f>
        <v>0</v>
      </c>
      <c r="AL194" s="27"/>
      <c r="AM194" s="27">
        <f t="shared" ref="AM194:AM196" si="469">AI194+AL194</f>
        <v>13812.6</v>
      </c>
      <c r="AN194" s="27"/>
      <c r="AO194" s="27">
        <f t="shared" ref="AO194:AO196" si="470">AK194+AN194</f>
        <v>0</v>
      </c>
      <c r="AP194" s="26"/>
      <c r="AQ194" s="27">
        <f t="shared" ref="AQ194:AQ196" si="471">AM194+AP194</f>
        <v>13812.6</v>
      </c>
      <c r="AR194" s="26"/>
      <c r="AS194" s="27">
        <f t="shared" ref="AS194:AS196" si="472">AO194+AR194</f>
        <v>0</v>
      </c>
      <c r="AT194" s="13" t="s">
        <v>232</v>
      </c>
      <c r="AU194" s="3">
        <v>0</v>
      </c>
    </row>
    <row r="195" spans="1:47" x14ac:dyDescent="0.3">
      <c r="A195" s="1"/>
      <c r="B195" s="62" t="s">
        <v>22</v>
      </c>
      <c r="C195" s="62"/>
      <c r="D195" s="25"/>
      <c r="E195" s="25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>
        <v>41437.5</v>
      </c>
      <c r="AA195" s="27">
        <f t="shared" si="455"/>
        <v>41437.5</v>
      </c>
      <c r="AB195" s="27"/>
      <c r="AC195" s="27">
        <f t="shared" si="456"/>
        <v>0</v>
      </c>
      <c r="AD195" s="27"/>
      <c r="AE195" s="27">
        <f t="shared" si="465"/>
        <v>41437.5</v>
      </c>
      <c r="AF195" s="27"/>
      <c r="AG195" s="27">
        <f t="shared" si="466"/>
        <v>0</v>
      </c>
      <c r="AH195" s="27"/>
      <c r="AI195" s="27">
        <f t="shared" si="467"/>
        <v>41437.5</v>
      </c>
      <c r="AJ195" s="27"/>
      <c r="AK195" s="27">
        <f t="shared" si="468"/>
        <v>0</v>
      </c>
      <c r="AL195" s="27"/>
      <c r="AM195" s="27">
        <f t="shared" si="469"/>
        <v>41437.5</v>
      </c>
      <c r="AN195" s="27"/>
      <c r="AO195" s="27">
        <f t="shared" si="470"/>
        <v>0</v>
      </c>
      <c r="AP195" s="26"/>
      <c r="AQ195" s="27">
        <f t="shared" si="471"/>
        <v>41437.5</v>
      </c>
      <c r="AR195" s="26"/>
      <c r="AS195" s="27">
        <f t="shared" si="472"/>
        <v>0</v>
      </c>
      <c r="AT195" s="13" t="s">
        <v>143</v>
      </c>
    </row>
    <row r="196" spans="1:47" ht="56.25" x14ac:dyDescent="0.3">
      <c r="A196" s="1" t="s">
        <v>237</v>
      </c>
      <c r="B196" s="62" t="s">
        <v>233</v>
      </c>
      <c r="C196" s="62" t="s">
        <v>278</v>
      </c>
      <c r="D196" s="25"/>
      <c r="E196" s="25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>
        <f>Z198+Z199</f>
        <v>18636</v>
      </c>
      <c r="AA196" s="27">
        <f t="shared" si="455"/>
        <v>18636</v>
      </c>
      <c r="AB196" s="27">
        <f>AB198+AB199</f>
        <v>0</v>
      </c>
      <c r="AC196" s="27">
        <f t="shared" si="456"/>
        <v>0</v>
      </c>
      <c r="AD196" s="27">
        <f>AD198+AD199</f>
        <v>0</v>
      </c>
      <c r="AE196" s="27">
        <f t="shared" si="465"/>
        <v>18636</v>
      </c>
      <c r="AF196" s="27">
        <f>AF198+AF199</f>
        <v>0</v>
      </c>
      <c r="AG196" s="27">
        <f t="shared" si="466"/>
        <v>0</v>
      </c>
      <c r="AH196" s="27">
        <f>AH198+AH199</f>
        <v>0</v>
      </c>
      <c r="AI196" s="27">
        <f t="shared" si="467"/>
        <v>18636</v>
      </c>
      <c r="AJ196" s="27">
        <f>AJ198+AJ199</f>
        <v>0</v>
      </c>
      <c r="AK196" s="27">
        <f t="shared" si="468"/>
        <v>0</v>
      </c>
      <c r="AL196" s="27">
        <f>AL198+AL199</f>
        <v>0</v>
      </c>
      <c r="AM196" s="27">
        <f t="shared" si="469"/>
        <v>18636</v>
      </c>
      <c r="AN196" s="27">
        <f>AN198+AN199</f>
        <v>0</v>
      </c>
      <c r="AO196" s="27">
        <f t="shared" si="470"/>
        <v>0</v>
      </c>
      <c r="AP196" s="26">
        <f>AP198+AP199</f>
        <v>0</v>
      </c>
      <c r="AQ196" s="27">
        <f t="shared" si="471"/>
        <v>18636</v>
      </c>
      <c r="AR196" s="26">
        <f>AR198+AR199</f>
        <v>0</v>
      </c>
      <c r="AS196" s="27">
        <f t="shared" si="472"/>
        <v>0</v>
      </c>
    </row>
    <row r="197" spans="1:47" x14ac:dyDescent="0.3">
      <c r="A197" s="1"/>
      <c r="B197" s="62" t="s">
        <v>6</v>
      </c>
      <c r="C197" s="62"/>
      <c r="D197" s="25"/>
      <c r="E197" s="25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6"/>
      <c r="AQ197" s="27"/>
      <c r="AR197" s="26"/>
      <c r="AS197" s="27"/>
    </row>
    <row r="198" spans="1:47" hidden="1" x14ac:dyDescent="0.3">
      <c r="A198" s="1"/>
      <c r="B198" s="42" t="s">
        <v>7</v>
      </c>
      <c r="C198" s="42"/>
      <c r="D198" s="25"/>
      <c r="E198" s="25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>
        <v>4659</v>
      </c>
      <c r="AA198" s="27">
        <f t="shared" si="455"/>
        <v>4659</v>
      </c>
      <c r="AB198" s="27"/>
      <c r="AC198" s="27">
        <f t="shared" si="456"/>
        <v>0</v>
      </c>
      <c r="AD198" s="27"/>
      <c r="AE198" s="27">
        <f t="shared" ref="AE198:AE232" si="473">AA198+AD198</f>
        <v>4659</v>
      </c>
      <c r="AF198" s="27"/>
      <c r="AG198" s="27">
        <f t="shared" ref="AG198:AG232" si="474">AC198+AF198</f>
        <v>0</v>
      </c>
      <c r="AH198" s="27"/>
      <c r="AI198" s="27">
        <f t="shared" ref="AI198:AI232" si="475">AE198+AH198</f>
        <v>4659</v>
      </c>
      <c r="AJ198" s="27"/>
      <c r="AK198" s="27">
        <f t="shared" ref="AK198:AK232" si="476">AG198+AJ198</f>
        <v>0</v>
      </c>
      <c r="AL198" s="27"/>
      <c r="AM198" s="27">
        <f t="shared" ref="AM198:AM232" si="477">AI198+AL198</f>
        <v>4659</v>
      </c>
      <c r="AN198" s="27"/>
      <c r="AO198" s="27">
        <f t="shared" ref="AO198:AO232" si="478">AK198+AN198</f>
        <v>0</v>
      </c>
      <c r="AP198" s="26"/>
      <c r="AQ198" s="27">
        <f t="shared" ref="AQ198:AQ232" si="479">AM198+AP198</f>
        <v>4659</v>
      </c>
      <c r="AR198" s="26"/>
      <c r="AS198" s="27">
        <f t="shared" ref="AS198:AS232" si="480">AO198+AR198</f>
        <v>0</v>
      </c>
      <c r="AT198" s="13" t="s">
        <v>234</v>
      </c>
      <c r="AU198" s="3">
        <v>0</v>
      </c>
    </row>
    <row r="199" spans="1:47" x14ac:dyDescent="0.3">
      <c r="A199" s="1"/>
      <c r="B199" s="62" t="s">
        <v>22</v>
      </c>
      <c r="C199" s="62"/>
      <c r="D199" s="25"/>
      <c r="E199" s="25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>
        <v>13977</v>
      </c>
      <c r="AA199" s="27">
        <f t="shared" si="455"/>
        <v>13977</v>
      </c>
      <c r="AB199" s="27"/>
      <c r="AC199" s="27">
        <f t="shared" si="456"/>
        <v>0</v>
      </c>
      <c r="AD199" s="27"/>
      <c r="AE199" s="27">
        <f t="shared" si="473"/>
        <v>13977</v>
      </c>
      <c r="AF199" s="27"/>
      <c r="AG199" s="27">
        <f t="shared" si="474"/>
        <v>0</v>
      </c>
      <c r="AH199" s="27"/>
      <c r="AI199" s="27">
        <f t="shared" si="475"/>
        <v>13977</v>
      </c>
      <c r="AJ199" s="27"/>
      <c r="AK199" s="27">
        <f t="shared" si="476"/>
        <v>0</v>
      </c>
      <c r="AL199" s="27"/>
      <c r="AM199" s="27">
        <f t="shared" si="477"/>
        <v>13977</v>
      </c>
      <c r="AN199" s="27"/>
      <c r="AO199" s="27">
        <f t="shared" si="478"/>
        <v>0</v>
      </c>
      <c r="AP199" s="26"/>
      <c r="AQ199" s="27">
        <f t="shared" si="479"/>
        <v>13977</v>
      </c>
      <c r="AR199" s="26"/>
      <c r="AS199" s="27">
        <f t="shared" si="480"/>
        <v>0</v>
      </c>
      <c r="AT199" s="13" t="s">
        <v>143</v>
      </c>
    </row>
    <row r="200" spans="1:47" ht="56.25" x14ac:dyDescent="0.3">
      <c r="A200" s="1" t="s">
        <v>238</v>
      </c>
      <c r="B200" s="62" t="s">
        <v>247</v>
      </c>
      <c r="C200" s="62" t="s">
        <v>278</v>
      </c>
      <c r="D200" s="25"/>
      <c r="E200" s="25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>
        <v>1213.567</v>
      </c>
      <c r="AI200" s="27">
        <f t="shared" si="475"/>
        <v>1213.567</v>
      </c>
      <c r="AJ200" s="27"/>
      <c r="AK200" s="27">
        <f t="shared" si="476"/>
        <v>0</v>
      </c>
      <c r="AL200" s="27"/>
      <c r="AM200" s="27">
        <f t="shared" si="477"/>
        <v>1213.567</v>
      </c>
      <c r="AN200" s="27"/>
      <c r="AO200" s="27">
        <f t="shared" si="478"/>
        <v>0</v>
      </c>
      <c r="AP200" s="26"/>
      <c r="AQ200" s="27">
        <f t="shared" si="479"/>
        <v>1213.567</v>
      </c>
      <c r="AR200" s="26"/>
      <c r="AS200" s="27">
        <f t="shared" si="480"/>
        <v>0</v>
      </c>
      <c r="AT200" s="13" t="s">
        <v>248</v>
      </c>
    </row>
    <row r="201" spans="1:47" ht="56.25" x14ac:dyDescent="0.3">
      <c r="A201" s="1" t="s">
        <v>239</v>
      </c>
      <c r="B201" s="62" t="s">
        <v>303</v>
      </c>
      <c r="C201" s="62" t="s">
        <v>278</v>
      </c>
      <c r="D201" s="25"/>
      <c r="E201" s="25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>
        <v>24006.687000000002</v>
      </c>
      <c r="AI201" s="27">
        <f t="shared" si="475"/>
        <v>24006.687000000002</v>
      </c>
      <c r="AJ201" s="27"/>
      <c r="AK201" s="27">
        <f t="shared" si="476"/>
        <v>0</v>
      </c>
      <c r="AL201" s="27">
        <v>-2608.3000000000002</v>
      </c>
      <c r="AM201" s="27">
        <f t="shared" si="477"/>
        <v>21398.387000000002</v>
      </c>
      <c r="AN201" s="27"/>
      <c r="AO201" s="27">
        <f t="shared" si="478"/>
        <v>0</v>
      </c>
      <c r="AP201" s="26"/>
      <c r="AQ201" s="27">
        <f t="shared" si="479"/>
        <v>21398.387000000002</v>
      </c>
      <c r="AR201" s="26"/>
      <c r="AS201" s="27">
        <f t="shared" si="480"/>
        <v>0</v>
      </c>
      <c r="AT201" s="13" t="s">
        <v>251</v>
      </c>
    </row>
    <row r="202" spans="1:47" ht="56.25" x14ac:dyDescent="0.3">
      <c r="A202" s="1" t="s">
        <v>240</v>
      </c>
      <c r="B202" s="62" t="s">
        <v>249</v>
      </c>
      <c r="C202" s="62" t="s">
        <v>278</v>
      </c>
      <c r="D202" s="25"/>
      <c r="E202" s="25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>
        <v>20223.257000000001</v>
      </c>
      <c r="AI202" s="27">
        <f t="shared" si="475"/>
        <v>20223.257000000001</v>
      </c>
      <c r="AJ202" s="27"/>
      <c r="AK202" s="27">
        <f t="shared" si="476"/>
        <v>0</v>
      </c>
      <c r="AL202" s="27">
        <v>-7860</v>
      </c>
      <c r="AM202" s="27">
        <f t="shared" si="477"/>
        <v>12363.257000000001</v>
      </c>
      <c r="AN202" s="27"/>
      <c r="AO202" s="27">
        <f t="shared" si="478"/>
        <v>0</v>
      </c>
      <c r="AP202" s="26"/>
      <c r="AQ202" s="27">
        <f t="shared" si="479"/>
        <v>12363.257000000001</v>
      </c>
      <c r="AR202" s="26"/>
      <c r="AS202" s="27">
        <f t="shared" si="480"/>
        <v>0</v>
      </c>
      <c r="AT202" s="13" t="s">
        <v>252</v>
      </c>
    </row>
    <row r="203" spans="1:47" ht="56.25" x14ac:dyDescent="0.3">
      <c r="A203" s="1" t="s">
        <v>256</v>
      </c>
      <c r="B203" s="62" t="s">
        <v>250</v>
      </c>
      <c r="C203" s="62" t="s">
        <v>278</v>
      </c>
      <c r="D203" s="25"/>
      <c r="E203" s="25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>
        <v>9666.2019999999993</v>
      </c>
      <c r="AI203" s="27">
        <f t="shared" si="475"/>
        <v>9666.2019999999993</v>
      </c>
      <c r="AJ203" s="27"/>
      <c r="AK203" s="27">
        <f t="shared" si="476"/>
        <v>0</v>
      </c>
      <c r="AL203" s="27"/>
      <c r="AM203" s="27">
        <f t="shared" si="477"/>
        <v>9666.2019999999993</v>
      </c>
      <c r="AN203" s="27"/>
      <c r="AO203" s="27">
        <f t="shared" si="478"/>
        <v>0</v>
      </c>
      <c r="AP203" s="26"/>
      <c r="AQ203" s="27">
        <f t="shared" si="479"/>
        <v>9666.2019999999993</v>
      </c>
      <c r="AR203" s="26"/>
      <c r="AS203" s="27">
        <f>AO203+AR203</f>
        <v>0</v>
      </c>
      <c r="AT203" s="13" t="s">
        <v>253</v>
      </c>
    </row>
    <row r="204" spans="1:47" ht="56.25" x14ac:dyDescent="0.3">
      <c r="A204" s="1" t="s">
        <v>262</v>
      </c>
      <c r="B204" s="62" t="s">
        <v>292</v>
      </c>
      <c r="C204" s="62" t="s">
        <v>278</v>
      </c>
      <c r="D204" s="25"/>
      <c r="E204" s="25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6">
        <f>AP206+AP207</f>
        <v>0</v>
      </c>
      <c r="AQ204" s="27">
        <f t="shared" si="479"/>
        <v>0</v>
      </c>
      <c r="AR204" s="26">
        <f>AR206+AR207</f>
        <v>33031.372000000003</v>
      </c>
      <c r="AS204" s="27">
        <f t="shared" ref="AS204:AS212" si="481">AO204+AR204</f>
        <v>33031.372000000003</v>
      </c>
    </row>
    <row r="205" spans="1:47" x14ac:dyDescent="0.3">
      <c r="A205" s="1"/>
      <c r="B205" s="62" t="s">
        <v>6</v>
      </c>
      <c r="C205" s="62"/>
      <c r="D205" s="25"/>
      <c r="E205" s="25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6"/>
      <c r="AQ205" s="27"/>
      <c r="AR205" s="26"/>
      <c r="AS205" s="27"/>
    </row>
    <row r="206" spans="1:47" hidden="1" x14ac:dyDescent="0.3">
      <c r="A206" s="1"/>
      <c r="B206" s="56" t="s">
        <v>7</v>
      </c>
      <c r="C206" s="56"/>
      <c r="D206" s="25"/>
      <c r="E206" s="25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6"/>
      <c r="AQ206" s="27">
        <f t="shared" si="479"/>
        <v>0</v>
      </c>
      <c r="AR206" s="26">
        <v>8257.8719999999994</v>
      </c>
      <c r="AS206" s="27">
        <f t="shared" si="481"/>
        <v>8257.8719999999994</v>
      </c>
      <c r="AT206" s="13" t="s">
        <v>293</v>
      </c>
      <c r="AU206" s="3">
        <v>0</v>
      </c>
    </row>
    <row r="207" spans="1:47" x14ac:dyDescent="0.3">
      <c r="A207" s="1"/>
      <c r="B207" s="62" t="s">
        <v>22</v>
      </c>
      <c r="C207" s="62"/>
      <c r="D207" s="25"/>
      <c r="E207" s="25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6"/>
      <c r="AQ207" s="27">
        <f t="shared" si="479"/>
        <v>0</v>
      </c>
      <c r="AR207" s="26">
        <v>24773.5</v>
      </c>
      <c r="AS207" s="27">
        <f t="shared" si="481"/>
        <v>24773.5</v>
      </c>
      <c r="AT207" s="13" t="s">
        <v>143</v>
      </c>
    </row>
    <row r="208" spans="1:47" ht="56.25" x14ac:dyDescent="0.3">
      <c r="A208" s="1" t="s">
        <v>263</v>
      </c>
      <c r="B208" s="62" t="s">
        <v>294</v>
      </c>
      <c r="C208" s="62" t="s">
        <v>278</v>
      </c>
      <c r="D208" s="25"/>
      <c r="E208" s="25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6">
        <f>AP210+AP211</f>
        <v>0</v>
      </c>
      <c r="AQ208" s="27">
        <f t="shared" si="479"/>
        <v>0</v>
      </c>
      <c r="AR208" s="26">
        <f>AR210+AR211</f>
        <v>19415.833999999999</v>
      </c>
      <c r="AS208" s="27">
        <f t="shared" si="481"/>
        <v>19415.833999999999</v>
      </c>
    </row>
    <row r="209" spans="1:48" x14ac:dyDescent="0.3">
      <c r="A209" s="1"/>
      <c r="B209" s="62" t="s">
        <v>6</v>
      </c>
      <c r="C209" s="62"/>
      <c r="D209" s="25"/>
      <c r="E209" s="25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6"/>
      <c r="AQ209" s="27"/>
      <c r="AR209" s="26"/>
      <c r="AS209" s="27"/>
    </row>
    <row r="210" spans="1:48" hidden="1" x14ac:dyDescent="0.3">
      <c r="A210" s="1"/>
      <c r="B210" s="56" t="s">
        <v>7</v>
      </c>
      <c r="C210" s="56"/>
      <c r="D210" s="25"/>
      <c r="E210" s="25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6"/>
      <c r="AQ210" s="27">
        <f t="shared" si="479"/>
        <v>0</v>
      </c>
      <c r="AR210" s="26">
        <v>4853.9340000000002</v>
      </c>
      <c r="AS210" s="27">
        <f t="shared" si="481"/>
        <v>4853.9340000000002</v>
      </c>
      <c r="AT210" s="13" t="s">
        <v>295</v>
      </c>
      <c r="AU210" s="3">
        <v>0</v>
      </c>
    </row>
    <row r="211" spans="1:48" x14ac:dyDescent="0.3">
      <c r="A211" s="1"/>
      <c r="B211" s="62" t="s">
        <v>22</v>
      </c>
      <c r="C211" s="62"/>
      <c r="D211" s="25"/>
      <c r="E211" s="25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6"/>
      <c r="AQ211" s="27">
        <f t="shared" si="479"/>
        <v>0</v>
      </c>
      <c r="AR211" s="26">
        <v>14561.9</v>
      </c>
      <c r="AS211" s="27">
        <f t="shared" si="481"/>
        <v>14561.9</v>
      </c>
      <c r="AT211" s="13" t="s">
        <v>143</v>
      </c>
    </row>
    <row r="212" spans="1:48" ht="56.25" x14ac:dyDescent="0.3">
      <c r="A212" s="1" t="s">
        <v>264</v>
      </c>
      <c r="B212" s="62" t="s">
        <v>296</v>
      </c>
      <c r="C212" s="62" t="s">
        <v>278</v>
      </c>
      <c r="D212" s="25"/>
      <c r="E212" s="25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6">
        <v>14934.742</v>
      </c>
      <c r="AQ212" s="27">
        <f t="shared" si="479"/>
        <v>14934.742</v>
      </c>
      <c r="AR212" s="26"/>
      <c r="AS212" s="27">
        <f t="shared" si="481"/>
        <v>0</v>
      </c>
      <c r="AT212" s="13" t="s">
        <v>297</v>
      </c>
    </row>
    <row r="213" spans="1:48" x14ac:dyDescent="0.3">
      <c r="A213" s="1"/>
      <c r="B213" s="62" t="s">
        <v>24</v>
      </c>
      <c r="C213" s="16"/>
      <c r="D213" s="24">
        <f>D214+D215</f>
        <v>200000</v>
      </c>
      <c r="E213" s="24">
        <f>E214+E215</f>
        <v>321000</v>
      </c>
      <c r="F213" s="24">
        <f>F214+F215</f>
        <v>0</v>
      </c>
      <c r="G213" s="24">
        <f t="shared" si="227"/>
        <v>200000</v>
      </c>
      <c r="H213" s="24">
        <f>H214+H215</f>
        <v>0</v>
      </c>
      <c r="I213" s="24">
        <f t="shared" si="228"/>
        <v>321000</v>
      </c>
      <c r="J213" s="24">
        <f>J214+J215</f>
        <v>0</v>
      </c>
      <c r="K213" s="24">
        <f t="shared" si="209"/>
        <v>200000</v>
      </c>
      <c r="L213" s="24">
        <f>L214+L215</f>
        <v>-11499.041999999999</v>
      </c>
      <c r="M213" s="24">
        <f t="shared" si="424"/>
        <v>309500.95799999998</v>
      </c>
      <c r="N213" s="24">
        <f>N214+N215</f>
        <v>0</v>
      </c>
      <c r="O213" s="24">
        <f t="shared" si="425"/>
        <v>200000</v>
      </c>
      <c r="P213" s="24">
        <f>P214+P215</f>
        <v>0</v>
      </c>
      <c r="Q213" s="24">
        <f t="shared" si="426"/>
        <v>309500.95799999998</v>
      </c>
      <c r="R213" s="24">
        <f>R214+R215</f>
        <v>-100000</v>
      </c>
      <c r="S213" s="24">
        <f t="shared" si="427"/>
        <v>100000</v>
      </c>
      <c r="T213" s="24">
        <f>T214+T215</f>
        <v>-100000</v>
      </c>
      <c r="U213" s="24">
        <f t="shared" si="428"/>
        <v>209500.95799999998</v>
      </c>
      <c r="V213" s="24">
        <f>V214+V215</f>
        <v>0</v>
      </c>
      <c r="W213" s="24">
        <f t="shared" si="453"/>
        <v>100000</v>
      </c>
      <c r="X213" s="24">
        <f>X214+X215</f>
        <v>0</v>
      </c>
      <c r="Y213" s="24">
        <f t="shared" si="454"/>
        <v>209500.95799999998</v>
      </c>
      <c r="Z213" s="24">
        <f>Z214+Z215</f>
        <v>0</v>
      </c>
      <c r="AA213" s="24">
        <f t="shared" si="455"/>
        <v>100000</v>
      </c>
      <c r="AB213" s="24">
        <f>AB214+AB215</f>
        <v>0</v>
      </c>
      <c r="AC213" s="24">
        <f t="shared" si="456"/>
        <v>209500.95799999998</v>
      </c>
      <c r="AD213" s="24">
        <f>AD214+AD215</f>
        <v>0</v>
      </c>
      <c r="AE213" s="24">
        <f t="shared" si="473"/>
        <v>100000</v>
      </c>
      <c r="AF213" s="24">
        <f>AF214+AF215</f>
        <v>0</v>
      </c>
      <c r="AG213" s="24">
        <f t="shared" si="474"/>
        <v>209500.95799999998</v>
      </c>
      <c r="AH213" s="24">
        <f>AH214+AH215</f>
        <v>0</v>
      </c>
      <c r="AI213" s="24">
        <f t="shared" si="475"/>
        <v>100000</v>
      </c>
      <c r="AJ213" s="24">
        <f>AJ214+AJ215</f>
        <v>-6841.009</v>
      </c>
      <c r="AK213" s="24">
        <f t="shared" si="476"/>
        <v>202659.94899999999</v>
      </c>
      <c r="AL213" s="24">
        <f>AL214+AL215</f>
        <v>0</v>
      </c>
      <c r="AM213" s="24">
        <f t="shared" si="477"/>
        <v>100000</v>
      </c>
      <c r="AN213" s="24">
        <f>AN214+AN215</f>
        <v>0</v>
      </c>
      <c r="AO213" s="24">
        <f t="shared" si="478"/>
        <v>202659.94899999999</v>
      </c>
      <c r="AP213" s="24">
        <f>AP214+AP215</f>
        <v>0</v>
      </c>
      <c r="AQ213" s="27">
        <f t="shared" si="479"/>
        <v>100000</v>
      </c>
      <c r="AR213" s="24">
        <f>AR214+AR215</f>
        <v>0</v>
      </c>
      <c r="AS213" s="27">
        <f t="shared" si="480"/>
        <v>202659.94899999999</v>
      </c>
      <c r="AT213" s="43"/>
      <c r="AU213" s="44"/>
      <c r="AV213" s="44"/>
    </row>
    <row r="214" spans="1:48" ht="56.25" x14ac:dyDescent="0.3">
      <c r="A214" s="1" t="s">
        <v>265</v>
      </c>
      <c r="B214" s="62" t="s">
        <v>55</v>
      </c>
      <c r="C214" s="7" t="s">
        <v>44</v>
      </c>
      <c r="D214" s="27">
        <v>100000</v>
      </c>
      <c r="E214" s="27">
        <v>221000</v>
      </c>
      <c r="F214" s="27"/>
      <c r="G214" s="27">
        <f t="shared" si="227"/>
        <v>100000</v>
      </c>
      <c r="H214" s="27"/>
      <c r="I214" s="27">
        <f t="shared" si="228"/>
        <v>221000</v>
      </c>
      <c r="J214" s="27"/>
      <c r="K214" s="27">
        <f t="shared" si="209"/>
        <v>100000</v>
      </c>
      <c r="L214" s="27">
        <v>-11499.041999999999</v>
      </c>
      <c r="M214" s="27">
        <f t="shared" si="424"/>
        <v>209500.95800000001</v>
      </c>
      <c r="N214" s="27"/>
      <c r="O214" s="27">
        <f t="shared" si="425"/>
        <v>100000</v>
      </c>
      <c r="P214" s="27"/>
      <c r="Q214" s="27">
        <f t="shared" si="426"/>
        <v>209500.95800000001</v>
      </c>
      <c r="R214" s="27"/>
      <c r="S214" s="27">
        <f t="shared" si="427"/>
        <v>100000</v>
      </c>
      <c r="T214" s="27"/>
      <c r="U214" s="27">
        <f t="shared" si="428"/>
        <v>209500.95800000001</v>
      </c>
      <c r="V214" s="27"/>
      <c r="W214" s="27">
        <f t="shared" si="453"/>
        <v>100000</v>
      </c>
      <c r="X214" s="27"/>
      <c r="Y214" s="27">
        <f t="shared" si="454"/>
        <v>209500.95800000001</v>
      </c>
      <c r="Z214" s="27"/>
      <c r="AA214" s="27">
        <f t="shared" si="455"/>
        <v>100000</v>
      </c>
      <c r="AB214" s="27"/>
      <c r="AC214" s="27">
        <f t="shared" si="456"/>
        <v>209500.95800000001</v>
      </c>
      <c r="AD214" s="27"/>
      <c r="AE214" s="27">
        <f t="shared" si="473"/>
        <v>100000</v>
      </c>
      <c r="AF214" s="27"/>
      <c r="AG214" s="27">
        <f t="shared" si="474"/>
        <v>209500.95800000001</v>
      </c>
      <c r="AH214" s="27"/>
      <c r="AI214" s="27">
        <f t="shared" si="475"/>
        <v>100000</v>
      </c>
      <c r="AJ214" s="27">
        <v>-6841.009</v>
      </c>
      <c r="AK214" s="27">
        <f t="shared" si="476"/>
        <v>202659.94900000002</v>
      </c>
      <c r="AL214" s="27"/>
      <c r="AM214" s="27">
        <f t="shared" si="477"/>
        <v>100000</v>
      </c>
      <c r="AN214" s="27"/>
      <c r="AO214" s="27">
        <f t="shared" si="478"/>
        <v>202659.94900000002</v>
      </c>
      <c r="AP214" s="26"/>
      <c r="AQ214" s="27">
        <f t="shared" si="479"/>
        <v>100000</v>
      </c>
      <c r="AR214" s="26"/>
      <c r="AS214" s="27">
        <f t="shared" si="480"/>
        <v>202659.94900000002</v>
      </c>
      <c r="AT214" s="12" t="s">
        <v>56</v>
      </c>
    </row>
    <row r="215" spans="1:48" ht="56.25" hidden="1" x14ac:dyDescent="0.3">
      <c r="A215" s="1" t="s">
        <v>137</v>
      </c>
      <c r="B215" s="32" t="s">
        <v>57</v>
      </c>
      <c r="C215" s="7" t="s">
        <v>44</v>
      </c>
      <c r="D215" s="25">
        <v>100000</v>
      </c>
      <c r="E215" s="25">
        <v>100000</v>
      </c>
      <c r="F215" s="27"/>
      <c r="G215" s="27">
        <f t="shared" si="227"/>
        <v>100000</v>
      </c>
      <c r="H215" s="27"/>
      <c r="I215" s="27">
        <f t="shared" si="228"/>
        <v>100000</v>
      </c>
      <c r="J215" s="27"/>
      <c r="K215" s="27">
        <f t="shared" ref="K215:K242" si="482">G215+J215</f>
        <v>100000</v>
      </c>
      <c r="L215" s="27"/>
      <c r="M215" s="27">
        <f t="shared" si="424"/>
        <v>100000</v>
      </c>
      <c r="N215" s="27"/>
      <c r="O215" s="27">
        <f t="shared" si="425"/>
        <v>100000</v>
      </c>
      <c r="P215" s="27"/>
      <c r="Q215" s="27">
        <f t="shared" si="426"/>
        <v>100000</v>
      </c>
      <c r="R215" s="27">
        <v>-100000</v>
      </c>
      <c r="S215" s="27">
        <f t="shared" si="427"/>
        <v>0</v>
      </c>
      <c r="T215" s="27">
        <v>-100000</v>
      </c>
      <c r="U215" s="27">
        <f t="shared" si="428"/>
        <v>0</v>
      </c>
      <c r="V215" s="27"/>
      <c r="W215" s="27">
        <f t="shared" si="453"/>
        <v>0</v>
      </c>
      <c r="X215" s="27"/>
      <c r="Y215" s="27">
        <f t="shared" si="454"/>
        <v>0</v>
      </c>
      <c r="Z215" s="27"/>
      <c r="AA215" s="27">
        <f t="shared" si="455"/>
        <v>0</v>
      </c>
      <c r="AB215" s="27"/>
      <c r="AC215" s="27">
        <f t="shared" si="456"/>
        <v>0</v>
      </c>
      <c r="AD215" s="27"/>
      <c r="AE215" s="27">
        <f t="shared" si="473"/>
        <v>0</v>
      </c>
      <c r="AF215" s="27"/>
      <c r="AG215" s="27">
        <f t="shared" si="474"/>
        <v>0</v>
      </c>
      <c r="AH215" s="27"/>
      <c r="AI215" s="27">
        <f t="shared" si="475"/>
        <v>0</v>
      </c>
      <c r="AJ215" s="27"/>
      <c r="AK215" s="27">
        <f t="shared" si="476"/>
        <v>0</v>
      </c>
      <c r="AL215" s="27"/>
      <c r="AM215" s="27">
        <f t="shared" si="477"/>
        <v>0</v>
      </c>
      <c r="AN215" s="27"/>
      <c r="AO215" s="27">
        <f t="shared" si="478"/>
        <v>0</v>
      </c>
      <c r="AP215" s="26"/>
      <c r="AQ215" s="27">
        <f t="shared" si="479"/>
        <v>0</v>
      </c>
      <c r="AR215" s="26"/>
      <c r="AS215" s="27">
        <f t="shared" si="480"/>
        <v>0</v>
      </c>
      <c r="AT215" s="12" t="s">
        <v>58</v>
      </c>
      <c r="AU215" s="3">
        <v>0</v>
      </c>
    </row>
    <row r="216" spans="1:48" x14ac:dyDescent="0.3">
      <c r="A216" s="1"/>
      <c r="B216" s="65" t="s">
        <v>8</v>
      </c>
      <c r="C216" s="65"/>
      <c r="D216" s="24">
        <f>D220+D217+D218+D219+D221+D222</f>
        <v>244219.59999999998</v>
      </c>
      <c r="E216" s="24">
        <f>E220+E217+E218+E219+E221+E222</f>
        <v>103373.5</v>
      </c>
      <c r="F216" s="24">
        <f>F220+F217+F218+F219+F221+F222</f>
        <v>0</v>
      </c>
      <c r="G216" s="24">
        <f t="shared" si="227"/>
        <v>244219.59999999998</v>
      </c>
      <c r="H216" s="24">
        <f>H220+H217+H218+H219+H221+H222</f>
        <v>0</v>
      </c>
      <c r="I216" s="24">
        <f t="shared" si="228"/>
        <v>103373.5</v>
      </c>
      <c r="J216" s="24">
        <f>J220+J217+J218+J219+J221+J222</f>
        <v>13138.425999999999</v>
      </c>
      <c r="K216" s="24">
        <f t="shared" si="482"/>
        <v>257358.02599999998</v>
      </c>
      <c r="L216" s="24">
        <f>L220+L217+L218+L219+L221+L222</f>
        <v>0</v>
      </c>
      <c r="M216" s="24">
        <f t="shared" si="424"/>
        <v>103373.5</v>
      </c>
      <c r="N216" s="24">
        <f>N220+N217+N218+N219+N221+N222</f>
        <v>0</v>
      </c>
      <c r="O216" s="24">
        <f t="shared" si="425"/>
        <v>257358.02599999998</v>
      </c>
      <c r="P216" s="24">
        <f>P220+P217+P218+P219+P221+P222</f>
        <v>0</v>
      </c>
      <c r="Q216" s="24">
        <f t="shared" si="426"/>
        <v>103373.5</v>
      </c>
      <c r="R216" s="24">
        <f>R220+R217+R218+R219+R221+R222</f>
        <v>-3874</v>
      </c>
      <c r="S216" s="24">
        <f t="shared" si="427"/>
        <v>253484.02599999998</v>
      </c>
      <c r="T216" s="24">
        <f>T220+T217+T218+T219+T221+T222</f>
        <v>0</v>
      </c>
      <c r="U216" s="24">
        <f t="shared" si="428"/>
        <v>103373.5</v>
      </c>
      <c r="V216" s="24">
        <f>V220+V217+V218+V219+V221+V222</f>
        <v>0</v>
      </c>
      <c r="W216" s="24">
        <f t="shared" si="453"/>
        <v>253484.02599999998</v>
      </c>
      <c r="X216" s="24">
        <f>X220+X217+X218+X219+X221+X222</f>
        <v>0</v>
      </c>
      <c r="Y216" s="24">
        <f t="shared" si="454"/>
        <v>103373.5</v>
      </c>
      <c r="Z216" s="24">
        <f>Z220+Z217+Z218+Z219+Z221+Z222</f>
        <v>177598.50900000002</v>
      </c>
      <c r="AA216" s="24">
        <f t="shared" si="455"/>
        <v>431082.53500000003</v>
      </c>
      <c r="AB216" s="24">
        <f>AB220+AB217+AB218+AB219+AB221+AB222</f>
        <v>295818.09100000001</v>
      </c>
      <c r="AC216" s="24">
        <f t="shared" si="456"/>
        <v>399191.59100000001</v>
      </c>
      <c r="AD216" s="24">
        <f>AD220+AD217+AD218+AD219+AD221+AD222</f>
        <v>-13456.4</v>
      </c>
      <c r="AE216" s="24">
        <f t="shared" si="473"/>
        <v>417626.13500000001</v>
      </c>
      <c r="AF216" s="24">
        <f>AF220+AF217+AF218+AF219+AF221+AF222</f>
        <v>0</v>
      </c>
      <c r="AG216" s="24">
        <f t="shared" si="474"/>
        <v>399191.59100000001</v>
      </c>
      <c r="AH216" s="24">
        <f>AH220+AH217+AH218+AH219+AH221+AH222</f>
        <v>13626.777</v>
      </c>
      <c r="AI216" s="24">
        <f t="shared" si="475"/>
        <v>431252.91200000001</v>
      </c>
      <c r="AJ216" s="24">
        <f>AJ220+AJ217+AJ218+AJ219+AJ221+AJ222</f>
        <v>-5731.0259999999998</v>
      </c>
      <c r="AK216" s="24">
        <f t="shared" si="476"/>
        <v>393460.565</v>
      </c>
      <c r="AL216" s="24">
        <f>AL220+AL217+AL218+AL219+AL221+AL222</f>
        <v>0</v>
      </c>
      <c r="AM216" s="24">
        <f t="shared" si="477"/>
        <v>431252.91200000001</v>
      </c>
      <c r="AN216" s="24">
        <f>AN220+AN217+AN218+AN219+AN221+AN222</f>
        <v>0</v>
      </c>
      <c r="AO216" s="24">
        <f t="shared" si="478"/>
        <v>393460.565</v>
      </c>
      <c r="AP216" s="24">
        <f>AP220+AP217+AP218+AP219+AP221+AP222</f>
        <v>11312.71</v>
      </c>
      <c r="AQ216" s="27">
        <f t="shared" si="479"/>
        <v>442565.62200000003</v>
      </c>
      <c r="AR216" s="24">
        <f>AR220+AR217+AR218+AR219+AR221+AR222</f>
        <v>0</v>
      </c>
      <c r="AS216" s="27">
        <f t="shared" si="480"/>
        <v>393460.565</v>
      </c>
      <c r="AT216" s="43"/>
      <c r="AU216" s="44"/>
      <c r="AV216" s="44"/>
    </row>
    <row r="217" spans="1:48" ht="56.25" x14ac:dyDescent="0.3">
      <c r="A217" s="1" t="s">
        <v>266</v>
      </c>
      <c r="B217" s="62" t="s">
        <v>61</v>
      </c>
      <c r="C217" s="7" t="s">
        <v>44</v>
      </c>
      <c r="D217" s="27">
        <v>29976.799999999999</v>
      </c>
      <c r="E217" s="27">
        <v>0</v>
      </c>
      <c r="F217" s="27"/>
      <c r="G217" s="27">
        <f t="shared" si="227"/>
        <v>29976.799999999999</v>
      </c>
      <c r="H217" s="27">
        <v>0</v>
      </c>
      <c r="I217" s="27">
        <f t="shared" si="228"/>
        <v>0</v>
      </c>
      <c r="J217" s="27">
        <v>13138.425999999999</v>
      </c>
      <c r="K217" s="27">
        <f t="shared" si="482"/>
        <v>43115.225999999995</v>
      </c>
      <c r="L217" s="27">
        <v>0</v>
      </c>
      <c r="M217" s="27">
        <f t="shared" si="424"/>
        <v>0</v>
      </c>
      <c r="N217" s="27"/>
      <c r="O217" s="27">
        <f t="shared" si="425"/>
        <v>43115.225999999995</v>
      </c>
      <c r="P217" s="27">
        <v>0</v>
      </c>
      <c r="Q217" s="27">
        <f t="shared" si="426"/>
        <v>0</v>
      </c>
      <c r="R217" s="27"/>
      <c r="S217" s="27">
        <f t="shared" si="427"/>
        <v>43115.225999999995</v>
      </c>
      <c r="T217" s="27">
        <v>0</v>
      </c>
      <c r="U217" s="27">
        <f t="shared" si="428"/>
        <v>0</v>
      </c>
      <c r="V217" s="27"/>
      <c r="W217" s="27">
        <f t="shared" si="453"/>
        <v>43115.225999999995</v>
      </c>
      <c r="X217" s="27">
        <v>0</v>
      </c>
      <c r="Y217" s="27">
        <f t="shared" si="454"/>
        <v>0</v>
      </c>
      <c r="Z217" s="27"/>
      <c r="AA217" s="27">
        <f t="shared" si="455"/>
        <v>43115.225999999995</v>
      </c>
      <c r="AB217" s="27">
        <v>0</v>
      </c>
      <c r="AC217" s="27">
        <f t="shared" si="456"/>
        <v>0</v>
      </c>
      <c r="AD217" s="27"/>
      <c r="AE217" s="27">
        <f t="shared" si="473"/>
        <v>43115.225999999995</v>
      </c>
      <c r="AF217" s="27">
        <v>0</v>
      </c>
      <c r="AG217" s="27">
        <f t="shared" si="474"/>
        <v>0</v>
      </c>
      <c r="AH217" s="27"/>
      <c r="AI217" s="27">
        <f t="shared" si="475"/>
        <v>43115.225999999995</v>
      </c>
      <c r="AJ217" s="27">
        <v>0</v>
      </c>
      <c r="AK217" s="27">
        <f t="shared" si="476"/>
        <v>0</v>
      </c>
      <c r="AL217" s="27"/>
      <c r="AM217" s="27">
        <f t="shared" si="477"/>
        <v>43115.225999999995</v>
      </c>
      <c r="AN217" s="27">
        <v>0</v>
      </c>
      <c r="AO217" s="27">
        <f t="shared" si="478"/>
        <v>0</v>
      </c>
      <c r="AP217" s="26"/>
      <c r="AQ217" s="27">
        <f t="shared" si="479"/>
        <v>43115.225999999995</v>
      </c>
      <c r="AR217" s="26">
        <v>0</v>
      </c>
      <c r="AS217" s="27">
        <f t="shared" si="480"/>
        <v>0</v>
      </c>
      <c r="AT217" s="12" t="s">
        <v>151</v>
      </c>
    </row>
    <row r="218" spans="1:48" ht="56.25" x14ac:dyDescent="0.3">
      <c r="A218" s="1" t="s">
        <v>267</v>
      </c>
      <c r="B218" s="62" t="s">
        <v>62</v>
      </c>
      <c r="C218" s="7" t="s">
        <v>44</v>
      </c>
      <c r="D218" s="27">
        <v>95000</v>
      </c>
      <c r="E218" s="27">
        <v>103373.5</v>
      </c>
      <c r="F218" s="27"/>
      <c r="G218" s="27">
        <f t="shared" si="227"/>
        <v>95000</v>
      </c>
      <c r="H218" s="27"/>
      <c r="I218" s="27">
        <f t="shared" si="228"/>
        <v>103373.5</v>
      </c>
      <c r="J218" s="27"/>
      <c r="K218" s="27">
        <f t="shared" si="482"/>
        <v>95000</v>
      </c>
      <c r="L218" s="27"/>
      <c r="M218" s="27">
        <f t="shared" si="424"/>
        <v>103373.5</v>
      </c>
      <c r="N218" s="27"/>
      <c r="O218" s="27">
        <f t="shared" si="425"/>
        <v>95000</v>
      </c>
      <c r="P218" s="27"/>
      <c r="Q218" s="27">
        <f t="shared" si="426"/>
        <v>103373.5</v>
      </c>
      <c r="R218" s="27"/>
      <c r="S218" s="27">
        <f t="shared" si="427"/>
        <v>95000</v>
      </c>
      <c r="T218" s="27"/>
      <c r="U218" s="27">
        <f t="shared" si="428"/>
        <v>103373.5</v>
      </c>
      <c r="V218" s="27"/>
      <c r="W218" s="27">
        <f t="shared" si="453"/>
        <v>95000</v>
      </c>
      <c r="X218" s="27"/>
      <c r="Y218" s="27">
        <f t="shared" si="454"/>
        <v>103373.5</v>
      </c>
      <c r="Z218" s="27"/>
      <c r="AA218" s="27">
        <f t="shared" si="455"/>
        <v>95000</v>
      </c>
      <c r="AB218" s="27"/>
      <c r="AC218" s="27">
        <f t="shared" si="456"/>
        <v>103373.5</v>
      </c>
      <c r="AD218" s="27"/>
      <c r="AE218" s="27">
        <f t="shared" si="473"/>
        <v>95000</v>
      </c>
      <c r="AF218" s="27"/>
      <c r="AG218" s="27">
        <f t="shared" si="474"/>
        <v>103373.5</v>
      </c>
      <c r="AH218" s="27"/>
      <c r="AI218" s="27">
        <f t="shared" si="475"/>
        <v>95000</v>
      </c>
      <c r="AJ218" s="27">
        <v>-5731.0259999999998</v>
      </c>
      <c r="AK218" s="27">
        <f t="shared" si="476"/>
        <v>97642.474000000002</v>
      </c>
      <c r="AL218" s="27"/>
      <c r="AM218" s="27">
        <f t="shared" si="477"/>
        <v>95000</v>
      </c>
      <c r="AN218" s="27"/>
      <c r="AO218" s="27">
        <f t="shared" si="478"/>
        <v>97642.474000000002</v>
      </c>
      <c r="AP218" s="26"/>
      <c r="AQ218" s="27">
        <f t="shared" si="479"/>
        <v>95000</v>
      </c>
      <c r="AR218" s="26"/>
      <c r="AS218" s="27">
        <f t="shared" si="480"/>
        <v>97642.474000000002</v>
      </c>
      <c r="AT218" s="12" t="s">
        <v>150</v>
      </c>
    </row>
    <row r="219" spans="1:48" ht="56.25" x14ac:dyDescent="0.3">
      <c r="A219" s="1" t="s">
        <v>268</v>
      </c>
      <c r="B219" s="62" t="s">
        <v>63</v>
      </c>
      <c r="C219" s="7" t="s">
        <v>44</v>
      </c>
      <c r="D219" s="27">
        <v>98373.5</v>
      </c>
      <c r="E219" s="27">
        <v>0</v>
      </c>
      <c r="F219" s="27"/>
      <c r="G219" s="27">
        <f t="shared" si="227"/>
        <v>98373.5</v>
      </c>
      <c r="H219" s="27"/>
      <c r="I219" s="27">
        <f t="shared" si="228"/>
        <v>0</v>
      </c>
      <c r="J219" s="27"/>
      <c r="K219" s="27">
        <f t="shared" si="482"/>
        <v>98373.5</v>
      </c>
      <c r="L219" s="27"/>
      <c r="M219" s="27">
        <f t="shared" si="424"/>
        <v>0</v>
      </c>
      <c r="N219" s="27"/>
      <c r="O219" s="27">
        <f t="shared" si="425"/>
        <v>98373.5</v>
      </c>
      <c r="P219" s="27"/>
      <c r="Q219" s="27">
        <f t="shared" si="426"/>
        <v>0</v>
      </c>
      <c r="R219" s="27"/>
      <c r="S219" s="27">
        <f t="shared" si="427"/>
        <v>98373.5</v>
      </c>
      <c r="T219" s="27"/>
      <c r="U219" s="27">
        <f t="shared" si="428"/>
        <v>0</v>
      </c>
      <c r="V219" s="27"/>
      <c r="W219" s="27">
        <f t="shared" si="453"/>
        <v>98373.5</v>
      </c>
      <c r="X219" s="27"/>
      <c r="Y219" s="27">
        <f t="shared" si="454"/>
        <v>0</v>
      </c>
      <c r="Z219" s="27"/>
      <c r="AA219" s="27">
        <f t="shared" si="455"/>
        <v>98373.5</v>
      </c>
      <c r="AB219" s="27"/>
      <c r="AC219" s="27">
        <f t="shared" si="456"/>
        <v>0</v>
      </c>
      <c r="AD219" s="27"/>
      <c r="AE219" s="27">
        <f t="shared" si="473"/>
        <v>98373.5</v>
      </c>
      <c r="AF219" s="27"/>
      <c r="AG219" s="27">
        <f t="shared" si="474"/>
        <v>0</v>
      </c>
      <c r="AH219" s="27">
        <v>13626.777</v>
      </c>
      <c r="AI219" s="27">
        <f t="shared" si="475"/>
        <v>112000.277</v>
      </c>
      <c r="AJ219" s="27"/>
      <c r="AK219" s="27">
        <f t="shared" si="476"/>
        <v>0</v>
      </c>
      <c r="AL219" s="27"/>
      <c r="AM219" s="27">
        <f t="shared" si="477"/>
        <v>112000.277</v>
      </c>
      <c r="AN219" s="27"/>
      <c r="AO219" s="27">
        <f t="shared" si="478"/>
        <v>0</v>
      </c>
      <c r="AP219" s="26">
        <v>11312.71</v>
      </c>
      <c r="AQ219" s="27">
        <f t="shared" si="479"/>
        <v>123312.98699999999</v>
      </c>
      <c r="AR219" s="26"/>
      <c r="AS219" s="27">
        <f t="shared" si="480"/>
        <v>0</v>
      </c>
      <c r="AT219" s="12" t="s">
        <v>149</v>
      </c>
    </row>
    <row r="220" spans="1:48" ht="56.25" hidden="1" x14ac:dyDescent="0.3">
      <c r="A220" s="1" t="s">
        <v>182</v>
      </c>
      <c r="B220" s="32" t="s">
        <v>178</v>
      </c>
      <c r="C220" s="7" t="s">
        <v>44</v>
      </c>
      <c r="D220" s="27">
        <v>3874</v>
      </c>
      <c r="E220" s="27">
        <v>0</v>
      </c>
      <c r="F220" s="27"/>
      <c r="G220" s="27">
        <f t="shared" si="227"/>
        <v>3874</v>
      </c>
      <c r="H220" s="27">
        <v>0</v>
      </c>
      <c r="I220" s="27">
        <f t="shared" si="228"/>
        <v>0</v>
      </c>
      <c r="J220" s="27"/>
      <c r="K220" s="27">
        <f t="shared" si="482"/>
        <v>3874</v>
      </c>
      <c r="L220" s="27">
        <v>0</v>
      </c>
      <c r="M220" s="27">
        <f t="shared" si="424"/>
        <v>0</v>
      </c>
      <c r="N220" s="27"/>
      <c r="O220" s="27">
        <f t="shared" si="425"/>
        <v>3874</v>
      </c>
      <c r="P220" s="27">
        <v>0</v>
      </c>
      <c r="Q220" s="27">
        <f t="shared" si="426"/>
        <v>0</v>
      </c>
      <c r="R220" s="27">
        <v>-3874</v>
      </c>
      <c r="S220" s="27">
        <f t="shared" si="427"/>
        <v>0</v>
      </c>
      <c r="T220" s="27">
        <v>0</v>
      </c>
      <c r="U220" s="27">
        <f t="shared" si="428"/>
        <v>0</v>
      </c>
      <c r="V220" s="27"/>
      <c r="W220" s="27">
        <f t="shared" si="453"/>
        <v>0</v>
      </c>
      <c r="X220" s="27">
        <v>0</v>
      </c>
      <c r="Y220" s="27">
        <f t="shared" si="454"/>
        <v>0</v>
      </c>
      <c r="Z220" s="27"/>
      <c r="AA220" s="27">
        <f t="shared" si="455"/>
        <v>0</v>
      </c>
      <c r="AB220" s="27">
        <v>0</v>
      </c>
      <c r="AC220" s="27">
        <f t="shared" si="456"/>
        <v>0</v>
      </c>
      <c r="AD220" s="27"/>
      <c r="AE220" s="27">
        <f t="shared" si="473"/>
        <v>0</v>
      </c>
      <c r="AF220" s="27">
        <v>0</v>
      </c>
      <c r="AG220" s="27">
        <f t="shared" si="474"/>
        <v>0</v>
      </c>
      <c r="AH220" s="27"/>
      <c r="AI220" s="27">
        <f t="shared" si="475"/>
        <v>0</v>
      </c>
      <c r="AJ220" s="27">
        <v>0</v>
      </c>
      <c r="AK220" s="27">
        <f t="shared" si="476"/>
        <v>0</v>
      </c>
      <c r="AL220" s="27"/>
      <c r="AM220" s="27">
        <f t="shared" si="477"/>
        <v>0</v>
      </c>
      <c r="AN220" s="27">
        <v>0</v>
      </c>
      <c r="AO220" s="27">
        <f t="shared" si="478"/>
        <v>0</v>
      </c>
      <c r="AP220" s="26"/>
      <c r="AQ220" s="27">
        <f t="shared" si="479"/>
        <v>0</v>
      </c>
      <c r="AR220" s="26">
        <v>0</v>
      </c>
      <c r="AS220" s="27">
        <f t="shared" si="480"/>
        <v>0</v>
      </c>
      <c r="AT220" s="13" t="s">
        <v>148</v>
      </c>
      <c r="AU220" s="3">
        <v>0</v>
      </c>
    </row>
    <row r="221" spans="1:48" ht="56.25" x14ac:dyDescent="0.3">
      <c r="A221" s="1" t="s">
        <v>284</v>
      </c>
      <c r="B221" s="62" t="s">
        <v>164</v>
      </c>
      <c r="C221" s="7" t="s">
        <v>44</v>
      </c>
      <c r="D221" s="27">
        <v>3538.9</v>
      </c>
      <c r="E221" s="27">
        <v>0</v>
      </c>
      <c r="F221" s="27"/>
      <c r="G221" s="27">
        <f t="shared" si="227"/>
        <v>3538.9</v>
      </c>
      <c r="H221" s="27"/>
      <c r="I221" s="27">
        <f t="shared" si="228"/>
        <v>0</v>
      </c>
      <c r="J221" s="27"/>
      <c r="K221" s="27">
        <f t="shared" si="482"/>
        <v>3538.9</v>
      </c>
      <c r="L221" s="27"/>
      <c r="M221" s="27">
        <f t="shared" si="424"/>
        <v>0</v>
      </c>
      <c r="N221" s="27"/>
      <c r="O221" s="27">
        <f t="shared" si="425"/>
        <v>3538.9</v>
      </c>
      <c r="P221" s="27"/>
      <c r="Q221" s="27">
        <f t="shared" si="426"/>
        <v>0</v>
      </c>
      <c r="R221" s="27"/>
      <c r="S221" s="27">
        <f t="shared" si="427"/>
        <v>3538.9</v>
      </c>
      <c r="T221" s="27"/>
      <c r="U221" s="27">
        <f t="shared" si="428"/>
        <v>0</v>
      </c>
      <c r="V221" s="27"/>
      <c r="W221" s="27">
        <f t="shared" si="453"/>
        <v>3538.9</v>
      </c>
      <c r="X221" s="27"/>
      <c r="Y221" s="27">
        <f t="shared" si="454"/>
        <v>0</v>
      </c>
      <c r="Z221" s="27">
        <v>10261.1</v>
      </c>
      <c r="AA221" s="27">
        <f t="shared" si="455"/>
        <v>13800</v>
      </c>
      <c r="AB221" s="27">
        <v>193756.6</v>
      </c>
      <c r="AC221" s="27">
        <f t="shared" si="456"/>
        <v>193756.6</v>
      </c>
      <c r="AD221" s="27"/>
      <c r="AE221" s="27">
        <f t="shared" si="473"/>
        <v>13800</v>
      </c>
      <c r="AF221" s="27"/>
      <c r="AG221" s="27">
        <f t="shared" si="474"/>
        <v>193756.6</v>
      </c>
      <c r="AH221" s="27"/>
      <c r="AI221" s="27">
        <f t="shared" si="475"/>
        <v>13800</v>
      </c>
      <c r="AJ221" s="27"/>
      <c r="AK221" s="27">
        <f t="shared" si="476"/>
        <v>193756.6</v>
      </c>
      <c r="AL221" s="27"/>
      <c r="AM221" s="27">
        <f t="shared" si="477"/>
        <v>13800</v>
      </c>
      <c r="AN221" s="27"/>
      <c r="AO221" s="27">
        <f t="shared" si="478"/>
        <v>193756.6</v>
      </c>
      <c r="AP221" s="26"/>
      <c r="AQ221" s="27">
        <f t="shared" si="479"/>
        <v>13800</v>
      </c>
      <c r="AR221" s="26"/>
      <c r="AS221" s="27">
        <f t="shared" si="480"/>
        <v>193756.6</v>
      </c>
      <c r="AT221" s="13" t="s">
        <v>152</v>
      </c>
    </row>
    <row r="222" spans="1:48" ht="56.25" x14ac:dyDescent="0.3">
      <c r="A222" s="1" t="s">
        <v>289</v>
      </c>
      <c r="B222" s="62" t="s">
        <v>80</v>
      </c>
      <c r="C222" s="7" t="s">
        <v>44</v>
      </c>
      <c r="D222" s="27">
        <v>13456.4</v>
      </c>
      <c r="E222" s="27">
        <v>0</v>
      </c>
      <c r="F222" s="27"/>
      <c r="G222" s="27">
        <f t="shared" si="227"/>
        <v>13456.4</v>
      </c>
      <c r="H222" s="27"/>
      <c r="I222" s="27">
        <f t="shared" si="228"/>
        <v>0</v>
      </c>
      <c r="J222" s="27"/>
      <c r="K222" s="27">
        <f t="shared" si="482"/>
        <v>13456.4</v>
      </c>
      <c r="L222" s="27"/>
      <c r="M222" s="27">
        <f t="shared" si="424"/>
        <v>0</v>
      </c>
      <c r="N222" s="27"/>
      <c r="O222" s="27">
        <f t="shared" si="425"/>
        <v>13456.4</v>
      </c>
      <c r="P222" s="27"/>
      <c r="Q222" s="27">
        <f t="shared" si="426"/>
        <v>0</v>
      </c>
      <c r="R222" s="27"/>
      <c r="S222" s="27">
        <f t="shared" si="427"/>
        <v>13456.4</v>
      </c>
      <c r="T222" s="27"/>
      <c r="U222" s="27">
        <f t="shared" si="428"/>
        <v>0</v>
      </c>
      <c r="V222" s="27"/>
      <c r="W222" s="27">
        <f t="shared" si="453"/>
        <v>13456.4</v>
      </c>
      <c r="X222" s="27"/>
      <c r="Y222" s="27">
        <f t="shared" si="454"/>
        <v>0</v>
      </c>
      <c r="Z222" s="27">
        <v>167337.40900000001</v>
      </c>
      <c r="AA222" s="27">
        <f t="shared" si="455"/>
        <v>180793.80900000001</v>
      </c>
      <c r="AB222" s="27">
        <v>102061.49099999999</v>
      </c>
      <c r="AC222" s="27">
        <f t="shared" si="456"/>
        <v>102061.49099999999</v>
      </c>
      <c r="AD222" s="27">
        <v>-13456.4</v>
      </c>
      <c r="AE222" s="27">
        <f t="shared" si="473"/>
        <v>167337.40900000001</v>
      </c>
      <c r="AF222" s="27"/>
      <c r="AG222" s="27">
        <f t="shared" si="474"/>
        <v>102061.49099999999</v>
      </c>
      <c r="AH222" s="27"/>
      <c r="AI222" s="27">
        <f t="shared" si="475"/>
        <v>167337.40900000001</v>
      </c>
      <c r="AJ222" s="27"/>
      <c r="AK222" s="27">
        <f t="shared" si="476"/>
        <v>102061.49099999999</v>
      </c>
      <c r="AL222" s="27"/>
      <c r="AM222" s="27">
        <f t="shared" si="477"/>
        <v>167337.40900000001</v>
      </c>
      <c r="AN222" s="27"/>
      <c r="AO222" s="27">
        <f t="shared" si="478"/>
        <v>102061.49099999999</v>
      </c>
      <c r="AP222" s="26"/>
      <c r="AQ222" s="27">
        <f t="shared" si="479"/>
        <v>167337.40900000001</v>
      </c>
      <c r="AR222" s="26"/>
      <c r="AS222" s="27">
        <f t="shared" si="480"/>
        <v>102061.49099999999</v>
      </c>
      <c r="AT222" s="13" t="s">
        <v>145</v>
      </c>
    </row>
    <row r="223" spans="1:48" x14ac:dyDescent="0.3">
      <c r="A223" s="1"/>
      <c r="B223" s="62" t="s">
        <v>16</v>
      </c>
      <c r="C223" s="16"/>
      <c r="D223" s="24">
        <f>D224</f>
        <v>12180.7</v>
      </c>
      <c r="E223" s="24">
        <f>E224</f>
        <v>10000</v>
      </c>
      <c r="F223" s="24">
        <f>F224</f>
        <v>0</v>
      </c>
      <c r="G223" s="24">
        <f t="shared" si="227"/>
        <v>12180.7</v>
      </c>
      <c r="H223" s="24">
        <f>H224</f>
        <v>0</v>
      </c>
      <c r="I223" s="24">
        <f t="shared" si="228"/>
        <v>10000</v>
      </c>
      <c r="J223" s="24">
        <f>J224</f>
        <v>0</v>
      </c>
      <c r="K223" s="24">
        <f t="shared" si="482"/>
        <v>12180.7</v>
      </c>
      <c r="L223" s="24">
        <f>L224</f>
        <v>0</v>
      </c>
      <c r="M223" s="24">
        <f t="shared" si="424"/>
        <v>10000</v>
      </c>
      <c r="N223" s="24">
        <f>N224</f>
        <v>0</v>
      </c>
      <c r="O223" s="24">
        <f t="shared" si="425"/>
        <v>12180.7</v>
      </c>
      <c r="P223" s="24">
        <f>P224</f>
        <v>0</v>
      </c>
      <c r="Q223" s="24">
        <f t="shared" si="426"/>
        <v>10000</v>
      </c>
      <c r="R223" s="24">
        <f>R224</f>
        <v>0</v>
      </c>
      <c r="S223" s="24">
        <f t="shared" si="427"/>
        <v>12180.7</v>
      </c>
      <c r="T223" s="24">
        <f>T224</f>
        <v>0</v>
      </c>
      <c r="U223" s="24">
        <f t="shared" si="428"/>
        <v>10000</v>
      </c>
      <c r="V223" s="24">
        <f>V224</f>
        <v>0</v>
      </c>
      <c r="W223" s="24">
        <f t="shared" si="453"/>
        <v>12180.7</v>
      </c>
      <c r="X223" s="24">
        <f>X224</f>
        <v>0</v>
      </c>
      <c r="Y223" s="24">
        <f t="shared" si="454"/>
        <v>10000</v>
      </c>
      <c r="Z223" s="24">
        <f>Z224+Z225</f>
        <v>30000</v>
      </c>
      <c r="AA223" s="24">
        <f t="shared" si="455"/>
        <v>42180.7</v>
      </c>
      <c r="AB223" s="24">
        <f>AB224+AB225</f>
        <v>30000</v>
      </c>
      <c r="AC223" s="24">
        <f t="shared" si="456"/>
        <v>40000</v>
      </c>
      <c r="AD223" s="24">
        <f>AD224+AD225</f>
        <v>0</v>
      </c>
      <c r="AE223" s="24">
        <f t="shared" si="473"/>
        <v>42180.7</v>
      </c>
      <c r="AF223" s="24">
        <f>AF224+AF225</f>
        <v>-500</v>
      </c>
      <c r="AG223" s="24">
        <f t="shared" si="474"/>
        <v>39500</v>
      </c>
      <c r="AH223" s="24">
        <f>AH224+AH225</f>
        <v>3070.806</v>
      </c>
      <c r="AI223" s="24">
        <f t="shared" si="475"/>
        <v>45251.505999999994</v>
      </c>
      <c r="AJ223" s="24">
        <f>AJ224+AJ225</f>
        <v>0</v>
      </c>
      <c r="AK223" s="24">
        <f t="shared" si="476"/>
        <v>39500</v>
      </c>
      <c r="AL223" s="24">
        <f>AL224+AL225</f>
        <v>-614.17899999999997</v>
      </c>
      <c r="AM223" s="24">
        <f t="shared" si="477"/>
        <v>44637.326999999997</v>
      </c>
      <c r="AN223" s="24">
        <f>AN224+AN225</f>
        <v>0</v>
      </c>
      <c r="AO223" s="24">
        <f t="shared" si="478"/>
        <v>39500</v>
      </c>
      <c r="AP223" s="24">
        <f>AP224+AP225+AP226</f>
        <v>43992.239000000001</v>
      </c>
      <c r="AQ223" s="27">
        <f t="shared" si="479"/>
        <v>88629.565999999992</v>
      </c>
      <c r="AR223" s="24">
        <f>AR224+AR225+AR226</f>
        <v>0</v>
      </c>
      <c r="AS223" s="27">
        <f t="shared" si="480"/>
        <v>39500</v>
      </c>
      <c r="AT223" s="43"/>
      <c r="AU223" s="44"/>
      <c r="AV223" s="44"/>
    </row>
    <row r="224" spans="1:48" ht="56.25" x14ac:dyDescent="0.3">
      <c r="A224" s="1" t="s">
        <v>300</v>
      </c>
      <c r="B224" s="62" t="s">
        <v>59</v>
      </c>
      <c r="C224" s="7" t="s">
        <v>44</v>
      </c>
      <c r="D224" s="27">
        <v>12180.7</v>
      </c>
      <c r="E224" s="27">
        <v>10000</v>
      </c>
      <c r="F224" s="27"/>
      <c r="G224" s="27">
        <f t="shared" si="227"/>
        <v>12180.7</v>
      </c>
      <c r="H224" s="27"/>
      <c r="I224" s="27">
        <f t="shared" si="228"/>
        <v>10000</v>
      </c>
      <c r="J224" s="27"/>
      <c r="K224" s="27">
        <f t="shared" si="482"/>
        <v>12180.7</v>
      </c>
      <c r="L224" s="27"/>
      <c r="M224" s="27">
        <f t="shared" si="424"/>
        <v>10000</v>
      </c>
      <c r="N224" s="27"/>
      <c r="O224" s="27">
        <f t="shared" si="425"/>
        <v>12180.7</v>
      </c>
      <c r="P224" s="27"/>
      <c r="Q224" s="27">
        <f t="shared" si="426"/>
        <v>10000</v>
      </c>
      <c r="R224" s="27"/>
      <c r="S224" s="27">
        <f t="shared" si="427"/>
        <v>12180.7</v>
      </c>
      <c r="T224" s="27"/>
      <c r="U224" s="27">
        <f t="shared" si="428"/>
        <v>10000</v>
      </c>
      <c r="V224" s="27"/>
      <c r="W224" s="27">
        <f t="shared" si="453"/>
        <v>12180.7</v>
      </c>
      <c r="X224" s="27"/>
      <c r="Y224" s="27">
        <f t="shared" si="454"/>
        <v>10000</v>
      </c>
      <c r="Z224" s="27"/>
      <c r="AA224" s="27">
        <f t="shared" si="455"/>
        <v>12180.7</v>
      </c>
      <c r="AB224" s="27"/>
      <c r="AC224" s="27">
        <f t="shared" si="456"/>
        <v>10000</v>
      </c>
      <c r="AD224" s="27"/>
      <c r="AE224" s="27">
        <f t="shared" si="473"/>
        <v>12180.7</v>
      </c>
      <c r="AF224" s="27"/>
      <c r="AG224" s="27">
        <f t="shared" si="474"/>
        <v>10000</v>
      </c>
      <c r="AH224" s="27"/>
      <c r="AI224" s="27">
        <f t="shared" si="475"/>
        <v>12180.7</v>
      </c>
      <c r="AJ224" s="27"/>
      <c r="AK224" s="27">
        <f t="shared" si="476"/>
        <v>10000</v>
      </c>
      <c r="AL224" s="27"/>
      <c r="AM224" s="27">
        <f t="shared" si="477"/>
        <v>12180.7</v>
      </c>
      <c r="AN224" s="27"/>
      <c r="AO224" s="27">
        <f t="shared" si="478"/>
        <v>10000</v>
      </c>
      <c r="AP224" s="26"/>
      <c r="AQ224" s="27">
        <f t="shared" si="479"/>
        <v>12180.7</v>
      </c>
      <c r="AR224" s="26"/>
      <c r="AS224" s="27">
        <f t="shared" si="480"/>
        <v>10000</v>
      </c>
      <c r="AT224" s="13" t="s">
        <v>60</v>
      </c>
    </row>
    <row r="225" spans="1:48" ht="56.25" x14ac:dyDescent="0.3">
      <c r="A225" s="1" t="s">
        <v>301</v>
      </c>
      <c r="B225" s="62" t="s">
        <v>220</v>
      </c>
      <c r="C225" s="7" t="s">
        <v>44</v>
      </c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>
        <v>30000</v>
      </c>
      <c r="AA225" s="27">
        <f t="shared" si="455"/>
        <v>30000</v>
      </c>
      <c r="AB225" s="27">
        <v>30000</v>
      </c>
      <c r="AC225" s="27">
        <f t="shared" si="456"/>
        <v>30000</v>
      </c>
      <c r="AD225" s="27"/>
      <c r="AE225" s="27">
        <f t="shared" si="473"/>
        <v>30000</v>
      </c>
      <c r="AF225" s="27">
        <v>-500</v>
      </c>
      <c r="AG225" s="27">
        <f t="shared" si="474"/>
        <v>29500</v>
      </c>
      <c r="AH225" s="27">
        <v>3070.806</v>
      </c>
      <c r="AI225" s="27">
        <f t="shared" si="475"/>
        <v>33070.805999999997</v>
      </c>
      <c r="AJ225" s="27"/>
      <c r="AK225" s="27">
        <f t="shared" si="476"/>
        <v>29500</v>
      </c>
      <c r="AL225" s="27">
        <v>-614.17899999999997</v>
      </c>
      <c r="AM225" s="27">
        <f t="shared" si="477"/>
        <v>32456.626999999997</v>
      </c>
      <c r="AN225" s="27"/>
      <c r="AO225" s="27">
        <f t="shared" si="478"/>
        <v>29500</v>
      </c>
      <c r="AP225" s="26"/>
      <c r="AQ225" s="27">
        <f t="shared" si="479"/>
        <v>32456.626999999997</v>
      </c>
      <c r="AR225" s="26"/>
      <c r="AS225" s="27">
        <f t="shared" si="480"/>
        <v>29500</v>
      </c>
      <c r="AT225" s="13" t="s">
        <v>221</v>
      </c>
    </row>
    <row r="226" spans="1:48" ht="56.25" x14ac:dyDescent="0.3">
      <c r="A226" s="1" t="s">
        <v>302</v>
      </c>
      <c r="B226" s="62" t="s">
        <v>287</v>
      </c>
      <c r="C226" s="7" t="s">
        <v>44</v>
      </c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6">
        <v>43992.239000000001</v>
      </c>
      <c r="AQ226" s="27">
        <f t="shared" si="479"/>
        <v>43992.239000000001</v>
      </c>
      <c r="AR226" s="26"/>
      <c r="AS226" s="27">
        <f t="shared" si="480"/>
        <v>0</v>
      </c>
      <c r="AT226" s="13" t="s">
        <v>288</v>
      </c>
    </row>
    <row r="227" spans="1:48" x14ac:dyDescent="0.3">
      <c r="A227" s="1"/>
      <c r="B227" s="62" t="s">
        <v>23</v>
      </c>
      <c r="C227" s="16"/>
      <c r="D227" s="24">
        <f>D228</f>
        <v>18208.7</v>
      </c>
      <c r="E227" s="24">
        <f>E228</f>
        <v>0</v>
      </c>
      <c r="F227" s="24">
        <f>F228</f>
        <v>0</v>
      </c>
      <c r="G227" s="24">
        <f t="shared" si="227"/>
        <v>18208.7</v>
      </c>
      <c r="H227" s="24">
        <f>H228</f>
        <v>0</v>
      </c>
      <c r="I227" s="24">
        <f t="shared" si="228"/>
        <v>0</v>
      </c>
      <c r="J227" s="24">
        <f>J228</f>
        <v>9363.1929999999993</v>
      </c>
      <c r="K227" s="24">
        <f t="shared" si="482"/>
        <v>27571.893</v>
      </c>
      <c r="L227" s="24">
        <f>L228</f>
        <v>0</v>
      </c>
      <c r="M227" s="24">
        <f t="shared" si="424"/>
        <v>0</v>
      </c>
      <c r="N227" s="24">
        <f>N228</f>
        <v>0</v>
      </c>
      <c r="O227" s="24">
        <f t="shared" si="425"/>
        <v>27571.893</v>
      </c>
      <c r="P227" s="24">
        <f>P228</f>
        <v>0</v>
      </c>
      <c r="Q227" s="24">
        <f t="shared" si="426"/>
        <v>0</v>
      </c>
      <c r="R227" s="24">
        <f>R228</f>
        <v>0</v>
      </c>
      <c r="S227" s="24">
        <f t="shared" si="427"/>
        <v>27571.893</v>
      </c>
      <c r="T227" s="24">
        <f>T228</f>
        <v>0</v>
      </c>
      <c r="U227" s="24">
        <f t="shared" si="428"/>
        <v>0</v>
      </c>
      <c r="V227" s="24">
        <f>V228</f>
        <v>0</v>
      </c>
      <c r="W227" s="24">
        <f t="shared" si="453"/>
        <v>27571.893</v>
      </c>
      <c r="X227" s="24">
        <f>X228</f>
        <v>0</v>
      </c>
      <c r="Y227" s="24">
        <f t="shared" si="454"/>
        <v>0</v>
      </c>
      <c r="Z227" s="24">
        <f>Z228</f>
        <v>-1894.2840000000001</v>
      </c>
      <c r="AA227" s="24">
        <f t="shared" si="455"/>
        <v>25677.609</v>
      </c>
      <c r="AB227" s="24">
        <f>AB228</f>
        <v>0</v>
      </c>
      <c r="AC227" s="24">
        <f t="shared" si="456"/>
        <v>0</v>
      </c>
      <c r="AD227" s="24">
        <f>AD228</f>
        <v>0</v>
      </c>
      <c r="AE227" s="24">
        <f t="shared" si="473"/>
        <v>25677.609</v>
      </c>
      <c r="AF227" s="24">
        <f>AF228</f>
        <v>0</v>
      </c>
      <c r="AG227" s="24">
        <f t="shared" si="474"/>
        <v>0</v>
      </c>
      <c r="AH227" s="24">
        <f>AH228</f>
        <v>0</v>
      </c>
      <c r="AI227" s="24">
        <f t="shared" si="475"/>
        <v>25677.609</v>
      </c>
      <c r="AJ227" s="24">
        <f>AJ228</f>
        <v>0</v>
      </c>
      <c r="AK227" s="24">
        <f t="shared" si="476"/>
        <v>0</v>
      </c>
      <c r="AL227" s="24">
        <f>AL228</f>
        <v>0</v>
      </c>
      <c r="AM227" s="24">
        <f t="shared" si="477"/>
        <v>25677.609</v>
      </c>
      <c r="AN227" s="24">
        <f>AN228</f>
        <v>0</v>
      </c>
      <c r="AO227" s="24">
        <f t="shared" si="478"/>
        <v>0</v>
      </c>
      <c r="AP227" s="24">
        <f>AP228+AP229</f>
        <v>-14713.305</v>
      </c>
      <c r="AQ227" s="27">
        <f>AM227+AP227</f>
        <v>10964.304</v>
      </c>
      <c r="AR227" s="24">
        <f>AR228+AR229</f>
        <v>0</v>
      </c>
      <c r="AS227" s="27">
        <f t="shared" si="480"/>
        <v>0</v>
      </c>
      <c r="AT227" s="43"/>
      <c r="AU227" s="44"/>
      <c r="AV227" s="44"/>
    </row>
    <row r="228" spans="1:48" ht="56.25" x14ac:dyDescent="0.3">
      <c r="A228" s="86" t="s">
        <v>304</v>
      </c>
      <c r="B228" s="91" t="s">
        <v>163</v>
      </c>
      <c r="C228" s="7" t="s">
        <v>44</v>
      </c>
      <c r="D228" s="27">
        <v>18208.7</v>
      </c>
      <c r="E228" s="27">
        <v>0</v>
      </c>
      <c r="F228" s="27"/>
      <c r="G228" s="27">
        <f t="shared" si="227"/>
        <v>18208.7</v>
      </c>
      <c r="H228" s="27">
        <v>0</v>
      </c>
      <c r="I228" s="27">
        <f t="shared" si="228"/>
        <v>0</v>
      </c>
      <c r="J228" s="27">
        <v>9363.1929999999993</v>
      </c>
      <c r="K228" s="27">
        <f t="shared" si="482"/>
        <v>27571.893</v>
      </c>
      <c r="L228" s="27">
        <v>0</v>
      </c>
      <c r="M228" s="27">
        <f t="shared" si="424"/>
        <v>0</v>
      </c>
      <c r="N228" s="27"/>
      <c r="O228" s="27">
        <f t="shared" si="425"/>
        <v>27571.893</v>
      </c>
      <c r="P228" s="27">
        <v>0</v>
      </c>
      <c r="Q228" s="27">
        <f t="shared" si="426"/>
        <v>0</v>
      </c>
      <c r="R228" s="27"/>
      <c r="S228" s="27">
        <f t="shared" si="427"/>
        <v>27571.893</v>
      </c>
      <c r="T228" s="27">
        <v>0</v>
      </c>
      <c r="U228" s="27">
        <f t="shared" si="428"/>
        <v>0</v>
      </c>
      <c r="V228" s="27"/>
      <c r="W228" s="27">
        <f t="shared" si="453"/>
        <v>27571.893</v>
      </c>
      <c r="X228" s="27">
        <v>0</v>
      </c>
      <c r="Y228" s="27">
        <f t="shared" si="454"/>
        <v>0</v>
      </c>
      <c r="Z228" s="27">
        <v>-1894.2840000000001</v>
      </c>
      <c r="AA228" s="27">
        <f t="shared" si="455"/>
        <v>25677.609</v>
      </c>
      <c r="AB228" s="27">
        <v>0</v>
      </c>
      <c r="AC228" s="27">
        <f t="shared" si="456"/>
        <v>0</v>
      </c>
      <c r="AD228" s="27"/>
      <c r="AE228" s="27">
        <f t="shared" si="473"/>
        <v>25677.609</v>
      </c>
      <c r="AF228" s="27">
        <v>0</v>
      </c>
      <c r="AG228" s="27">
        <f t="shared" si="474"/>
        <v>0</v>
      </c>
      <c r="AH228" s="27"/>
      <c r="AI228" s="27">
        <f t="shared" si="475"/>
        <v>25677.609</v>
      </c>
      <c r="AJ228" s="27">
        <v>0</v>
      </c>
      <c r="AK228" s="27">
        <f t="shared" si="476"/>
        <v>0</v>
      </c>
      <c r="AL228" s="27"/>
      <c r="AM228" s="27">
        <f t="shared" si="477"/>
        <v>25677.609</v>
      </c>
      <c r="AN228" s="27">
        <v>0</v>
      </c>
      <c r="AO228" s="27">
        <f t="shared" si="478"/>
        <v>0</v>
      </c>
      <c r="AP228" s="26">
        <f>-637.663-14713.305</f>
        <v>-15350.968000000001</v>
      </c>
      <c r="AQ228" s="27">
        <f>AM228+AP228</f>
        <v>10326.641</v>
      </c>
      <c r="AR228" s="26">
        <v>0</v>
      </c>
      <c r="AS228" s="27">
        <f t="shared" si="480"/>
        <v>0</v>
      </c>
      <c r="AT228" s="12" t="s">
        <v>188</v>
      </c>
    </row>
    <row r="229" spans="1:48" ht="75" x14ac:dyDescent="0.3">
      <c r="A229" s="87"/>
      <c r="B229" s="92"/>
      <c r="C229" s="7" t="s">
        <v>285</v>
      </c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6">
        <v>637.66300000000001</v>
      </c>
      <c r="AQ229" s="27">
        <f>AM229+AP229</f>
        <v>637.66300000000001</v>
      </c>
      <c r="AR229" s="26"/>
      <c r="AS229" s="27">
        <f t="shared" si="480"/>
        <v>0</v>
      </c>
      <c r="AT229" s="12" t="s">
        <v>188</v>
      </c>
    </row>
    <row r="230" spans="1:48" s="47" customFormat="1" hidden="1" x14ac:dyDescent="0.3">
      <c r="A230" s="50"/>
      <c r="B230" s="51" t="s">
        <v>255</v>
      </c>
      <c r="C230" s="52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>
        <f>AH231</f>
        <v>0</v>
      </c>
      <c r="AI230" s="24">
        <f t="shared" si="475"/>
        <v>0</v>
      </c>
      <c r="AJ230" s="45">
        <f>AJ231</f>
        <v>52190.991000000002</v>
      </c>
      <c r="AK230" s="24">
        <f t="shared" si="476"/>
        <v>52190.991000000002</v>
      </c>
      <c r="AL230" s="45">
        <f>AL231</f>
        <v>0</v>
      </c>
      <c r="AM230" s="24">
        <f t="shared" si="477"/>
        <v>0</v>
      </c>
      <c r="AN230" s="45">
        <f>AN231</f>
        <v>-52190.991000000002</v>
      </c>
      <c r="AO230" s="24">
        <f t="shared" si="478"/>
        <v>0</v>
      </c>
      <c r="AP230" s="45">
        <f>AP231</f>
        <v>0</v>
      </c>
      <c r="AQ230" s="24">
        <f t="shared" si="479"/>
        <v>0</v>
      </c>
      <c r="AR230" s="45">
        <f>AR231</f>
        <v>0</v>
      </c>
      <c r="AS230" s="24">
        <f t="shared" si="480"/>
        <v>0</v>
      </c>
      <c r="AT230" s="46"/>
      <c r="AU230" s="47">
        <v>0</v>
      </c>
    </row>
    <row r="231" spans="1:48" ht="56.25" hidden="1" x14ac:dyDescent="0.3">
      <c r="A231" s="1" t="s">
        <v>268</v>
      </c>
      <c r="B231" s="48" t="s">
        <v>254</v>
      </c>
      <c r="C231" s="55" t="s">
        <v>278</v>
      </c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>
        <f t="shared" si="475"/>
        <v>0</v>
      </c>
      <c r="AJ231" s="27">
        <v>52190.991000000002</v>
      </c>
      <c r="AK231" s="27">
        <f t="shared" si="476"/>
        <v>52190.991000000002</v>
      </c>
      <c r="AL231" s="27"/>
      <c r="AM231" s="27">
        <f t="shared" si="477"/>
        <v>0</v>
      </c>
      <c r="AN231" s="27">
        <v>-52190.991000000002</v>
      </c>
      <c r="AO231" s="27">
        <f t="shared" si="478"/>
        <v>0</v>
      </c>
      <c r="AP231" s="26"/>
      <c r="AQ231" s="27">
        <f t="shared" si="479"/>
        <v>0</v>
      </c>
      <c r="AR231" s="26"/>
      <c r="AS231" s="27">
        <f t="shared" si="480"/>
        <v>0</v>
      </c>
      <c r="AT231" s="12" t="s">
        <v>257</v>
      </c>
      <c r="AU231" s="3">
        <v>0</v>
      </c>
    </row>
    <row r="232" spans="1:48" x14ac:dyDescent="0.3">
      <c r="A232" s="64"/>
      <c r="B232" s="82" t="s">
        <v>9</v>
      </c>
      <c r="C232" s="82"/>
      <c r="D232" s="27">
        <f>D16+D75+D116+D131+D216+D227+D213+D223</f>
        <v>5368497.6999999993</v>
      </c>
      <c r="E232" s="27">
        <f>E16+E75+E116+E131+E216+E227+E213+E223</f>
        <v>3917463.1999999997</v>
      </c>
      <c r="F232" s="27">
        <f>F16+F75+F116+F131+F216+F227+F213+F223</f>
        <v>80762.600000000006</v>
      </c>
      <c r="G232" s="27">
        <f t="shared" ref="G232:G242" si="483">D232+F232</f>
        <v>5449260.2999999989</v>
      </c>
      <c r="H232" s="27">
        <f>H16+H75+H116+H131+H216+H227+H213+H223</f>
        <v>380874.5</v>
      </c>
      <c r="I232" s="27">
        <f t="shared" ref="I232:I242" si="484">E232+H232</f>
        <v>4298337.6999999993</v>
      </c>
      <c r="J232" s="27">
        <f>J16+J75+J116+J131+J216+J227+J213+J223</f>
        <v>130549.73300000001</v>
      </c>
      <c r="K232" s="27">
        <f t="shared" si="482"/>
        <v>5579810.0329999989</v>
      </c>
      <c r="L232" s="27">
        <f>L16+L75+L116+L131+L216+L227+L213+L223</f>
        <v>39449.546999999999</v>
      </c>
      <c r="M232" s="27">
        <f t="shared" si="424"/>
        <v>4337787.2469999995</v>
      </c>
      <c r="N232" s="27">
        <f>N16+N75+N116+N131+N216+N227+N213+N223</f>
        <v>0</v>
      </c>
      <c r="O232" s="27">
        <f t="shared" si="425"/>
        <v>5579810.0329999989</v>
      </c>
      <c r="P232" s="27">
        <f>P16+P75+P116+P131+P216+P227+P213+P223</f>
        <v>-39449.546999999999</v>
      </c>
      <c r="Q232" s="27">
        <f t="shared" si="426"/>
        <v>4298337.6999999993</v>
      </c>
      <c r="R232" s="27">
        <f>R16+R75+R116+R131+R216+R227+R213+R223</f>
        <v>610621.83400000003</v>
      </c>
      <c r="S232" s="27">
        <f t="shared" si="427"/>
        <v>6190431.8669999987</v>
      </c>
      <c r="T232" s="27">
        <f>T16+T75+T116+T131+T216+T227+T213+T223</f>
        <v>3580.3999999999942</v>
      </c>
      <c r="U232" s="27">
        <f t="shared" si="428"/>
        <v>4301918.0999999996</v>
      </c>
      <c r="V232" s="27">
        <f>V16+V75+V116+V131+V216+V227+V213+V223</f>
        <v>23185.34</v>
      </c>
      <c r="W232" s="27">
        <f t="shared" si="453"/>
        <v>6213617.2069999985</v>
      </c>
      <c r="X232" s="27">
        <f>X16+X75+X116+X131+X216+X227+X213+X223</f>
        <v>0</v>
      </c>
      <c r="Y232" s="27">
        <f t="shared" si="454"/>
        <v>4301918.0999999996</v>
      </c>
      <c r="Z232" s="27">
        <f>Z16+Z75+Z116+Z131+Z216+Z227+Z213+Z223</f>
        <v>360987.21299999999</v>
      </c>
      <c r="AA232" s="27">
        <f t="shared" si="455"/>
        <v>6574604.4199999981</v>
      </c>
      <c r="AB232" s="27">
        <f>AB16+AB75+AB116+AB131+AB216+AB227+AB213+AB223</f>
        <v>1436242.6439999999</v>
      </c>
      <c r="AC232" s="27">
        <f t="shared" si="456"/>
        <v>5738160.743999999</v>
      </c>
      <c r="AD232" s="27">
        <f>AD16+AD75+AD116+AD131+AD216+AD227+AD213+AD223</f>
        <v>-13456.4</v>
      </c>
      <c r="AE232" s="27">
        <f t="shared" si="473"/>
        <v>6561148.0199999977</v>
      </c>
      <c r="AF232" s="27">
        <f>AF16+AF75+AF116+AF131+AF216+AF227+AF213+AF223</f>
        <v>-53326.8</v>
      </c>
      <c r="AG232" s="27">
        <f t="shared" si="474"/>
        <v>5684833.9439999992</v>
      </c>
      <c r="AH232" s="27">
        <f>AH16+AH75+AH116+AH131+AH216+AH227+AH213+AH223+AH230</f>
        <v>163017.60000000001</v>
      </c>
      <c r="AI232" s="27">
        <f t="shared" si="475"/>
        <v>6724165.6199999973</v>
      </c>
      <c r="AJ232" s="27">
        <f>AJ16+AJ75+AJ116+AJ131+AJ216+AJ227+AJ213+AJ223+AJ230</f>
        <v>145876.79699999999</v>
      </c>
      <c r="AK232" s="27">
        <f t="shared" si="476"/>
        <v>5830710.7409999995</v>
      </c>
      <c r="AL232" s="27">
        <f>AL16+AL75+AL116+AL131+AL216+AL227+AL213+AL223+AL230</f>
        <v>-139038.35999999999</v>
      </c>
      <c r="AM232" s="27">
        <f t="shared" si="477"/>
        <v>6585127.259999997</v>
      </c>
      <c r="AN232" s="27">
        <f>AN16+AN75+AN116+AN131+AN216+AN227+AN213+AN223+AN230</f>
        <v>75764.889999999985</v>
      </c>
      <c r="AO232" s="27">
        <f t="shared" si="478"/>
        <v>5906475.6309999991</v>
      </c>
      <c r="AP232" s="26">
        <f>AP16+AP75+AP116+AP131+AP216+AP227+AP213+AP223+AP230</f>
        <v>211925.94699999999</v>
      </c>
      <c r="AQ232" s="27">
        <f t="shared" si="479"/>
        <v>6797053.2069999967</v>
      </c>
      <c r="AR232" s="26">
        <f>AR16+AR75+AR116+AR131+AR216+AR227+AR213+AR223+AR230</f>
        <v>-98668.459000000017</v>
      </c>
      <c r="AS232" s="27">
        <f t="shared" si="480"/>
        <v>5807807.1719999993</v>
      </c>
    </row>
    <row r="233" spans="1:48" x14ac:dyDescent="0.3">
      <c r="A233" s="64"/>
      <c r="B233" s="89" t="s">
        <v>10</v>
      </c>
      <c r="C233" s="90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6"/>
      <c r="AQ233" s="27"/>
      <c r="AR233" s="26"/>
      <c r="AS233" s="27"/>
    </row>
    <row r="234" spans="1:48" x14ac:dyDescent="0.3">
      <c r="A234" s="64"/>
      <c r="B234" s="89" t="s">
        <v>22</v>
      </c>
      <c r="C234" s="93"/>
      <c r="D234" s="27">
        <f>D134</f>
        <v>1455404.7999999998</v>
      </c>
      <c r="E234" s="27">
        <f>E134</f>
        <v>1105577.3999999999</v>
      </c>
      <c r="F234" s="27">
        <f>F134</f>
        <v>0</v>
      </c>
      <c r="G234" s="27">
        <f t="shared" si="483"/>
        <v>1455404.7999999998</v>
      </c>
      <c r="H234" s="27">
        <f>H134</f>
        <v>0</v>
      </c>
      <c r="I234" s="27">
        <f t="shared" si="484"/>
        <v>1105577.3999999999</v>
      </c>
      <c r="J234" s="27">
        <f>J134</f>
        <v>0</v>
      </c>
      <c r="K234" s="27">
        <f t="shared" si="482"/>
        <v>1455404.7999999998</v>
      </c>
      <c r="L234" s="27">
        <f>L134</f>
        <v>0</v>
      </c>
      <c r="M234" s="27">
        <f t="shared" ref="M234:M236" si="485">I234+L234</f>
        <v>1105577.3999999999</v>
      </c>
      <c r="N234" s="27">
        <f>N134</f>
        <v>0</v>
      </c>
      <c r="O234" s="27">
        <f t="shared" ref="O234:O236" si="486">K234+N234</f>
        <v>1455404.7999999998</v>
      </c>
      <c r="P234" s="27">
        <f>P134</f>
        <v>0</v>
      </c>
      <c r="Q234" s="27">
        <f t="shared" ref="Q234:Q236" si="487">M234+P234</f>
        <v>1105577.3999999999</v>
      </c>
      <c r="R234" s="27">
        <f>R134</f>
        <v>320329.5</v>
      </c>
      <c r="S234" s="27">
        <f t="shared" ref="S234:S235" si="488">O234+R234</f>
        <v>1775734.2999999998</v>
      </c>
      <c r="T234" s="27">
        <f>T134</f>
        <v>0</v>
      </c>
      <c r="U234" s="27">
        <f t="shared" ref="U234:U235" si="489">Q234+T234</f>
        <v>1105577.3999999999</v>
      </c>
      <c r="V234" s="27">
        <f>V134</f>
        <v>0</v>
      </c>
      <c r="W234" s="27">
        <f t="shared" ref="W234:W235" si="490">S234+V234</f>
        <v>1775734.2999999998</v>
      </c>
      <c r="X234" s="27">
        <f>X134</f>
        <v>0</v>
      </c>
      <c r="Y234" s="27">
        <f t="shared" ref="Y234:Y235" si="491">U234+X234</f>
        <v>1105577.3999999999</v>
      </c>
      <c r="Z234" s="27">
        <f>Z134</f>
        <v>-130943</v>
      </c>
      <c r="AA234" s="27">
        <f t="shared" ref="AA234" si="492">W234+Z234</f>
        <v>1644791.2999999998</v>
      </c>
      <c r="AB234" s="27">
        <f>AB134</f>
        <v>407796.5</v>
      </c>
      <c r="AC234" s="27">
        <f t="shared" ref="AC234:AC235" si="493">Y234+AB234</f>
        <v>1513373.9</v>
      </c>
      <c r="AD234" s="27">
        <f>AD134</f>
        <v>0</v>
      </c>
      <c r="AE234" s="27">
        <f t="shared" ref="AE234" si="494">AA234+AD234</f>
        <v>1644791.2999999998</v>
      </c>
      <c r="AF234" s="27">
        <f>AF134</f>
        <v>0</v>
      </c>
      <c r="AG234" s="27">
        <f t="shared" ref="AG234:AG235" si="495">AC234+AF234</f>
        <v>1513373.9</v>
      </c>
      <c r="AH234" s="27">
        <f>AH134</f>
        <v>0</v>
      </c>
      <c r="AI234" s="27">
        <f t="shared" ref="AI234" si="496">AE234+AH234</f>
        <v>1644791.2999999998</v>
      </c>
      <c r="AJ234" s="27">
        <f>AJ134</f>
        <v>0</v>
      </c>
      <c r="AK234" s="27">
        <f t="shared" ref="AK234:AK235" si="497">AG234+AJ234</f>
        <v>1513373.9</v>
      </c>
      <c r="AL234" s="27">
        <f>AL134</f>
        <v>0</v>
      </c>
      <c r="AM234" s="27">
        <f t="shared" ref="AM234" si="498">AI234+AL234</f>
        <v>1644791.2999999998</v>
      </c>
      <c r="AN234" s="27">
        <f>AN134</f>
        <v>0</v>
      </c>
      <c r="AO234" s="27">
        <f t="shared" ref="AO234:AO235" si="499">AK234+AN234</f>
        <v>1513373.9</v>
      </c>
      <c r="AP234" s="26">
        <f>AP134</f>
        <v>0</v>
      </c>
      <c r="AQ234" s="27">
        <f t="shared" ref="AQ234" si="500">AM234+AP234</f>
        <v>1644791.2999999998</v>
      </c>
      <c r="AR234" s="26">
        <f>AR134</f>
        <v>0</v>
      </c>
      <c r="AS234" s="27">
        <f t="shared" ref="AS234:AS235" si="501">AO234+AR234</f>
        <v>1513373.9</v>
      </c>
    </row>
    <row r="235" spans="1:48" x14ac:dyDescent="0.3">
      <c r="A235" s="64"/>
      <c r="B235" s="60" t="s">
        <v>13</v>
      </c>
      <c r="C235" s="61"/>
      <c r="D235" s="27">
        <f>D19+D78</f>
        <v>1025528.1000000001</v>
      </c>
      <c r="E235" s="27">
        <f>E19+E78</f>
        <v>436731.8</v>
      </c>
      <c r="F235" s="27">
        <f>F19+F78</f>
        <v>37908.500000000015</v>
      </c>
      <c r="G235" s="27">
        <f t="shared" si="483"/>
        <v>1063436.6000000001</v>
      </c>
      <c r="H235" s="27">
        <f>H19+H78</f>
        <v>331798.09999999998</v>
      </c>
      <c r="I235" s="27">
        <f t="shared" si="484"/>
        <v>768529.89999999991</v>
      </c>
      <c r="J235" s="27">
        <f>J19+J78</f>
        <v>0</v>
      </c>
      <c r="K235" s="27">
        <f t="shared" si="482"/>
        <v>1063436.6000000001</v>
      </c>
      <c r="L235" s="27">
        <f>L19+L78</f>
        <v>0</v>
      </c>
      <c r="M235" s="27">
        <f t="shared" si="485"/>
        <v>768529.89999999991</v>
      </c>
      <c r="N235" s="27">
        <f>N19+N78</f>
        <v>0</v>
      </c>
      <c r="O235" s="27">
        <f t="shared" si="486"/>
        <v>1063436.6000000001</v>
      </c>
      <c r="P235" s="27">
        <f>P19+P78</f>
        <v>0</v>
      </c>
      <c r="Q235" s="27">
        <f t="shared" si="487"/>
        <v>768529.89999999991</v>
      </c>
      <c r="R235" s="27">
        <f>R19+R78</f>
        <v>105494.49999999999</v>
      </c>
      <c r="S235" s="27">
        <f t="shared" si="488"/>
        <v>1168931.1000000001</v>
      </c>
      <c r="T235" s="27">
        <f>T19+T78</f>
        <v>103580.40000000001</v>
      </c>
      <c r="U235" s="27">
        <f t="shared" si="489"/>
        <v>872110.29999999993</v>
      </c>
      <c r="V235" s="27">
        <f>V19+V78</f>
        <v>0</v>
      </c>
      <c r="W235" s="27">
        <f t="shared" si="490"/>
        <v>1168931.1000000001</v>
      </c>
      <c r="X235" s="27">
        <f>X19+X78</f>
        <v>0</v>
      </c>
      <c r="Y235" s="27">
        <f t="shared" si="491"/>
        <v>872110.29999999993</v>
      </c>
      <c r="Z235" s="27">
        <f>Z19+Z78</f>
        <v>-249341.21899999998</v>
      </c>
      <c r="AA235" s="27">
        <f>W235+Z235</f>
        <v>919589.88100000005</v>
      </c>
      <c r="AB235" s="27">
        <f>AB19+AB78</f>
        <v>42649.756000000001</v>
      </c>
      <c r="AC235" s="27">
        <f t="shared" si="493"/>
        <v>914760.05599999998</v>
      </c>
      <c r="AD235" s="27">
        <f>AD19+AD78</f>
        <v>0</v>
      </c>
      <c r="AE235" s="27">
        <f>AA235+AD235</f>
        <v>919589.88100000005</v>
      </c>
      <c r="AF235" s="27">
        <f>AF19+AF78</f>
        <v>0</v>
      </c>
      <c r="AG235" s="27">
        <f t="shared" si="495"/>
        <v>914760.05599999998</v>
      </c>
      <c r="AH235" s="27">
        <f>AH19+AH78</f>
        <v>0</v>
      </c>
      <c r="AI235" s="27">
        <f>AE235+AH235</f>
        <v>919589.88100000005</v>
      </c>
      <c r="AJ235" s="27">
        <f>AJ19+AJ78</f>
        <v>0</v>
      </c>
      <c r="AK235" s="27">
        <f t="shared" si="497"/>
        <v>914760.05599999998</v>
      </c>
      <c r="AL235" s="27">
        <f>AL19+AL78</f>
        <v>0</v>
      </c>
      <c r="AM235" s="27">
        <f>AI235+AL235</f>
        <v>919589.88100000005</v>
      </c>
      <c r="AN235" s="27">
        <f>AN19+AN78</f>
        <v>0</v>
      </c>
      <c r="AO235" s="27">
        <f t="shared" si="499"/>
        <v>914760.05599999998</v>
      </c>
      <c r="AP235" s="26">
        <f>AP19+AP78</f>
        <v>0</v>
      </c>
      <c r="AQ235" s="27">
        <f>AM235+AP235</f>
        <v>919589.88100000005</v>
      </c>
      <c r="AR235" s="26">
        <f>AR19+AR78</f>
        <v>0</v>
      </c>
      <c r="AS235" s="27">
        <f t="shared" si="501"/>
        <v>914760.05599999998</v>
      </c>
    </row>
    <row r="236" spans="1:48" x14ac:dyDescent="0.3">
      <c r="A236" s="64"/>
      <c r="B236" s="60" t="s">
        <v>21</v>
      </c>
      <c r="C236" s="61"/>
      <c r="D236" s="27"/>
      <c r="E236" s="27"/>
      <c r="F236" s="27">
        <f>F79</f>
        <v>136854.1</v>
      </c>
      <c r="G236" s="27">
        <f t="shared" si="483"/>
        <v>136854.1</v>
      </c>
      <c r="H236" s="27">
        <f>H79</f>
        <v>136854.1</v>
      </c>
      <c r="I236" s="27">
        <f t="shared" si="484"/>
        <v>136854.1</v>
      </c>
      <c r="J236" s="27">
        <f>J79</f>
        <v>0</v>
      </c>
      <c r="K236" s="27">
        <f t="shared" si="482"/>
        <v>136854.1</v>
      </c>
      <c r="L236" s="27">
        <f>L79</f>
        <v>0</v>
      </c>
      <c r="M236" s="27">
        <f t="shared" si="485"/>
        <v>136854.1</v>
      </c>
      <c r="N236" s="27">
        <f>N79</f>
        <v>0</v>
      </c>
      <c r="O236" s="27">
        <f t="shared" si="486"/>
        <v>136854.1</v>
      </c>
      <c r="P236" s="27">
        <f>P79</f>
        <v>0</v>
      </c>
      <c r="Q236" s="27">
        <f t="shared" si="487"/>
        <v>136854.1</v>
      </c>
      <c r="R236" s="27">
        <f>R79</f>
        <v>0</v>
      </c>
      <c r="S236" s="27">
        <f>O236+R236+S20</f>
        <v>444158.1</v>
      </c>
      <c r="T236" s="27">
        <f>T79</f>
        <v>0</v>
      </c>
      <c r="U236" s="27">
        <f>Q236+T236+U20</f>
        <v>136854.1</v>
      </c>
      <c r="V236" s="27">
        <f>V79</f>
        <v>0</v>
      </c>
      <c r="W236" s="27">
        <f>S236+V236</f>
        <v>444158.1</v>
      </c>
      <c r="X236" s="27">
        <f>X79</f>
        <v>0</v>
      </c>
      <c r="Y236" s="27">
        <f>U236+X236</f>
        <v>136854.1</v>
      </c>
      <c r="Z236" s="27">
        <f>Z79+Z20</f>
        <v>0</v>
      </c>
      <c r="AA236" s="27">
        <f>W236+Z236</f>
        <v>444158.1</v>
      </c>
      <c r="AB236" s="27">
        <f>AB79+AB20</f>
        <v>0</v>
      </c>
      <c r="AC236" s="27">
        <f>Y236+AB236+AC20</f>
        <v>136854.1</v>
      </c>
      <c r="AD236" s="27">
        <f>AD79+AD20</f>
        <v>0</v>
      </c>
      <c r="AE236" s="27">
        <f>AA236+AD236</f>
        <v>444158.1</v>
      </c>
      <c r="AF236" s="27">
        <f>AF79+AF20</f>
        <v>0</v>
      </c>
      <c r="AG236" s="27">
        <f>AC236+AF236+AG20</f>
        <v>136854.1</v>
      </c>
      <c r="AH236" s="27">
        <f>AH79+AH20</f>
        <v>0</v>
      </c>
      <c r="AI236" s="27">
        <f>AE236+AH236</f>
        <v>444158.1</v>
      </c>
      <c r="AJ236" s="27">
        <f>AJ79+AJ20</f>
        <v>0</v>
      </c>
      <c r="AK236" s="27">
        <f>AG236+AJ236+AK20</f>
        <v>136854.1</v>
      </c>
      <c r="AL236" s="27">
        <f>AL79+AL20</f>
        <v>0</v>
      </c>
      <c r="AM236" s="27">
        <f>AI236+AL236</f>
        <v>444158.1</v>
      </c>
      <c r="AN236" s="27">
        <f>AN79+AN20</f>
        <v>0</v>
      </c>
      <c r="AO236" s="27">
        <f>AK236+AN236+AO20</f>
        <v>136854.1</v>
      </c>
      <c r="AP236" s="26">
        <f>AP79+AP20</f>
        <v>0</v>
      </c>
      <c r="AQ236" s="27">
        <f>AM236+AP236</f>
        <v>444158.1</v>
      </c>
      <c r="AR236" s="26">
        <f>AR79+AR20</f>
        <v>0</v>
      </c>
      <c r="AS236" s="27">
        <f>AO236+AR236+AS20</f>
        <v>136854.1</v>
      </c>
    </row>
    <row r="237" spans="1:48" x14ac:dyDescent="0.3">
      <c r="A237" s="64"/>
      <c r="B237" s="89" t="s">
        <v>222</v>
      </c>
      <c r="C237" s="94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>
        <f>Z80</f>
        <v>809408.66399999999</v>
      </c>
      <c r="AA237" s="27">
        <f>W237+Z237</f>
        <v>809408.66399999999</v>
      </c>
      <c r="AB237" s="27">
        <f>AB80</f>
        <v>810345.35199999996</v>
      </c>
      <c r="AC237" s="27">
        <f>Y237+AB237+AC21</f>
        <v>810345.35199999996</v>
      </c>
      <c r="AD237" s="27">
        <f>AD80</f>
        <v>0</v>
      </c>
      <c r="AE237" s="27">
        <f>AA237+AD237</f>
        <v>809408.66399999999</v>
      </c>
      <c r="AF237" s="27">
        <f>AF80</f>
        <v>0</v>
      </c>
      <c r="AG237" s="27">
        <f>AC237+AF237+AG21</f>
        <v>810345.35199999996</v>
      </c>
      <c r="AH237" s="27">
        <f>AH80</f>
        <v>0</v>
      </c>
      <c r="AI237" s="27">
        <f>AE237+AH237</f>
        <v>809408.66399999999</v>
      </c>
      <c r="AJ237" s="27">
        <f>AJ80</f>
        <v>0</v>
      </c>
      <c r="AK237" s="27">
        <f>AG237+AJ237+AK21</f>
        <v>810345.35199999996</v>
      </c>
      <c r="AL237" s="27">
        <f>AL80</f>
        <v>0</v>
      </c>
      <c r="AM237" s="27">
        <f>AI237+AL237</f>
        <v>809408.66399999999</v>
      </c>
      <c r="AN237" s="27">
        <f>AN80</f>
        <v>0</v>
      </c>
      <c r="AO237" s="27">
        <f>AK237+AN237+AO21</f>
        <v>810345.35199999996</v>
      </c>
      <c r="AP237" s="26">
        <f>AP80</f>
        <v>0</v>
      </c>
      <c r="AQ237" s="27">
        <f>AM237+AP237</f>
        <v>809408.66399999999</v>
      </c>
      <c r="AR237" s="26">
        <f>AR80</f>
        <v>0</v>
      </c>
      <c r="AS237" s="27">
        <f>AO237+AR237+AS21</f>
        <v>810345.35199999996</v>
      </c>
    </row>
    <row r="238" spans="1:48" x14ac:dyDescent="0.3">
      <c r="A238" s="64"/>
      <c r="B238" s="82" t="s">
        <v>11</v>
      </c>
      <c r="C238" s="82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6"/>
      <c r="AQ238" s="27"/>
      <c r="AR238" s="26"/>
      <c r="AS238" s="27"/>
    </row>
    <row r="239" spans="1:48" x14ac:dyDescent="0.3">
      <c r="A239" s="64"/>
      <c r="B239" s="82" t="s">
        <v>12</v>
      </c>
      <c r="C239" s="83"/>
      <c r="D239" s="27">
        <f>D50+D51+D52+D53+D55</f>
        <v>21508.400000000001</v>
      </c>
      <c r="E239" s="27">
        <f>E50+E51+E52+E53+E55</f>
        <v>32000</v>
      </c>
      <c r="F239" s="27">
        <f>F50+F51+F52+F53+F55</f>
        <v>0</v>
      </c>
      <c r="G239" s="27">
        <f t="shared" si="483"/>
        <v>21508.400000000001</v>
      </c>
      <c r="H239" s="27">
        <f>H50+H51+H52+H53+H55</f>
        <v>0</v>
      </c>
      <c r="I239" s="27">
        <f t="shared" si="484"/>
        <v>32000</v>
      </c>
      <c r="J239" s="27">
        <f>J50+J51+J52+J53+J55</f>
        <v>0</v>
      </c>
      <c r="K239" s="27">
        <f t="shared" si="482"/>
        <v>21508.400000000001</v>
      </c>
      <c r="L239" s="27">
        <f>L50+L51+L52+L53+L55</f>
        <v>0</v>
      </c>
      <c r="M239" s="27">
        <f t="shared" ref="M239:M242" si="502">I239+L239</f>
        <v>32000</v>
      </c>
      <c r="N239" s="27">
        <f>N50+N51+N52+N53+N55</f>
        <v>0</v>
      </c>
      <c r="O239" s="27">
        <f t="shared" ref="O239:O242" si="503">K239+N239</f>
        <v>21508.400000000001</v>
      </c>
      <c r="P239" s="27">
        <f>P50+P51+P52+P53+P55</f>
        <v>0</v>
      </c>
      <c r="Q239" s="27">
        <f t="shared" ref="Q239:Q242" si="504">M239+P239</f>
        <v>32000</v>
      </c>
      <c r="R239" s="27">
        <f>R50+R51+R52+R53+R55+R57</f>
        <v>20807.867999999999</v>
      </c>
      <c r="S239" s="27">
        <f t="shared" ref="S239:S242" si="505">O239+R239</f>
        <v>42316.267999999996</v>
      </c>
      <c r="T239" s="27">
        <f>T50+T51+T52+T53+T55+T57</f>
        <v>-16000</v>
      </c>
      <c r="U239" s="27">
        <f t="shared" ref="U239:U242" si="506">Q239+T239</f>
        <v>16000</v>
      </c>
      <c r="V239" s="27">
        <f>V50+V51+V52+V53+V55+V57</f>
        <v>0</v>
      </c>
      <c r="W239" s="27">
        <f t="shared" ref="W239:W242" si="507">S239+V239</f>
        <v>42316.267999999996</v>
      </c>
      <c r="X239" s="27">
        <f>X50+X51+X52+X53+X55+X57</f>
        <v>0</v>
      </c>
      <c r="Y239" s="27">
        <f t="shared" ref="Y239:Y242" si="508">U239+X239</f>
        <v>16000</v>
      </c>
      <c r="Z239" s="27">
        <f>Z50+Z51+Z52+Z53+Z55+Z57</f>
        <v>-5508.4</v>
      </c>
      <c r="AA239" s="27">
        <f t="shared" ref="AA239:AA242" si="509">W239+Z239</f>
        <v>36807.867999999995</v>
      </c>
      <c r="AB239" s="27">
        <f>AB50+AB51+AB52+AB53+AB55+AB57</f>
        <v>0</v>
      </c>
      <c r="AC239" s="27">
        <f t="shared" ref="AC239:AC242" si="510">Y239+AB239</f>
        <v>16000</v>
      </c>
      <c r="AD239" s="27">
        <f>AD50+AD51+AD52+AD53+AD55+AD57</f>
        <v>0</v>
      </c>
      <c r="AE239" s="27">
        <f t="shared" ref="AE239:AE242" si="511">AA239+AD239</f>
        <v>36807.867999999995</v>
      </c>
      <c r="AF239" s="27">
        <f>AF50+AF51+AF52+AF53+AF55+AF57</f>
        <v>0</v>
      </c>
      <c r="AG239" s="27">
        <f t="shared" ref="AG239:AG242" si="512">AC239+AF239</f>
        <v>16000</v>
      </c>
      <c r="AH239" s="27">
        <f>AH50+AH51+AH52+AH53+AH55+AH57+AH72</f>
        <v>622.9</v>
      </c>
      <c r="AI239" s="27">
        <f t="shared" ref="AI239:AI242" si="513">AE239+AH239</f>
        <v>37430.767999999996</v>
      </c>
      <c r="AJ239" s="27">
        <f>AJ50+AJ51+AJ52+AJ53+AJ55+AJ57+AJ72</f>
        <v>0</v>
      </c>
      <c r="AK239" s="27">
        <f t="shared" ref="AK239:AK242" si="514">AG239+AJ239</f>
        <v>16000</v>
      </c>
      <c r="AL239" s="27">
        <f>AL50+AL51+AL52+AL53+AL55+AL57+AL72</f>
        <v>0</v>
      </c>
      <c r="AM239" s="27">
        <f t="shared" ref="AM239:AM242" si="515">AI239+AL239</f>
        <v>37430.767999999996</v>
      </c>
      <c r="AN239" s="27">
        <f>AN50+AN51+AN52+AN53+AN55+AN57+AN72</f>
        <v>0</v>
      </c>
      <c r="AO239" s="27">
        <f t="shared" ref="AO239:AO242" si="516">AK239+AN239</f>
        <v>16000</v>
      </c>
      <c r="AP239" s="26">
        <f>AP50+AP51+AP52+AP53+AP55+AP57+AP72</f>
        <v>0</v>
      </c>
      <c r="AQ239" s="27">
        <f t="shared" ref="AQ239:AQ245" si="517">AM239+AP239</f>
        <v>37430.767999999996</v>
      </c>
      <c r="AR239" s="26">
        <f>AR50+AR51+AR52+AR53+AR55+AR57+AR72</f>
        <v>0</v>
      </c>
      <c r="AS239" s="27">
        <f t="shared" ref="AS239:AS245" si="518">AO239+AR239</f>
        <v>16000</v>
      </c>
    </row>
    <row r="240" spans="1:48" x14ac:dyDescent="0.3">
      <c r="A240" s="64"/>
      <c r="B240" s="85" t="s">
        <v>15</v>
      </c>
      <c r="C240" s="85"/>
      <c r="D240" s="27">
        <f>D81+D82+D83+D84+D85+D86+D87+D89+D91+D92+D93+D94+D95+D217+D218+D219+D220+D224+D228+D214+D215+D21+D26+D31+D36+D37+D41+D45+D46+D221+D222</f>
        <v>1988272.5999999999</v>
      </c>
      <c r="E240" s="27">
        <f>E81+E82+E83+E84+E85+E86+E87+E89+E91+E92+E93+E94+E95+E217+E218+E219+E220+E224+E228+E214+E215+E21+E26+E31+E36+E37+E41+E45+E46</f>
        <v>1679215.8000000003</v>
      </c>
      <c r="F240" s="27">
        <f>F81+F82+F83+F84+F85+F86+F87+F89+F91+F92+F93+F94+F95+F217+F218+F219+F220+F224+F228+F214+F215+F21+F26+F31+F36+F37+F41+F45+F46+F221+F222+F109+F110+F111+F112+F113+F114</f>
        <v>38619.200000000004</v>
      </c>
      <c r="G240" s="27">
        <f t="shared" si="483"/>
        <v>2026891.7999999998</v>
      </c>
      <c r="H240" s="27">
        <f>H81+H82+H83+H84+H85+H86+H87+H89+H91+H92+H93+H94+H95+H217+H218+H219+H220+H224+H228+H214+H215+H21+H26+H31+H36+H37+H41+H45+H46+H221+H222+H109+H110+H111+H112+H113+H114</f>
        <v>150731.09999999998</v>
      </c>
      <c r="I240" s="27">
        <f t="shared" si="484"/>
        <v>1829946.9000000004</v>
      </c>
      <c r="J240" s="27">
        <f>J81+J82+J83+J84+J85+J86+J87+J89+J91+J92+J93+J94+J95+J217+J218+J219+J220+J224+J228+J214+J215+J21+J26+J31+J36+J37+J41+J45+J46+J221+J222+J109+J110+J111+J112+J113+J114</f>
        <v>97580.934000000008</v>
      </c>
      <c r="K240" s="27">
        <f t="shared" si="482"/>
        <v>2124472.7339999997</v>
      </c>
      <c r="L240" s="27">
        <f>L81+L82+L83+L84+L85+L86+L87+L89+L91+L92+L93+L94+L95+L217+L218+L219+L220+L224+L228+L214+L215+L21+L26+L31+L36+L37+L41+L45+L46+L221+L222+L109+L110+L111+L112+L113+L114</f>
        <v>39449.546999999999</v>
      </c>
      <c r="M240" s="27">
        <f t="shared" si="502"/>
        <v>1869396.4470000004</v>
      </c>
      <c r="N240" s="27">
        <f>N81+N82+N83+N84+N85+N86+N87+N89+N91+N92+N93+N94+N95+N217+N218+N219+N220+N224+N228+N214+N215+N21+N26+N31+N36+N37+N41+N45+N46+N221+N222+N109+N110+N111+N112+N113+N114</f>
        <v>0</v>
      </c>
      <c r="O240" s="27">
        <f t="shared" si="503"/>
        <v>2124472.7339999997</v>
      </c>
      <c r="P240" s="27">
        <f>P81+P82+P83+P84+P85+P86+P87+P89+P91+P92+P93+P94+P95+P217+P218+P219+P220+P224+P228+P214+P215+P21+P26+P31+P36+P37+P41+P45+P46+P221+P222+P109+P110+P111+P112+P113+P114</f>
        <v>-39449.546999999999</v>
      </c>
      <c r="Q240" s="27">
        <f t="shared" si="504"/>
        <v>1829946.9000000004</v>
      </c>
      <c r="R240" s="27">
        <f>R81+R82+R83+R84+R85+R86+R87+R89+R91+R92+R93+R94+R95+R217+R218+R219+R220+R224+R228+R214+R215+R21+R26+R31+R36+R37+R41+R45+R46+R221+R222+R109+R110+R111+R112+R113+R114+R58+R64+R69</f>
        <v>185644.20600000001</v>
      </c>
      <c r="S240" s="27">
        <f t="shared" si="505"/>
        <v>2310116.9399999995</v>
      </c>
      <c r="T240" s="27">
        <f>T81+T82+T83+T84+T85+T86+T87+T89+T91+T92+T93+T94+T95+T217+T218+T219+T220+T224+T228+T214+T215+T21+T26+T31+T36+T37+T41+T45+T46+T221+T222+T109+T110+T111+T112+T113+T114+T58+T64+T69</f>
        <v>19580.39999999998</v>
      </c>
      <c r="U240" s="27">
        <f t="shared" si="506"/>
        <v>1849527.3000000003</v>
      </c>
      <c r="V240" s="27">
        <f>V81+V82+V83+V84+V85+V86+V87+V89+V91+V92+V93+V94+V95+V217+V218+V219+V220+V224+V228+V214+V215+V21+V26+V31+V36+V37+V41+V45+V46+V221+V222+V109+V110+V111+V112+V113+V114+V58+V64+V69</f>
        <v>23185.34</v>
      </c>
      <c r="W240" s="27">
        <f t="shared" si="507"/>
        <v>2333302.2799999993</v>
      </c>
      <c r="X240" s="27">
        <f>X81+X82+X83+X84+X85+X86+X87+X89+X91+X92+X93+X94+X95+X217+X218+X219+X220+X224+X228+X214+X215+X21+X26+X31+X36+X37+X41+X45+X46+X221+X222+X109+X110+X111+X112+X113+X114+X58+X64+X69</f>
        <v>0</v>
      </c>
      <c r="Y240" s="27">
        <f t="shared" si="508"/>
        <v>1849527.3000000003</v>
      </c>
      <c r="Z240" s="27">
        <f>Z81+Z82+Z83+Z84+Z85+Z86+Z87+Z89+Z91+Z92+Z93+Z94+Z95+Z217+Z218+Z219+Z220+Z224+Z228+Z214+Z215+Z21+Z26+Z31+Z36+Z37+Z41+Z45+Z46+Z221+Z222+Z109+Z110+Z111+Z112+Z113+Z114+Z58+Z64+Z69+Z54+Z56+Z225+Z70+Z71</f>
        <v>204213.47600000002</v>
      </c>
      <c r="AA240" s="27">
        <f t="shared" si="509"/>
        <v>2537515.7559999991</v>
      </c>
      <c r="AB240" s="27">
        <f>AB81+AB82+AB83+AB84+AB85+AB86+AB87+AB89+AB91+AB92+AB93+AB94+AB95+AB217+AB218+AB219+AB220+AB224+AB228+AB214+AB215+AB21+AB26+AB31+AB36+AB37+AB41+AB45+AB46+AB221+AB222+AB109+AB110+AB111+AB112+AB113+AB114+AB58+AB64+AB69+AB54+AB56+AB225+AB70+AB71</f>
        <v>393644.89100000006</v>
      </c>
      <c r="AC240" s="27">
        <f t="shared" si="510"/>
        <v>2243172.1910000006</v>
      </c>
      <c r="AD240" s="27">
        <f>AD81+AD82+AD83+AD84+AD85+AD86+AD87+AD89+AD91+AD92+AD93+AD94+AD95+AD217+AD218+AD219+AD220+AD224+AD228+AD214+AD215+AD21+AD26+AD31+AD36+AD37+AD41+AD45+AD46+AD221+AD222+AD109+AD110+AD111+AD112+AD113+AD114+AD58+AD64+AD69+AD54+AD56+AD225+AD70+AD71</f>
        <v>-13456.4</v>
      </c>
      <c r="AE240" s="27">
        <f t="shared" si="511"/>
        <v>2524059.3559999992</v>
      </c>
      <c r="AF240" s="27">
        <f>AF81+AF82+AF83+AF84+AF85+AF86+AF87+AF89+AF91+AF92+AF93+AF94+AF95+AF217+AF218+AF219+AF220+AF224+AF228+AF214+AF215+AF21+AF26+AF31+AF36+AF37+AF41+AF45+AF46+AF221+AF222+AF109+AF110+AF111+AF112+AF113+AF114+AF58+AF64+AF69+AF54+AF56+AF225+AF70+AF71</f>
        <v>-53326.8</v>
      </c>
      <c r="AG240" s="27">
        <f t="shared" si="512"/>
        <v>2189845.3910000008</v>
      </c>
      <c r="AH240" s="27">
        <f>AH81+AH82+AH83+AH84+AH85+AH86+AH87+AH89+AH91+AH92+AH93+AH94+AH95+AH217+AH218+AH219+AH220+AH224+AH228+AH214+AH215+AH21+AH26+AH31+AH36+AH37+AH41+AH45+AH46+AH221+AH222+AH109+AH110+AH111+AH112+AH113+AH114+AH58+AH64+AH69+AH54+AH56+AH225+AH70+AH71+AH73+AH74</f>
        <v>137554.98000000001</v>
      </c>
      <c r="AI240" s="27">
        <f t="shared" si="513"/>
        <v>2661614.3359999992</v>
      </c>
      <c r="AJ240" s="27">
        <f>AJ81+AJ82+AJ83+AJ84+AJ85+AJ86+AJ87+AJ89+AJ91+AJ92+AJ93+AJ94+AJ95+AJ217+AJ218+AJ219+AJ220+AJ224+AJ228+AJ214+AJ215+AJ21+AJ26+AJ31+AJ36+AJ37+AJ41+AJ45+AJ46+AJ221+AJ222+AJ109+AJ110+AJ111+AJ112+AJ113+AJ114+AJ58+AJ64+AJ69+AJ54+AJ56+AJ225+AJ70+AJ71+AJ73+AJ74</f>
        <v>93685.805999999997</v>
      </c>
      <c r="AK240" s="27">
        <f t="shared" si="514"/>
        <v>2283531.1970000006</v>
      </c>
      <c r="AL240" s="27">
        <f>AL81+AL82+AL83+AL84+AL85+AL86+AL87+AL89+AL91+AL92+AL93+AL94+AL95+AL217+AL218+AL219+AL220+AL224+AL228+AL214+AL215+AL21+AL26+AL31+AL36+AL37+AL41+AL45+AL46+AL221+AL222+AL109+AL110+AL111+AL112+AL113+AL114+AL58+AL64+AL69+AL54+AL56+AL225+AL70+AL71+AL73+AL74</f>
        <v>-128570.06</v>
      </c>
      <c r="AM240" s="27">
        <f t="shared" si="515"/>
        <v>2533044.2759999991</v>
      </c>
      <c r="AN240" s="27">
        <f>AN81+AN82+AN83+AN84+AN85+AN86+AN87+AN89+AN91+AN92+AN93+AN94+AN95+AN217+AN218+AN219+AN220+AN224+AN228+AN214+AN215+AN21+AN26+AN31+AN36+AN37+AN41+AN45+AN46+AN221+AN222+AN109+AN110+AN111+AN112+AN113+AN114+AN58+AN64+AN69+AN54+AN56+AN225+AN70+AN71+AN73+AN74</f>
        <v>127955.88099999999</v>
      </c>
      <c r="AO240" s="27">
        <f t="shared" si="516"/>
        <v>2411487.0780000007</v>
      </c>
      <c r="AP240" s="26">
        <f>AP81+AP82+AP83+AP84+AP85+AP86+AP87+AP89+AP91+AP92+AP93+AP94+AP95+AP217+AP218+AP219+AP220+AP224+AP228+AP214+AP215+AP21+AP26+AP31+AP36+AP37+AP41+AP45+AP46+AP221+AP222+AP109+AP110+AP111+AP112+AP113+AP114+AP58+AP64+AP69+AP54+AP56+AP225+AP70+AP71+AP73+AP74+AP115+AP226</f>
        <v>40544.733000000007</v>
      </c>
      <c r="AQ240" s="27">
        <f t="shared" si="517"/>
        <v>2573589.0089999991</v>
      </c>
      <c r="AR240" s="26">
        <f>AR81+AR82+AR83+AR84+AR85+AR86+AR87+AR89+AR91+AR92+AR93+AR94+AR95+AR217+AR218+AR219+AR220+AR224+AR228+AR214+AR215+AR21+AR26+AR31+AR36+AR37+AR41+AR45+AR46+AR221+AR222+AR109+AR110+AR111+AR112+AR113+AR114+AR58+AR64+AR69+AR54+AR56+AR225+AR70+AR71+AR73+AR74+AR115+AR226</f>
        <v>-109459.45900000002</v>
      </c>
      <c r="AS240" s="27">
        <f t="shared" si="518"/>
        <v>2302027.6190000009</v>
      </c>
    </row>
    <row r="241" spans="1:47" x14ac:dyDescent="0.3">
      <c r="A241" s="64"/>
      <c r="B241" s="84" t="s">
        <v>3</v>
      </c>
      <c r="C241" s="83"/>
      <c r="D241" s="27">
        <f>D96+D102+D105</f>
        <v>1227676.3</v>
      </c>
      <c r="E241" s="27">
        <f>E96+E102+E105</f>
        <v>554800.5</v>
      </c>
      <c r="F241" s="27">
        <f>F96+F102+F105</f>
        <v>42143.399999999994</v>
      </c>
      <c r="G241" s="27">
        <f t="shared" si="483"/>
        <v>1269819.7</v>
      </c>
      <c r="H241" s="27">
        <f>H96+H102+H105</f>
        <v>230143.4</v>
      </c>
      <c r="I241" s="27">
        <f t="shared" si="484"/>
        <v>784943.9</v>
      </c>
      <c r="J241" s="27">
        <f>J96+J102+J105</f>
        <v>0</v>
      </c>
      <c r="K241" s="27">
        <f t="shared" si="482"/>
        <v>1269819.7</v>
      </c>
      <c r="L241" s="27">
        <f>L96+L102+L105</f>
        <v>0</v>
      </c>
      <c r="M241" s="27">
        <f t="shared" si="502"/>
        <v>784943.9</v>
      </c>
      <c r="N241" s="27">
        <f>N96+N102+N105</f>
        <v>0</v>
      </c>
      <c r="O241" s="27">
        <f t="shared" si="503"/>
        <v>1269819.7</v>
      </c>
      <c r="P241" s="27">
        <f>P96+P102+P105</f>
        <v>0</v>
      </c>
      <c r="Q241" s="27">
        <f t="shared" si="504"/>
        <v>784943.9</v>
      </c>
      <c r="R241" s="27">
        <f>R96+R102+R105</f>
        <v>0</v>
      </c>
      <c r="S241" s="27">
        <f t="shared" si="505"/>
        <v>1269819.7</v>
      </c>
      <c r="T241" s="27">
        <f>T96+T102+T105</f>
        <v>0</v>
      </c>
      <c r="U241" s="27">
        <f t="shared" si="506"/>
        <v>784943.9</v>
      </c>
      <c r="V241" s="27">
        <f>V96+V102+V105</f>
        <v>0</v>
      </c>
      <c r="W241" s="27">
        <f t="shared" si="507"/>
        <v>1269819.7</v>
      </c>
      <c r="X241" s="27">
        <f>X96+X102+X105</f>
        <v>0</v>
      </c>
      <c r="Y241" s="27">
        <f t="shared" si="508"/>
        <v>784943.9</v>
      </c>
      <c r="Z241" s="27">
        <f>Z96+Z102+Z105</f>
        <v>202654.14</v>
      </c>
      <c r="AA241" s="27">
        <f t="shared" si="509"/>
        <v>1472473.8399999999</v>
      </c>
      <c r="AB241" s="27">
        <f>AB96+AB102+AB105</f>
        <v>458995.10799999995</v>
      </c>
      <c r="AC241" s="27">
        <f t="shared" si="510"/>
        <v>1243939.0079999999</v>
      </c>
      <c r="AD241" s="27">
        <f>AD96+AD102+AD105</f>
        <v>0</v>
      </c>
      <c r="AE241" s="27">
        <f t="shared" si="511"/>
        <v>1472473.8399999999</v>
      </c>
      <c r="AF241" s="27">
        <f>AF96+AF102+AF105</f>
        <v>0</v>
      </c>
      <c r="AG241" s="27">
        <f t="shared" si="512"/>
        <v>1243939.0079999999</v>
      </c>
      <c r="AH241" s="27">
        <f>AH96+AH102+AH105</f>
        <v>0</v>
      </c>
      <c r="AI241" s="27">
        <f t="shared" si="513"/>
        <v>1472473.8399999999</v>
      </c>
      <c r="AJ241" s="27">
        <f>AJ96+AJ102+AJ105</f>
        <v>0</v>
      </c>
      <c r="AK241" s="27">
        <f t="shared" si="514"/>
        <v>1243939.0079999999</v>
      </c>
      <c r="AL241" s="27">
        <f>AL96+AL102+AL105</f>
        <v>0</v>
      </c>
      <c r="AM241" s="27">
        <f t="shared" si="515"/>
        <v>1472473.8399999999</v>
      </c>
      <c r="AN241" s="27">
        <f>AN96+AN102+AN105</f>
        <v>0</v>
      </c>
      <c r="AO241" s="27">
        <f t="shared" si="516"/>
        <v>1243939.0079999999</v>
      </c>
      <c r="AP241" s="26">
        <f>AP96+AP102+AP105</f>
        <v>0</v>
      </c>
      <c r="AQ241" s="27">
        <f t="shared" si="517"/>
        <v>1472473.8399999999</v>
      </c>
      <c r="AR241" s="26">
        <f>AR96+AR102+AR105</f>
        <v>0</v>
      </c>
      <c r="AS241" s="27">
        <f t="shared" si="518"/>
        <v>1243939.0079999999</v>
      </c>
    </row>
    <row r="242" spans="1:47" x14ac:dyDescent="0.3">
      <c r="A242" s="64"/>
      <c r="B242" s="82" t="s">
        <v>278</v>
      </c>
      <c r="C242" s="83"/>
      <c r="D242" s="27">
        <f>D117+D118+D119+D120+D121+D122+D126+D135+D139+D143+D147+D151+D155+D159+D163+D167+D171+D175</f>
        <v>2131040.3999999994</v>
      </c>
      <c r="E242" s="27">
        <f>E117+E118+E119+E120+E121+E122+E126+E135+E139+E143+E147+E151+E155+E159+E163+E167+E171+E175</f>
        <v>1651446.9</v>
      </c>
      <c r="F242" s="27">
        <f>F117+F118+F119+F120+F121+F122+F126+F135+F139+F143+F147+F151+F155+F159+F163+F167+F171+F175</f>
        <v>0</v>
      </c>
      <c r="G242" s="27">
        <f t="shared" si="483"/>
        <v>2131040.3999999994</v>
      </c>
      <c r="H242" s="27">
        <f>H117+H118+H119+H120+H121+H122+H126+H135+H139+H143+H147+H151+H155+H159+H163+H167+H171+H175</f>
        <v>0</v>
      </c>
      <c r="I242" s="27">
        <f t="shared" si="484"/>
        <v>1651446.9</v>
      </c>
      <c r="J242" s="27">
        <f>J117+J118+J119+J120+J121+J122+J126+J135+J139+J143+J147+J151+J155+J159+J163+J167+J171+J175+J127</f>
        <v>32968.798999999999</v>
      </c>
      <c r="K242" s="27">
        <f t="shared" si="482"/>
        <v>2164009.1989999996</v>
      </c>
      <c r="L242" s="27">
        <f>L117+L118+L119+L120+L121+L122+L126+L135+L139+L143+L147+L151+L155+L159+L163+L167+L171+L175+L127</f>
        <v>0</v>
      </c>
      <c r="M242" s="27">
        <f t="shared" si="502"/>
        <v>1651446.9</v>
      </c>
      <c r="N242" s="27">
        <f>N117+N118+N119+N120+N121+N122+N126+N135+N139+N143+N147+N151+N155+N159+N163+N167+N171+N175+N127</f>
        <v>0</v>
      </c>
      <c r="O242" s="27">
        <f t="shared" si="503"/>
        <v>2164009.1989999996</v>
      </c>
      <c r="P242" s="27">
        <f>P117+P118+P119+P120+P121+P122+P126+P135+P139+P143+P147+P151+P155+P159+P163+P167+P171+P175+P127</f>
        <v>0</v>
      </c>
      <c r="Q242" s="27">
        <f t="shared" si="504"/>
        <v>1651446.9</v>
      </c>
      <c r="R242" s="27">
        <f>R117+R118+R119+R120+R121+R122+R126+R135+R139+R143+R147+R151+R155+R159+R163+R167+R171+R175+R127+R179+R187</f>
        <v>404169.76</v>
      </c>
      <c r="S242" s="27">
        <f t="shared" si="505"/>
        <v>2568178.9589999998</v>
      </c>
      <c r="T242" s="27">
        <f>T117+T118+T119+T120+T121+T122+T126+T135+T139+T143+T147+T151+T155+T159+T163+T167+T171+T175+T127+T179+T187</f>
        <v>0</v>
      </c>
      <c r="U242" s="27">
        <f t="shared" si="506"/>
        <v>1651446.9</v>
      </c>
      <c r="V242" s="27">
        <f>V117+V118+V119+V120+V121+V122+V126+V135+V139+V143+V147+V151+V155+V159+V163+V167+V171+V175+V127+V179+V187</f>
        <v>0</v>
      </c>
      <c r="W242" s="27">
        <f t="shared" si="507"/>
        <v>2568178.9589999998</v>
      </c>
      <c r="X242" s="27">
        <f>X117+X118+X119+X120+X121+X122+X126+X135+X139+X143+X147+X151+X155+X159+X163+X167+X171+X175+X127+X179+X187</f>
        <v>0</v>
      </c>
      <c r="Y242" s="27">
        <f t="shared" si="508"/>
        <v>1651446.9</v>
      </c>
      <c r="Z242" s="27">
        <f>Z117+Z118+Z119+Z120+Z121+Z122+Z126+Z135+Z139+Z143+Z147+Z151+Z155+Z159+Z163+Z167+Z171+Z175+Z127+Z179+Z187+Z191+Z128+Z192+Z196</f>
        <v>-40372.003000000004</v>
      </c>
      <c r="AA242" s="27">
        <f t="shared" si="509"/>
        <v>2527806.9559999998</v>
      </c>
      <c r="AB242" s="27">
        <f>AB117+AB118+AB119+AB120+AB121+AB122+AB126+AB135+AB139+AB143+AB147+AB151+AB155+AB159+AB163+AB167+AB171+AB175+AB127+AB179+AB187+AB191+AB128+AB192+AB196</f>
        <v>583602.64500000002</v>
      </c>
      <c r="AC242" s="27">
        <f t="shared" si="510"/>
        <v>2235049.5449999999</v>
      </c>
      <c r="AD242" s="27">
        <f>AD117+AD118+AD119+AD120+AD121+AD122+AD126+AD135+AD139+AD143+AD147+AD151+AD155+AD159+AD163+AD167+AD171+AD175+AD127+AD179+AD187+AD191+AD128+AD192+AD196</f>
        <v>0</v>
      </c>
      <c r="AE242" s="27">
        <f t="shared" si="511"/>
        <v>2527806.9559999998</v>
      </c>
      <c r="AF242" s="27">
        <f>AF117+AF118+AF119+AF120+AF121+AF122+AF126+AF135+AF139+AF143+AF147+AF151+AF155+AF159+AF163+AF167+AF171+AF175+AF127+AF179+AF187+AF191+AF128+AF192+AF196</f>
        <v>0</v>
      </c>
      <c r="AG242" s="27">
        <f t="shared" si="512"/>
        <v>2235049.5449999999</v>
      </c>
      <c r="AH242" s="27">
        <f>AH117+AH118+AH119+AH120+AH121+AH122+AH126+AH135+AH139+AH143+AH147+AH151+AH155+AH159+AH163+AH167+AH171+AH175+AH127+AH179+AH187+AH191+AH128+AH192+AH196+AH200+AH201+AH202+AH203+AH231</f>
        <v>24839.72</v>
      </c>
      <c r="AI242" s="27">
        <f t="shared" si="513"/>
        <v>2552646.676</v>
      </c>
      <c r="AJ242" s="27">
        <f>AJ117+AJ118+AJ119+AJ120+AJ121+AJ122+AJ126+AJ135+AJ139+AJ143+AJ147+AJ151+AJ155+AJ159+AJ163+AJ167+AJ171+AJ175+AJ127+AJ179+AJ187+AJ191+AJ128+AJ192+AJ196+AJ200+AJ201+AJ202+AJ203+AJ231</f>
        <v>52190.991000000002</v>
      </c>
      <c r="AK242" s="27">
        <f t="shared" si="514"/>
        <v>2287240.5359999998</v>
      </c>
      <c r="AL242" s="27">
        <f>AL117+AL118+AL119+AL120+AL121+AL122+AL126+AL135+AL139+AL143+AL147+AL151+AL155+AL159+AL163+AL167+AL171+AL175+AL127+AL179+AL187+AL191+AL128+AL192+AL196+AL200+AL201+AL202+AL203+AL231</f>
        <v>-10468.299999999999</v>
      </c>
      <c r="AM242" s="27">
        <f t="shared" si="515"/>
        <v>2542178.3760000002</v>
      </c>
      <c r="AN242" s="27">
        <f>AN117+AN118+AN119+AN120+AN121+AN122+AN126+AN135+AN139+AN143+AN147+AN151+AN155+AN159+AN163+AN167+AN171+AN175+AN127+AN179+AN187+AN191+AN128+AN192+AN196+AN200+AN201+AN202+AN203+AN231</f>
        <v>-52190.991000000002</v>
      </c>
      <c r="AO242" s="27">
        <f t="shared" si="516"/>
        <v>2235049.5449999999</v>
      </c>
      <c r="AP242" s="26">
        <f>AP117+AP118+AP119+AP120+AP121+AP122+AP126+AP135+AP139+AP143+AP147+AP151+AP155+AP159+AP163+AP167+AP171+AP175+AP127+AP179+AP187+AP191+AP128+AP192+AP196+AP200+AP201+AP202+AP203+AP231+AP129+AP204+AP208+AP212+AP130</f>
        <v>-112989.84900000005</v>
      </c>
      <c r="AQ242" s="27">
        <f t="shared" si="517"/>
        <v>2429188.5270000002</v>
      </c>
      <c r="AR242" s="26">
        <f>AR117+AR118+AR119+AR120+AR121+AR122+AR126+AR135+AR139+AR143+AR147+AR151+AR155+AR159+AR163+AR167+AR171+AR175+AR127+AR179+AR187+AR191+AR128+AR192+AR196+AR200+AR201+AR202+AR203+AR231+AR129+AR204+AR208+AR212+AR130</f>
        <v>10790.999999999996</v>
      </c>
      <c r="AS242" s="27">
        <f t="shared" si="518"/>
        <v>2245840.5449999999</v>
      </c>
    </row>
    <row r="243" spans="1:47" hidden="1" x14ac:dyDescent="0.3">
      <c r="A243" s="53"/>
      <c r="B243" s="78" t="s">
        <v>276</v>
      </c>
      <c r="C243" s="79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26">
        <f>AP88+AP90</f>
        <v>0</v>
      </c>
      <c r="AQ243" s="27">
        <f t="shared" si="517"/>
        <v>0</v>
      </c>
      <c r="AR243" s="26">
        <f>AR88+AR90</f>
        <v>0</v>
      </c>
      <c r="AS243" s="27">
        <f t="shared" si="518"/>
        <v>0</v>
      </c>
      <c r="AU243" s="3">
        <v>0</v>
      </c>
    </row>
    <row r="244" spans="1:47" x14ac:dyDescent="0.3">
      <c r="A244" s="53"/>
      <c r="B244" s="78" t="s">
        <v>279</v>
      </c>
      <c r="C244" s="79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26">
        <f>AP183</f>
        <v>283733.40000000002</v>
      </c>
      <c r="AQ244" s="27">
        <f t="shared" si="517"/>
        <v>283733.40000000002</v>
      </c>
      <c r="AR244" s="26">
        <f>AR183</f>
        <v>0</v>
      </c>
      <c r="AS244" s="27">
        <f t="shared" si="518"/>
        <v>0</v>
      </c>
    </row>
    <row r="245" spans="1:47" x14ac:dyDescent="0.3">
      <c r="A245" s="53"/>
      <c r="B245" s="78" t="s">
        <v>285</v>
      </c>
      <c r="C245" s="79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26">
        <f>AP229</f>
        <v>637.66300000000001</v>
      </c>
      <c r="AQ245" s="27">
        <f t="shared" si="517"/>
        <v>637.66300000000001</v>
      </c>
      <c r="AR245" s="26">
        <f>AR229</f>
        <v>0</v>
      </c>
      <c r="AS245" s="27">
        <f t="shared" si="518"/>
        <v>0</v>
      </c>
    </row>
    <row r="354" spans="59:59" x14ac:dyDescent="0.3">
      <c r="BG354" s="3">
        <f>12342.6</f>
        <v>12342.6</v>
      </c>
    </row>
  </sheetData>
  <autoFilter ref="A15:AU245">
    <filterColumn colId="46">
      <filters blank="1"/>
    </filterColumn>
  </autoFilter>
  <mergeCells count="62">
    <mergeCell ref="B245:C245"/>
    <mergeCell ref="A228:A229"/>
    <mergeCell ref="B228:B229"/>
    <mergeCell ref="B234:C234"/>
    <mergeCell ref="AB14:AB15"/>
    <mergeCell ref="O14:O15"/>
    <mergeCell ref="P14:P15"/>
    <mergeCell ref="Z14:Z15"/>
    <mergeCell ref="N14:N15"/>
    <mergeCell ref="AA14:AA15"/>
    <mergeCell ref="B244:C244"/>
    <mergeCell ref="B237:C237"/>
    <mergeCell ref="S14:S15"/>
    <mergeCell ref="T14:T15"/>
    <mergeCell ref="U14:U15"/>
    <mergeCell ref="E14:E15"/>
    <mergeCell ref="A10:AS10"/>
    <mergeCell ref="A11:AS12"/>
    <mergeCell ref="B243:C243"/>
    <mergeCell ref="A14:A15"/>
    <mergeCell ref="B242:C242"/>
    <mergeCell ref="B241:C241"/>
    <mergeCell ref="B239:C239"/>
    <mergeCell ref="B240:C240"/>
    <mergeCell ref="A57:A58"/>
    <mergeCell ref="AD14:AD15"/>
    <mergeCell ref="B14:B15"/>
    <mergeCell ref="C14:C15"/>
    <mergeCell ref="B238:C238"/>
    <mergeCell ref="B232:C232"/>
    <mergeCell ref="B233:C233"/>
    <mergeCell ref="D14:D15"/>
    <mergeCell ref="H14:H15"/>
    <mergeCell ref="I14:I15"/>
    <mergeCell ref="F14:F15"/>
    <mergeCell ref="G14:G15"/>
    <mergeCell ref="Q14:Q15"/>
    <mergeCell ref="L14:L15"/>
    <mergeCell ref="M14:M15"/>
    <mergeCell ref="R14:R15"/>
    <mergeCell ref="K14:K15"/>
    <mergeCell ref="J14:J15"/>
    <mergeCell ref="AS14:AS15"/>
    <mergeCell ref="AL14:AL15"/>
    <mergeCell ref="AM14:AM15"/>
    <mergeCell ref="AN14:AN15"/>
    <mergeCell ref="AO14:AO15"/>
    <mergeCell ref="AP14:AP15"/>
    <mergeCell ref="AQ14:AQ15"/>
    <mergeCell ref="AR14:AR15"/>
    <mergeCell ref="AC14:AC15"/>
    <mergeCell ref="V14:V15"/>
    <mergeCell ref="W14:W15"/>
    <mergeCell ref="X14:X15"/>
    <mergeCell ref="Y14:Y15"/>
    <mergeCell ref="AH14:AH15"/>
    <mergeCell ref="AI14:AI15"/>
    <mergeCell ref="AJ14:AJ15"/>
    <mergeCell ref="AK14:AK15"/>
    <mergeCell ref="AE14:AE15"/>
    <mergeCell ref="AF14:AF15"/>
    <mergeCell ref="AG14:AG15"/>
  </mergeCells>
  <pageMargins left="0.98425196850393704" right="0.39370078740157483" top="0.78740157480314965" bottom="0.78740157480314965" header="0.51181102362204722" footer="0.51181102362204722"/>
  <pageSetup paperSize="9" scale="61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2020-2021</vt:lpstr>
      <vt:lpstr>'2020-2021'!Заголовки_для_печати</vt:lpstr>
      <vt:lpstr>'2020-2021'!Область_печати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2019-10-01T10:47:59Z</cp:lastPrinted>
  <dcterms:created xsi:type="dcterms:W3CDTF">2014-02-04T08:37:28Z</dcterms:created>
  <dcterms:modified xsi:type="dcterms:W3CDTF">2019-10-01T12:17:33Z</dcterms:modified>
</cp:coreProperties>
</file>