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20 год\февраль\"/>
    </mc:Choice>
  </mc:AlternateContent>
  <bookViews>
    <workbookView xWindow="0" yWindow="0" windowWidth="28800" windowHeight="11835"/>
  </bookViews>
  <sheets>
    <sheet name="2020-2022" sheetId="1" r:id="rId1"/>
  </sheets>
  <definedNames>
    <definedName name="_xlnm._FilterDatabase" localSheetId="0" hidden="1">'2020-2022'!$A$15:$T$293</definedName>
    <definedName name="_xlnm.Print_Titles" localSheetId="0">'2020-2022'!$14:$15</definedName>
    <definedName name="_xlnm.Print_Area" localSheetId="0">'2020-2022'!$A$1:$R$293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2" i="1" l="1"/>
  <c r="L292" i="1"/>
  <c r="G292" i="1"/>
  <c r="Q88" i="1"/>
  <c r="L88" i="1"/>
  <c r="G88" i="1"/>
  <c r="R106" i="1"/>
  <c r="M106" i="1"/>
  <c r="H106" i="1"/>
  <c r="R104" i="1"/>
  <c r="M104" i="1"/>
  <c r="H104" i="1"/>
  <c r="R102" i="1"/>
  <c r="M102" i="1"/>
  <c r="H102" i="1"/>
  <c r="G47" i="1"/>
  <c r="Q20" i="1"/>
  <c r="L20" i="1"/>
  <c r="G20" i="1"/>
  <c r="R48" i="1"/>
  <c r="M48" i="1"/>
  <c r="H48" i="1"/>
  <c r="Q44" i="1"/>
  <c r="L44" i="1"/>
  <c r="G44" i="1"/>
  <c r="Q18" i="1"/>
  <c r="L18" i="1"/>
  <c r="G18" i="1"/>
  <c r="R85" i="1"/>
  <c r="M85" i="1"/>
  <c r="H85" i="1"/>
  <c r="R84" i="1" l="1"/>
  <c r="M84" i="1"/>
  <c r="H84" i="1"/>
  <c r="G118" i="1" l="1"/>
  <c r="G120" i="1"/>
  <c r="Q120" i="1"/>
  <c r="L120" i="1"/>
  <c r="G159" i="1" l="1"/>
  <c r="G158" i="1"/>
  <c r="G157" i="1"/>
  <c r="G272" i="1"/>
  <c r="G263" i="1"/>
  <c r="G155" i="1" l="1"/>
  <c r="R111" i="1"/>
  <c r="M111" i="1"/>
  <c r="H111" i="1"/>
  <c r="R95" i="1"/>
  <c r="M95" i="1"/>
  <c r="H95" i="1"/>
  <c r="R113" i="1"/>
  <c r="M113" i="1"/>
  <c r="H113" i="1"/>
  <c r="R109" i="1"/>
  <c r="M109" i="1"/>
  <c r="H109" i="1"/>
  <c r="G110" i="1"/>
  <c r="G33" i="1"/>
  <c r="Q263" i="1" l="1"/>
  <c r="L263" i="1"/>
  <c r="R271" i="1"/>
  <c r="M271" i="1"/>
  <c r="H271" i="1"/>
  <c r="Q130" i="1" l="1"/>
  <c r="L130" i="1"/>
  <c r="G130" i="1"/>
  <c r="R152" i="1"/>
  <c r="R153" i="1"/>
  <c r="R154" i="1"/>
  <c r="M152" i="1"/>
  <c r="M153" i="1"/>
  <c r="M154" i="1"/>
  <c r="H152" i="1"/>
  <c r="H153" i="1"/>
  <c r="H154" i="1"/>
  <c r="G203" i="1" l="1"/>
  <c r="Q159" i="1"/>
  <c r="R159" i="1" s="1"/>
  <c r="L159" i="1"/>
  <c r="M159" i="1" s="1"/>
  <c r="H159" i="1"/>
  <c r="R239" i="1"/>
  <c r="R240" i="1"/>
  <c r="R241" i="1"/>
  <c r="R244" i="1"/>
  <c r="R245" i="1"/>
  <c r="R246" i="1"/>
  <c r="M239" i="1"/>
  <c r="M240" i="1"/>
  <c r="M241" i="1"/>
  <c r="M244" i="1"/>
  <c r="M245" i="1"/>
  <c r="M246" i="1"/>
  <c r="Q242" i="1"/>
  <c r="R242" i="1" s="1"/>
  <c r="Q237" i="1"/>
  <c r="R237" i="1" s="1"/>
  <c r="L242" i="1"/>
  <c r="M242" i="1" s="1"/>
  <c r="L237" i="1"/>
  <c r="M237" i="1" s="1"/>
  <c r="H239" i="1"/>
  <c r="H240" i="1"/>
  <c r="H241" i="1"/>
  <c r="H244" i="1"/>
  <c r="H245" i="1"/>
  <c r="H246" i="1"/>
  <c r="G242" i="1"/>
  <c r="H242" i="1" s="1"/>
  <c r="G237" i="1"/>
  <c r="H237" i="1" s="1"/>
  <c r="G233" i="1"/>
  <c r="Q250" i="1" l="1"/>
  <c r="L250" i="1"/>
  <c r="G250" i="1"/>
  <c r="Q249" i="1"/>
  <c r="R249" i="1" s="1"/>
  <c r="L249" i="1"/>
  <c r="M249" i="1" s="1"/>
  <c r="G249" i="1"/>
  <c r="R257" i="1"/>
  <c r="R259" i="1"/>
  <c r="R260" i="1"/>
  <c r="M257" i="1"/>
  <c r="M259" i="1"/>
  <c r="M260" i="1"/>
  <c r="G257" i="1"/>
  <c r="H257" i="1" s="1"/>
  <c r="H259" i="1"/>
  <c r="H260" i="1"/>
  <c r="Q119" i="1"/>
  <c r="L119" i="1"/>
  <c r="G119" i="1"/>
  <c r="G247" i="1" l="1"/>
  <c r="L247" i="1"/>
  <c r="Q247" i="1"/>
  <c r="H249" i="1"/>
  <c r="Q64" i="1"/>
  <c r="Q293" i="1"/>
  <c r="Q290" i="1"/>
  <c r="Q277" i="1"/>
  <c r="Q272" i="1"/>
  <c r="Q261" i="1"/>
  <c r="Q254" i="1"/>
  <c r="Q251" i="1"/>
  <c r="Q233" i="1"/>
  <c r="Q229" i="1"/>
  <c r="Q225" i="1"/>
  <c r="Q217" i="1"/>
  <c r="Q291" i="1" s="1"/>
  <c r="Q213" i="1"/>
  <c r="Q209" i="1"/>
  <c r="Q205" i="1"/>
  <c r="Q201" i="1"/>
  <c r="Q197" i="1"/>
  <c r="Q193" i="1"/>
  <c r="Q189" i="1"/>
  <c r="Q185" i="1"/>
  <c r="Q180" i="1"/>
  <c r="Q176" i="1"/>
  <c r="Q172" i="1"/>
  <c r="Q168" i="1"/>
  <c r="Q164" i="1"/>
  <c r="Q160" i="1"/>
  <c r="Q158" i="1"/>
  <c r="Q282" i="1" s="1"/>
  <c r="Q157" i="1"/>
  <c r="Q147" i="1"/>
  <c r="Q143" i="1"/>
  <c r="Q133" i="1"/>
  <c r="Q131" i="1"/>
  <c r="Q124" i="1"/>
  <c r="Q121" i="1"/>
  <c r="Q116" i="1"/>
  <c r="Q91" i="1"/>
  <c r="Q90" i="1"/>
  <c r="Q284" i="1" s="1"/>
  <c r="Q89" i="1"/>
  <c r="Q68" i="1"/>
  <c r="Q60" i="1"/>
  <c r="Q54" i="1"/>
  <c r="Q49" i="1"/>
  <c r="Q36" i="1"/>
  <c r="Q31" i="1"/>
  <c r="Q26" i="1"/>
  <c r="Q21" i="1"/>
  <c r="Q19" i="1"/>
  <c r="L293" i="1"/>
  <c r="L290" i="1"/>
  <c r="L277" i="1"/>
  <c r="L272" i="1"/>
  <c r="L261" i="1"/>
  <c r="L254" i="1"/>
  <c r="L251" i="1"/>
  <c r="L233" i="1"/>
  <c r="L229" i="1"/>
  <c r="L225" i="1"/>
  <c r="L217" i="1"/>
  <c r="L291" i="1" s="1"/>
  <c r="L213" i="1"/>
  <c r="L209" i="1"/>
  <c r="L205" i="1"/>
  <c r="L201" i="1"/>
  <c r="L197" i="1"/>
  <c r="L193" i="1"/>
  <c r="L189" i="1"/>
  <c r="L185" i="1"/>
  <c r="L180" i="1"/>
  <c r="L176" i="1"/>
  <c r="L172" i="1"/>
  <c r="L168" i="1"/>
  <c r="L164" i="1"/>
  <c r="L160" i="1"/>
  <c r="L158" i="1"/>
  <c r="L282" i="1" s="1"/>
  <c r="L157" i="1"/>
  <c r="L147" i="1"/>
  <c r="L143" i="1"/>
  <c r="L133" i="1"/>
  <c r="L131" i="1"/>
  <c r="L124" i="1"/>
  <c r="L121" i="1"/>
  <c r="L116" i="1"/>
  <c r="L285" i="1"/>
  <c r="L90" i="1"/>
  <c r="L284" i="1" s="1"/>
  <c r="L89" i="1"/>
  <c r="L68" i="1"/>
  <c r="L64" i="1"/>
  <c r="L60" i="1"/>
  <c r="L54" i="1"/>
  <c r="L49" i="1"/>
  <c r="L36" i="1"/>
  <c r="L31" i="1"/>
  <c r="L26" i="1"/>
  <c r="L21" i="1"/>
  <c r="L19" i="1"/>
  <c r="G293" i="1"/>
  <c r="G290" i="1"/>
  <c r="G277" i="1"/>
  <c r="G261" i="1"/>
  <c r="G254" i="1"/>
  <c r="G251" i="1"/>
  <c r="G229" i="1"/>
  <c r="G225" i="1"/>
  <c r="G217" i="1"/>
  <c r="G291" i="1" s="1"/>
  <c r="G213" i="1"/>
  <c r="G209" i="1"/>
  <c r="G205" i="1"/>
  <c r="G201" i="1"/>
  <c r="G197" i="1"/>
  <c r="G193" i="1"/>
  <c r="G189" i="1"/>
  <c r="G185" i="1"/>
  <c r="G180" i="1"/>
  <c r="G176" i="1"/>
  <c r="G172" i="1"/>
  <c r="G168" i="1"/>
  <c r="G164" i="1"/>
  <c r="G160" i="1"/>
  <c r="G282" i="1"/>
  <c r="G147" i="1"/>
  <c r="G143" i="1"/>
  <c r="G133" i="1"/>
  <c r="G131" i="1"/>
  <c r="G128" i="1" s="1"/>
  <c r="G124" i="1"/>
  <c r="G121" i="1"/>
  <c r="G116" i="1"/>
  <c r="G91" i="1"/>
  <c r="G90" i="1"/>
  <c r="G284" i="1" s="1"/>
  <c r="G89" i="1"/>
  <c r="G68" i="1"/>
  <c r="G64" i="1"/>
  <c r="G60" i="1"/>
  <c r="G54" i="1"/>
  <c r="G49" i="1"/>
  <c r="G36" i="1"/>
  <c r="G31" i="1"/>
  <c r="G26" i="1"/>
  <c r="G21" i="1"/>
  <c r="G19" i="1"/>
  <c r="Q287" i="1" l="1"/>
  <c r="G287" i="1"/>
  <c r="L287" i="1"/>
  <c r="L155" i="1"/>
  <c r="Q289" i="1"/>
  <c r="Q155" i="1"/>
  <c r="L289" i="1"/>
  <c r="G289" i="1"/>
  <c r="Q128" i="1"/>
  <c r="G283" i="1"/>
  <c r="L16" i="1"/>
  <c r="G86" i="1"/>
  <c r="G285" i="1"/>
  <c r="L86" i="1"/>
  <c r="L288" i="1"/>
  <c r="G288" i="1"/>
  <c r="Q16" i="1"/>
  <c r="L128" i="1"/>
  <c r="Q86" i="1"/>
  <c r="Q283" i="1"/>
  <c r="Q285" i="1"/>
  <c r="Q288" i="1"/>
  <c r="L283" i="1"/>
  <c r="O272" i="1"/>
  <c r="J272" i="1"/>
  <c r="E272" i="1"/>
  <c r="P276" i="1"/>
  <c r="R276" i="1" s="1"/>
  <c r="K276" i="1"/>
  <c r="M276" i="1" s="1"/>
  <c r="F276" i="1"/>
  <c r="H276" i="1" s="1"/>
  <c r="E38" i="1"/>
  <c r="E33" i="1"/>
  <c r="O293" i="1"/>
  <c r="P293" i="1" s="1"/>
  <c r="R293" i="1" s="1"/>
  <c r="J293" i="1"/>
  <c r="K293" i="1" s="1"/>
  <c r="M293" i="1" s="1"/>
  <c r="E293" i="1"/>
  <c r="F293" i="1" s="1"/>
  <c r="H293" i="1" s="1"/>
  <c r="P279" i="1"/>
  <c r="R279" i="1" s="1"/>
  <c r="O277" i="1"/>
  <c r="K279" i="1"/>
  <c r="M279" i="1" s="1"/>
  <c r="J277" i="1"/>
  <c r="F279" i="1"/>
  <c r="H279" i="1" s="1"/>
  <c r="E277" i="1"/>
  <c r="Q280" i="1" l="1"/>
  <c r="Q295" i="1" s="1"/>
  <c r="L280" i="1"/>
  <c r="L295" i="1" s="1"/>
  <c r="G16" i="1"/>
  <c r="P23" i="1"/>
  <c r="R23" i="1" s="1"/>
  <c r="P24" i="1"/>
  <c r="R24" i="1" s="1"/>
  <c r="P25" i="1"/>
  <c r="R25" i="1" s="1"/>
  <c r="P28" i="1"/>
  <c r="R28" i="1" s="1"/>
  <c r="P29" i="1"/>
  <c r="R29" i="1" s="1"/>
  <c r="P30" i="1"/>
  <c r="R30" i="1" s="1"/>
  <c r="P33" i="1"/>
  <c r="R33" i="1" s="1"/>
  <c r="P34" i="1"/>
  <c r="R34" i="1" s="1"/>
  <c r="P35" i="1"/>
  <c r="R35" i="1" s="1"/>
  <c r="P38" i="1"/>
  <c r="R38" i="1" s="1"/>
  <c r="P39" i="1"/>
  <c r="R39" i="1" s="1"/>
  <c r="P40" i="1"/>
  <c r="R40" i="1" s="1"/>
  <c r="P41" i="1"/>
  <c r="R41" i="1" s="1"/>
  <c r="P42" i="1"/>
  <c r="R42" i="1" s="1"/>
  <c r="P43" i="1"/>
  <c r="R43" i="1" s="1"/>
  <c r="P46" i="1"/>
  <c r="R46" i="1" s="1"/>
  <c r="P47" i="1"/>
  <c r="R47" i="1" s="1"/>
  <c r="P51" i="1"/>
  <c r="R51" i="1" s="1"/>
  <c r="P52" i="1"/>
  <c r="R52" i="1" s="1"/>
  <c r="P53" i="1"/>
  <c r="R53" i="1" s="1"/>
  <c r="P56" i="1"/>
  <c r="R56" i="1" s="1"/>
  <c r="P57" i="1"/>
  <c r="R57" i="1" s="1"/>
  <c r="P58" i="1"/>
  <c r="R58" i="1" s="1"/>
  <c r="P59" i="1"/>
  <c r="R59" i="1" s="1"/>
  <c r="P62" i="1"/>
  <c r="R62" i="1" s="1"/>
  <c r="P63" i="1"/>
  <c r="R63" i="1" s="1"/>
  <c r="P66" i="1"/>
  <c r="R66" i="1" s="1"/>
  <c r="P67" i="1"/>
  <c r="R67" i="1" s="1"/>
  <c r="P70" i="1"/>
  <c r="R70" i="1" s="1"/>
  <c r="P71" i="1"/>
  <c r="R71" i="1" s="1"/>
  <c r="P72" i="1"/>
  <c r="R72" i="1" s="1"/>
  <c r="P73" i="1"/>
  <c r="R73" i="1" s="1"/>
  <c r="P74" i="1"/>
  <c r="R74" i="1" s="1"/>
  <c r="P75" i="1"/>
  <c r="R75" i="1" s="1"/>
  <c r="P76" i="1"/>
  <c r="R76" i="1" s="1"/>
  <c r="P77" i="1"/>
  <c r="R77" i="1" s="1"/>
  <c r="P78" i="1"/>
  <c r="R78" i="1" s="1"/>
  <c r="P79" i="1"/>
  <c r="R79" i="1" s="1"/>
  <c r="P80" i="1"/>
  <c r="R80" i="1" s="1"/>
  <c r="P81" i="1"/>
  <c r="R81" i="1" s="1"/>
  <c r="P82" i="1"/>
  <c r="R82" i="1" s="1"/>
  <c r="P83" i="1"/>
  <c r="R83" i="1" s="1"/>
  <c r="P92" i="1"/>
  <c r="R92" i="1" s="1"/>
  <c r="P93" i="1"/>
  <c r="R93" i="1" s="1"/>
  <c r="P94" i="1"/>
  <c r="R94" i="1" s="1"/>
  <c r="P96" i="1"/>
  <c r="R96" i="1" s="1"/>
  <c r="P97" i="1"/>
  <c r="R97" i="1" s="1"/>
  <c r="P98" i="1"/>
  <c r="R98" i="1" s="1"/>
  <c r="P99" i="1"/>
  <c r="R99" i="1" s="1"/>
  <c r="P100" i="1"/>
  <c r="R100" i="1" s="1"/>
  <c r="P101" i="1"/>
  <c r="R101" i="1" s="1"/>
  <c r="P103" i="1"/>
  <c r="R103" i="1" s="1"/>
  <c r="P105" i="1"/>
  <c r="R105" i="1" s="1"/>
  <c r="P107" i="1"/>
  <c r="R107" i="1" s="1"/>
  <c r="P108" i="1"/>
  <c r="R108" i="1" s="1"/>
  <c r="P110" i="1"/>
  <c r="R110" i="1" s="1"/>
  <c r="P112" i="1"/>
  <c r="R112" i="1" s="1"/>
  <c r="P114" i="1"/>
  <c r="R114" i="1" s="1"/>
  <c r="P115" i="1"/>
  <c r="R115" i="1" s="1"/>
  <c r="P118" i="1"/>
  <c r="R118" i="1" s="1"/>
  <c r="P119" i="1"/>
  <c r="R119" i="1" s="1"/>
  <c r="P120" i="1"/>
  <c r="R120" i="1" s="1"/>
  <c r="P123" i="1"/>
  <c r="R123" i="1" s="1"/>
  <c r="P126" i="1"/>
  <c r="R126" i="1" s="1"/>
  <c r="P127" i="1"/>
  <c r="R127" i="1" s="1"/>
  <c r="P132" i="1"/>
  <c r="R132" i="1" s="1"/>
  <c r="P135" i="1"/>
  <c r="R135" i="1" s="1"/>
  <c r="P136" i="1"/>
  <c r="R136" i="1" s="1"/>
  <c r="P137" i="1"/>
  <c r="R137" i="1" s="1"/>
  <c r="P138" i="1"/>
  <c r="R138" i="1" s="1"/>
  <c r="P139" i="1"/>
  <c r="R139" i="1" s="1"/>
  <c r="P140" i="1"/>
  <c r="R140" i="1" s="1"/>
  <c r="P141" i="1"/>
  <c r="R141" i="1" s="1"/>
  <c r="P142" i="1"/>
  <c r="R142" i="1" s="1"/>
  <c r="P145" i="1"/>
  <c r="R145" i="1" s="1"/>
  <c r="P146" i="1"/>
  <c r="R146" i="1" s="1"/>
  <c r="P149" i="1"/>
  <c r="R149" i="1" s="1"/>
  <c r="P150" i="1"/>
  <c r="R150" i="1" s="1"/>
  <c r="P151" i="1"/>
  <c r="R151" i="1" s="1"/>
  <c r="P162" i="1"/>
  <c r="R162" i="1" s="1"/>
  <c r="P163" i="1"/>
  <c r="R163" i="1" s="1"/>
  <c r="P166" i="1"/>
  <c r="R166" i="1" s="1"/>
  <c r="P167" i="1"/>
  <c r="R167" i="1" s="1"/>
  <c r="P170" i="1"/>
  <c r="R170" i="1" s="1"/>
  <c r="P171" i="1"/>
  <c r="R171" i="1" s="1"/>
  <c r="P174" i="1"/>
  <c r="R174" i="1" s="1"/>
  <c r="P175" i="1"/>
  <c r="R175" i="1" s="1"/>
  <c r="P178" i="1"/>
  <c r="R178" i="1" s="1"/>
  <c r="P179" i="1"/>
  <c r="R179" i="1" s="1"/>
  <c r="P182" i="1"/>
  <c r="R182" i="1" s="1"/>
  <c r="P183" i="1"/>
  <c r="R183" i="1" s="1"/>
  <c r="P184" i="1"/>
  <c r="R184" i="1" s="1"/>
  <c r="P187" i="1"/>
  <c r="R187" i="1" s="1"/>
  <c r="P188" i="1"/>
  <c r="R188" i="1" s="1"/>
  <c r="P191" i="1"/>
  <c r="R191" i="1" s="1"/>
  <c r="P192" i="1"/>
  <c r="R192" i="1" s="1"/>
  <c r="P195" i="1"/>
  <c r="R195" i="1" s="1"/>
  <c r="P196" i="1"/>
  <c r="R196" i="1" s="1"/>
  <c r="P199" i="1"/>
  <c r="R199" i="1" s="1"/>
  <c r="P200" i="1"/>
  <c r="R200" i="1" s="1"/>
  <c r="P203" i="1"/>
  <c r="R203" i="1" s="1"/>
  <c r="P204" i="1"/>
  <c r="R204" i="1" s="1"/>
  <c r="P207" i="1"/>
  <c r="R207" i="1" s="1"/>
  <c r="P208" i="1"/>
  <c r="R208" i="1" s="1"/>
  <c r="P211" i="1"/>
  <c r="R211" i="1" s="1"/>
  <c r="P212" i="1"/>
  <c r="R212" i="1" s="1"/>
  <c r="P215" i="1"/>
  <c r="R215" i="1" s="1"/>
  <c r="P216" i="1"/>
  <c r="R216" i="1" s="1"/>
  <c r="P219" i="1"/>
  <c r="R219" i="1" s="1"/>
  <c r="P220" i="1"/>
  <c r="R220" i="1" s="1"/>
  <c r="P221" i="1"/>
  <c r="R221" i="1" s="1"/>
  <c r="P222" i="1"/>
  <c r="R222" i="1" s="1"/>
  <c r="P223" i="1"/>
  <c r="R223" i="1" s="1"/>
  <c r="P224" i="1"/>
  <c r="R224" i="1" s="1"/>
  <c r="P227" i="1"/>
  <c r="R227" i="1" s="1"/>
  <c r="P228" i="1"/>
  <c r="R228" i="1" s="1"/>
  <c r="P231" i="1"/>
  <c r="R231" i="1" s="1"/>
  <c r="P232" i="1"/>
  <c r="R232" i="1" s="1"/>
  <c r="P235" i="1"/>
  <c r="R235" i="1" s="1"/>
  <c r="P236" i="1"/>
  <c r="R236" i="1" s="1"/>
  <c r="P253" i="1"/>
  <c r="R253" i="1" s="1"/>
  <c r="P256" i="1"/>
  <c r="R256" i="1" s="1"/>
  <c r="P262" i="1"/>
  <c r="R262" i="1" s="1"/>
  <c r="P264" i="1"/>
  <c r="R264" i="1" s="1"/>
  <c r="P265" i="1"/>
  <c r="R265" i="1" s="1"/>
  <c r="P266" i="1"/>
  <c r="R266" i="1" s="1"/>
  <c r="P267" i="1"/>
  <c r="R267" i="1" s="1"/>
  <c r="P268" i="1"/>
  <c r="R268" i="1" s="1"/>
  <c r="P269" i="1"/>
  <c r="R269" i="1" s="1"/>
  <c r="P270" i="1"/>
  <c r="R270" i="1" s="1"/>
  <c r="P273" i="1"/>
  <c r="R273" i="1" s="1"/>
  <c r="P274" i="1"/>
  <c r="R274" i="1" s="1"/>
  <c r="P275" i="1"/>
  <c r="R275" i="1" s="1"/>
  <c r="P278" i="1"/>
  <c r="R278" i="1" s="1"/>
  <c r="K23" i="1"/>
  <c r="M23" i="1" s="1"/>
  <c r="K24" i="1"/>
  <c r="M24" i="1" s="1"/>
  <c r="K25" i="1"/>
  <c r="M25" i="1" s="1"/>
  <c r="K28" i="1"/>
  <c r="M28" i="1" s="1"/>
  <c r="K29" i="1"/>
  <c r="M29" i="1" s="1"/>
  <c r="K30" i="1"/>
  <c r="M30" i="1" s="1"/>
  <c r="K33" i="1"/>
  <c r="M33" i="1" s="1"/>
  <c r="K34" i="1"/>
  <c r="M34" i="1" s="1"/>
  <c r="K35" i="1"/>
  <c r="M35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6" i="1"/>
  <c r="M46" i="1" s="1"/>
  <c r="K47" i="1"/>
  <c r="M47" i="1" s="1"/>
  <c r="K51" i="1"/>
  <c r="M51" i="1" s="1"/>
  <c r="K52" i="1"/>
  <c r="M52" i="1" s="1"/>
  <c r="K53" i="1"/>
  <c r="M53" i="1" s="1"/>
  <c r="K56" i="1"/>
  <c r="M56" i="1" s="1"/>
  <c r="K57" i="1"/>
  <c r="M57" i="1" s="1"/>
  <c r="K58" i="1"/>
  <c r="M58" i="1" s="1"/>
  <c r="K59" i="1"/>
  <c r="M59" i="1" s="1"/>
  <c r="K62" i="1"/>
  <c r="M62" i="1" s="1"/>
  <c r="K63" i="1"/>
  <c r="M63" i="1" s="1"/>
  <c r="K66" i="1"/>
  <c r="M66" i="1" s="1"/>
  <c r="K67" i="1"/>
  <c r="M67" i="1" s="1"/>
  <c r="K70" i="1"/>
  <c r="M70" i="1" s="1"/>
  <c r="K71" i="1"/>
  <c r="M71" i="1" s="1"/>
  <c r="K72" i="1"/>
  <c r="M72" i="1" s="1"/>
  <c r="K73" i="1"/>
  <c r="M73" i="1" s="1"/>
  <c r="K74" i="1"/>
  <c r="M74" i="1" s="1"/>
  <c r="K75" i="1"/>
  <c r="M75" i="1" s="1"/>
  <c r="K76" i="1"/>
  <c r="M76" i="1" s="1"/>
  <c r="K77" i="1"/>
  <c r="M77" i="1" s="1"/>
  <c r="K78" i="1"/>
  <c r="M78" i="1" s="1"/>
  <c r="K79" i="1"/>
  <c r="M79" i="1" s="1"/>
  <c r="K80" i="1"/>
  <c r="M80" i="1" s="1"/>
  <c r="K81" i="1"/>
  <c r="M81" i="1" s="1"/>
  <c r="K82" i="1"/>
  <c r="M82" i="1" s="1"/>
  <c r="K83" i="1"/>
  <c r="M83" i="1" s="1"/>
  <c r="K92" i="1"/>
  <c r="M92" i="1" s="1"/>
  <c r="K93" i="1"/>
  <c r="M93" i="1" s="1"/>
  <c r="K94" i="1"/>
  <c r="M94" i="1" s="1"/>
  <c r="K96" i="1"/>
  <c r="M96" i="1" s="1"/>
  <c r="K97" i="1"/>
  <c r="M97" i="1" s="1"/>
  <c r="K98" i="1"/>
  <c r="M98" i="1" s="1"/>
  <c r="K99" i="1"/>
  <c r="M99" i="1" s="1"/>
  <c r="K100" i="1"/>
  <c r="M100" i="1" s="1"/>
  <c r="K101" i="1"/>
  <c r="M101" i="1" s="1"/>
  <c r="K103" i="1"/>
  <c r="M103" i="1" s="1"/>
  <c r="K105" i="1"/>
  <c r="M105" i="1" s="1"/>
  <c r="K107" i="1"/>
  <c r="M107" i="1" s="1"/>
  <c r="K108" i="1"/>
  <c r="M108" i="1" s="1"/>
  <c r="K110" i="1"/>
  <c r="M110" i="1" s="1"/>
  <c r="K112" i="1"/>
  <c r="M112" i="1" s="1"/>
  <c r="K114" i="1"/>
  <c r="M114" i="1" s="1"/>
  <c r="K115" i="1"/>
  <c r="M115" i="1" s="1"/>
  <c r="K118" i="1"/>
  <c r="M118" i="1" s="1"/>
  <c r="K119" i="1"/>
  <c r="M119" i="1" s="1"/>
  <c r="K120" i="1"/>
  <c r="M120" i="1" s="1"/>
  <c r="K123" i="1"/>
  <c r="M123" i="1" s="1"/>
  <c r="K126" i="1"/>
  <c r="M126" i="1" s="1"/>
  <c r="K127" i="1"/>
  <c r="M127" i="1" s="1"/>
  <c r="K132" i="1"/>
  <c r="M132" i="1" s="1"/>
  <c r="K135" i="1"/>
  <c r="M135" i="1" s="1"/>
  <c r="K136" i="1"/>
  <c r="M136" i="1" s="1"/>
  <c r="K137" i="1"/>
  <c r="M137" i="1" s="1"/>
  <c r="K138" i="1"/>
  <c r="M138" i="1" s="1"/>
  <c r="K139" i="1"/>
  <c r="M139" i="1" s="1"/>
  <c r="K140" i="1"/>
  <c r="M140" i="1" s="1"/>
  <c r="K141" i="1"/>
  <c r="M141" i="1" s="1"/>
  <c r="K142" i="1"/>
  <c r="M142" i="1" s="1"/>
  <c r="K145" i="1"/>
  <c r="M145" i="1" s="1"/>
  <c r="K146" i="1"/>
  <c r="M146" i="1" s="1"/>
  <c r="K149" i="1"/>
  <c r="M149" i="1" s="1"/>
  <c r="K150" i="1"/>
  <c r="M150" i="1" s="1"/>
  <c r="K151" i="1"/>
  <c r="M151" i="1" s="1"/>
  <c r="K162" i="1"/>
  <c r="M162" i="1" s="1"/>
  <c r="K163" i="1"/>
  <c r="M163" i="1" s="1"/>
  <c r="K166" i="1"/>
  <c r="M166" i="1" s="1"/>
  <c r="K167" i="1"/>
  <c r="M167" i="1" s="1"/>
  <c r="K170" i="1"/>
  <c r="M170" i="1" s="1"/>
  <c r="K171" i="1"/>
  <c r="M171" i="1" s="1"/>
  <c r="K174" i="1"/>
  <c r="M174" i="1" s="1"/>
  <c r="K175" i="1"/>
  <c r="M175" i="1" s="1"/>
  <c r="K178" i="1"/>
  <c r="M178" i="1" s="1"/>
  <c r="K179" i="1"/>
  <c r="M179" i="1" s="1"/>
  <c r="K182" i="1"/>
  <c r="M182" i="1" s="1"/>
  <c r="K183" i="1"/>
  <c r="M183" i="1" s="1"/>
  <c r="K184" i="1"/>
  <c r="M184" i="1" s="1"/>
  <c r="K187" i="1"/>
  <c r="M187" i="1" s="1"/>
  <c r="K188" i="1"/>
  <c r="M188" i="1" s="1"/>
  <c r="K191" i="1"/>
  <c r="M191" i="1" s="1"/>
  <c r="K192" i="1"/>
  <c r="M192" i="1" s="1"/>
  <c r="K195" i="1"/>
  <c r="M195" i="1" s="1"/>
  <c r="K196" i="1"/>
  <c r="M196" i="1" s="1"/>
  <c r="K199" i="1"/>
  <c r="M199" i="1" s="1"/>
  <c r="K200" i="1"/>
  <c r="M200" i="1" s="1"/>
  <c r="K203" i="1"/>
  <c r="M203" i="1" s="1"/>
  <c r="K204" i="1"/>
  <c r="M204" i="1" s="1"/>
  <c r="K207" i="1"/>
  <c r="M207" i="1" s="1"/>
  <c r="K208" i="1"/>
  <c r="M208" i="1" s="1"/>
  <c r="K211" i="1"/>
  <c r="M211" i="1" s="1"/>
  <c r="K212" i="1"/>
  <c r="M212" i="1" s="1"/>
  <c r="K215" i="1"/>
  <c r="M215" i="1" s="1"/>
  <c r="K216" i="1"/>
  <c r="M216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7" i="1"/>
  <c r="M227" i="1" s="1"/>
  <c r="K228" i="1"/>
  <c r="M228" i="1" s="1"/>
  <c r="K231" i="1"/>
  <c r="M231" i="1" s="1"/>
  <c r="K232" i="1"/>
  <c r="M232" i="1" s="1"/>
  <c r="K235" i="1"/>
  <c r="M235" i="1" s="1"/>
  <c r="K236" i="1"/>
  <c r="M236" i="1" s="1"/>
  <c r="K253" i="1"/>
  <c r="M253" i="1" s="1"/>
  <c r="K256" i="1"/>
  <c r="M256" i="1" s="1"/>
  <c r="K262" i="1"/>
  <c r="M262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3" i="1"/>
  <c r="M273" i="1" s="1"/>
  <c r="K274" i="1"/>
  <c r="M274" i="1" s="1"/>
  <c r="K275" i="1"/>
  <c r="M275" i="1" s="1"/>
  <c r="K278" i="1"/>
  <c r="M278" i="1" s="1"/>
  <c r="F23" i="1"/>
  <c r="H23" i="1" s="1"/>
  <c r="F24" i="1"/>
  <c r="H24" i="1" s="1"/>
  <c r="F25" i="1"/>
  <c r="H25" i="1" s="1"/>
  <c r="F28" i="1"/>
  <c r="H28" i="1" s="1"/>
  <c r="F29" i="1"/>
  <c r="H29" i="1" s="1"/>
  <c r="F30" i="1"/>
  <c r="H30" i="1" s="1"/>
  <c r="F33" i="1"/>
  <c r="H33" i="1" s="1"/>
  <c r="F34" i="1"/>
  <c r="H34" i="1" s="1"/>
  <c r="F35" i="1"/>
  <c r="H35" i="1" s="1"/>
  <c r="F38" i="1"/>
  <c r="H38" i="1" s="1"/>
  <c r="F39" i="1"/>
  <c r="H39" i="1" s="1"/>
  <c r="F40" i="1"/>
  <c r="H40" i="1" s="1"/>
  <c r="F41" i="1"/>
  <c r="H41" i="1" s="1"/>
  <c r="F42" i="1"/>
  <c r="H42" i="1" s="1"/>
  <c r="F43" i="1"/>
  <c r="H43" i="1" s="1"/>
  <c r="F46" i="1"/>
  <c r="H46" i="1" s="1"/>
  <c r="F47" i="1"/>
  <c r="H47" i="1" s="1"/>
  <c r="F51" i="1"/>
  <c r="H51" i="1" s="1"/>
  <c r="F52" i="1"/>
  <c r="H52" i="1" s="1"/>
  <c r="F53" i="1"/>
  <c r="H53" i="1" s="1"/>
  <c r="F56" i="1"/>
  <c r="H56" i="1" s="1"/>
  <c r="F57" i="1"/>
  <c r="H57" i="1" s="1"/>
  <c r="F58" i="1"/>
  <c r="H58" i="1" s="1"/>
  <c r="F59" i="1"/>
  <c r="H59" i="1" s="1"/>
  <c r="F62" i="1"/>
  <c r="H62" i="1" s="1"/>
  <c r="F63" i="1"/>
  <c r="H63" i="1" s="1"/>
  <c r="F66" i="1"/>
  <c r="H66" i="1" s="1"/>
  <c r="F67" i="1"/>
  <c r="H67" i="1" s="1"/>
  <c r="F70" i="1"/>
  <c r="H70" i="1" s="1"/>
  <c r="F71" i="1"/>
  <c r="H71" i="1" s="1"/>
  <c r="F72" i="1"/>
  <c r="H72" i="1" s="1"/>
  <c r="F73" i="1"/>
  <c r="H73" i="1" s="1"/>
  <c r="F74" i="1"/>
  <c r="H74" i="1" s="1"/>
  <c r="F75" i="1"/>
  <c r="H75" i="1" s="1"/>
  <c r="F76" i="1"/>
  <c r="H76" i="1" s="1"/>
  <c r="F77" i="1"/>
  <c r="H77" i="1" s="1"/>
  <c r="F78" i="1"/>
  <c r="H78" i="1" s="1"/>
  <c r="F79" i="1"/>
  <c r="H79" i="1" s="1"/>
  <c r="F80" i="1"/>
  <c r="H80" i="1" s="1"/>
  <c r="F81" i="1"/>
  <c r="H81" i="1" s="1"/>
  <c r="F82" i="1"/>
  <c r="H82" i="1" s="1"/>
  <c r="F83" i="1"/>
  <c r="H83" i="1" s="1"/>
  <c r="F92" i="1"/>
  <c r="H92" i="1" s="1"/>
  <c r="F93" i="1"/>
  <c r="H93" i="1" s="1"/>
  <c r="F94" i="1"/>
  <c r="H94" i="1" s="1"/>
  <c r="F96" i="1"/>
  <c r="H96" i="1" s="1"/>
  <c r="F97" i="1"/>
  <c r="H97" i="1" s="1"/>
  <c r="F98" i="1"/>
  <c r="H98" i="1" s="1"/>
  <c r="F99" i="1"/>
  <c r="H99" i="1" s="1"/>
  <c r="F100" i="1"/>
  <c r="H100" i="1" s="1"/>
  <c r="F101" i="1"/>
  <c r="H101" i="1" s="1"/>
  <c r="F103" i="1"/>
  <c r="H103" i="1" s="1"/>
  <c r="F105" i="1"/>
  <c r="H105" i="1" s="1"/>
  <c r="F107" i="1"/>
  <c r="H107" i="1" s="1"/>
  <c r="F108" i="1"/>
  <c r="H108" i="1" s="1"/>
  <c r="F110" i="1"/>
  <c r="H110" i="1" s="1"/>
  <c r="F112" i="1"/>
  <c r="H112" i="1" s="1"/>
  <c r="F114" i="1"/>
  <c r="H114" i="1" s="1"/>
  <c r="F115" i="1"/>
  <c r="H115" i="1" s="1"/>
  <c r="F118" i="1"/>
  <c r="H118" i="1" s="1"/>
  <c r="F119" i="1"/>
  <c r="H119" i="1" s="1"/>
  <c r="F120" i="1"/>
  <c r="H120" i="1" s="1"/>
  <c r="F123" i="1"/>
  <c r="H123" i="1" s="1"/>
  <c r="F126" i="1"/>
  <c r="H126" i="1" s="1"/>
  <c r="F127" i="1"/>
  <c r="H127" i="1" s="1"/>
  <c r="F132" i="1"/>
  <c r="H132" i="1" s="1"/>
  <c r="F135" i="1"/>
  <c r="H135" i="1" s="1"/>
  <c r="F136" i="1"/>
  <c r="H136" i="1" s="1"/>
  <c r="F137" i="1"/>
  <c r="H137" i="1" s="1"/>
  <c r="F138" i="1"/>
  <c r="H138" i="1" s="1"/>
  <c r="F139" i="1"/>
  <c r="H139" i="1" s="1"/>
  <c r="F140" i="1"/>
  <c r="H140" i="1" s="1"/>
  <c r="F141" i="1"/>
  <c r="H141" i="1" s="1"/>
  <c r="F142" i="1"/>
  <c r="H142" i="1" s="1"/>
  <c r="F145" i="1"/>
  <c r="H145" i="1" s="1"/>
  <c r="F146" i="1"/>
  <c r="H146" i="1" s="1"/>
  <c r="F149" i="1"/>
  <c r="H149" i="1" s="1"/>
  <c r="F150" i="1"/>
  <c r="H150" i="1" s="1"/>
  <c r="F151" i="1"/>
  <c r="H151" i="1" s="1"/>
  <c r="F162" i="1"/>
  <c r="H162" i="1" s="1"/>
  <c r="F163" i="1"/>
  <c r="H163" i="1" s="1"/>
  <c r="F166" i="1"/>
  <c r="H166" i="1" s="1"/>
  <c r="F167" i="1"/>
  <c r="H167" i="1" s="1"/>
  <c r="F170" i="1"/>
  <c r="H170" i="1" s="1"/>
  <c r="F171" i="1"/>
  <c r="H171" i="1" s="1"/>
  <c r="F174" i="1"/>
  <c r="H174" i="1" s="1"/>
  <c r="F175" i="1"/>
  <c r="H175" i="1" s="1"/>
  <c r="F178" i="1"/>
  <c r="H178" i="1" s="1"/>
  <c r="F179" i="1"/>
  <c r="H179" i="1" s="1"/>
  <c r="F182" i="1"/>
  <c r="H182" i="1" s="1"/>
  <c r="F183" i="1"/>
  <c r="H183" i="1" s="1"/>
  <c r="F184" i="1"/>
  <c r="H184" i="1" s="1"/>
  <c r="F187" i="1"/>
  <c r="H187" i="1" s="1"/>
  <c r="F188" i="1"/>
  <c r="H188" i="1" s="1"/>
  <c r="F191" i="1"/>
  <c r="H191" i="1" s="1"/>
  <c r="F192" i="1"/>
  <c r="H192" i="1" s="1"/>
  <c r="F195" i="1"/>
  <c r="H195" i="1" s="1"/>
  <c r="F196" i="1"/>
  <c r="H196" i="1" s="1"/>
  <c r="F199" i="1"/>
  <c r="H199" i="1" s="1"/>
  <c r="F200" i="1"/>
  <c r="H200" i="1" s="1"/>
  <c r="F203" i="1"/>
  <c r="H203" i="1" s="1"/>
  <c r="F204" i="1"/>
  <c r="H204" i="1" s="1"/>
  <c r="F207" i="1"/>
  <c r="H207" i="1" s="1"/>
  <c r="F208" i="1"/>
  <c r="H208" i="1" s="1"/>
  <c r="F211" i="1"/>
  <c r="H211" i="1" s="1"/>
  <c r="F212" i="1"/>
  <c r="H212" i="1" s="1"/>
  <c r="F215" i="1"/>
  <c r="H215" i="1" s="1"/>
  <c r="F216" i="1"/>
  <c r="H216" i="1" s="1"/>
  <c r="F219" i="1"/>
  <c r="H219" i="1" s="1"/>
  <c r="F220" i="1"/>
  <c r="H220" i="1" s="1"/>
  <c r="F221" i="1"/>
  <c r="H221" i="1" s="1"/>
  <c r="F222" i="1"/>
  <c r="H222" i="1" s="1"/>
  <c r="F223" i="1"/>
  <c r="H223" i="1" s="1"/>
  <c r="F224" i="1"/>
  <c r="H224" i="1" s="1"/>
  <c r="F227" i="1"/>
  <c r="H227" i="1" s="1"/>
  <c r="F228" i="1"/>
  <c r="H228" i="1" s="1"/>
  <c r="F231" i="1"/>
  <c r="H231" i="1" s="1"/>
  <c r="F232" i="1"/>
  <c r="H232" i="1" s="1"/>
  <c r="F235" i="1"/>
  <c r="H235" i="1" s="1"/>
  <c r="F236" i="1"/>
  <c r="H236" i="1" s="1"/>
  <c r="F253" i="1"/>
  <c r="H253" i="1" s="1"/>
  <c r="F256" i="1"/>
  <c r="H256" i="1" s="1"/>
  <c r="F262" i="1"/>
  <c r="H262" i="1" s="1"/>
  <c r="F264" i="1"/>
  <c r="H264" i="1" s="1"/>
  <c r="F265" i="1"/>
  <c r="H265" i="1" s="1"/>
  <c r="F266" i="1"/>
  <c r="H266" i="1" s="1"/>
  <c r="F267" i="1"/>
  <c r="H267" i="1" s="1"/>
  <c r="F268" i="1"/>
  <c r="H268" i="1" s="1"/>
  <c r="F269" i="1"/>
  <c r="H269" i="1" s="1"/>
  <c r="F270" i="1"/>
  <c r="H270" i="1" s="1"/>
  <c r="F273" i="1"/>
  <c r="H273" i="1" s="1"/>
  <c r="F274" i="1"/>
  <c r="H274" i="1" s="1"/>
  <c r="F275" i="1"/>
  <c r="H275" i="1" s="1"/>
  <c r="F278" i="1"/>
  <c r="H278" i="1" s="1"/>
  <c r="G280" i="1" l="1"/>
  <c r="G295" i="1" s="1"/>
  <c r="O130" i="1"/>
  <c r="O292" i="1"/>
  <c r="O290" i="1"/>
  <c r="O263" i="1"/>
  <c r="O261" i="1"/>
  <c r="O254" i="1"/>
  <c r="O251" i="1"/>
  <c r="O250" i="1"/>
  <c r="O247" i="1" s="1"/>
  <c r="O233" i="1"/>
  <c r="O229" i="1"/>
  <c r="O225" i="1"/>
  <c r="O217" i="1"/>
  <c r="O291" i="1" s="1"/>
  <c r="O213" i="1"/>
  <c r="O209" i="1"/>
  <c r="O205" i="1"/>
  <c r="O201" i="1"/>
  <c r="O197" i="1"/>
  <c r="O193" i="1"/>
  <c r="O189" i="1"/>
  <c r="O185" i="1"/>
  <c r="O180" i="1"/>
  <c r="O176" i="1"/>
  <c r="O172" i="1"/>
  <c r="O168" i="1"/>
  <c r="O164" i="1"/>
  <c r="O160" i="1"/>
  <c r="O158" i="1"/>
  <c r="O282" i="1" s="1"/>
  <c r="O157" i="1"/>
  <c r="O147" i="1"/>
  <c r="O143" i="1"/>
  <c r="O133" i="1"/>
  <c r="O131" i="1"/>
  <c r="O124" i="1"/>
  <c r="O121" i="1"/>
  <c r="O116" i="1"/>
  <c r="O91" i="1"/>
  <c r="O285" i="1" s="1"/>
  <c r="O90" i="1"/>
  <c r="O89" i="1"/>
  <c r="O88" i="1"/>
  <c r="O68" i="1"/>
  <c r="O64" i="1"/>
  <c r="O60" i="1"/>
  <c r="O54" i="1"/>
  <c r="O49" i="1"/>
  <c r="O44" i="1"/>
  <c r="O36" i="1"/>
  <c r="O31" i="1"/>
  <c r="O26" i="1"/>
  <c r="O21" i="1"/>
  <c r="O20" i="1"/>
  <c r="O19" i="1"/>
  <c r="O18" i="1"/>
  <c r="J292" i="1"/>
  <c r="J290" i="1"/>
  <c r="J263" i="1"/>
  <c r="J261" i="1"/>
  <c r="J254" i="1"/>
  <c r="J251" i="1"/>
  <c r="J250" i="1"/>
  <c r="J247" i="1" s="1"/>
  <c r="J233" i="1"/>
  <c r="J229" i="1"/>
  <c r="J225" i="1"/>
  <c r="J217" i="1"/>
  <c r="J291" i="1" s="1"/>
  <c r="J213" i="1"/>
  <c r="J209" i="1"/>
  <c r="J205" i="1"/>
  <c r="J201" i="1"/>
  <c r="J197" i="1"/>
  <c r="J193" i="1"/>
  <c r="J189" i="1"/>
  <c r="J185" i="1"/>
  <c r="J180" i="1"/>
  <c r="J176" i="1"/>
  <c r="J172" i="1"/>
  <c r="J168" i="1"/>
  <c r="J164" i="1"/>
  <c r="J160" i="1"/>
  <c r="J158" i="1"/>
  <c r="J282" i="1" s="1"/>
  <c r="J157" i="1"/>
  <c r="J147" i="1"/>
  <c r="J143" i="1"/>
  <c r="J133" i="1"/>
  <c r="J131" i="1"/>
  <c r="J130" i="1"/>
  <c r="J124" i="1"/>
  <c r="J121" i="1"/>
  <c r="J116" i="1"/>
  <c r="J91" i="1"/>
  <c r="J285" i="1" s="1"/>
  <c r="J90" i="1"/>
  <c r="J89" i="1"/>
  <c r="J88" i="1"/>
  <c r="J68" i="1"/>
  <c r="J64" i="1"/>
  <c r="J60" i="1"/>
  <c r="J54" i="1"/>
  <c r="J49" i="1"/>
  <c r="J44" i="1"/>
  <c r="J36" i="1"/>
  <c r="J31" i="1"/>
  <c r="J26" i="1"/>
  <c r="J21" i="1"/>
  <c r="J20" i="1"/>
  <c r="J19" i="1"/>
  <c r="J18" i="1"/>
  <c r="E292" i="1"/>
  <c r="E290" i="1"/>
  <c r="E263" i="1"/>
  <c r="E261" i="1"/>
  <c r="E254" i="1"/>
  <c r="E251" i="1"/>
  <c r="E250" i="1"/>
  <c r="E247" i="1" s="1"/>
  <c r="E233" i="1"/>
  <c r="E229" i="1"/>
  <c r="E225" i="1"/>
  <c r="E217" i="1"/>
  <c r="E291" i="1" s="1"/>
  <c r="E213" i="1"/>
  <c r="E209" i="1"/>
  <c r="E205" i="1"/>
  <c r="E201" i="1"/>
  <c r="E197" i="1"/>
  <c r="E193" i="1"/>
  <c r="E189" i="1"/>
  <c r="E185" i="1"/>
  <c r="E180" i="1"/>
  <c r="E176" i="1"/>
  <c r="E172" i="1"/>
  <c r="E168" i="1"/>
  <c r="E164" i="1"/>
  <c r="E160" i="1"/>
  <c r="E158" i="1"/>
  <c r="E282" i="1" s="1"/>
  <c r="E157" i="1"/>
  <c r="E147" i="1"/>
  <c r="E143" i="1"/>
  <c r="E133" i="1"/>
  <c r="E131" i="1"/>
  <c r="E130" i="1"/>
  <c r="E124" i="1"/>
  <c r="E121" i="1"/>
  <c r="E116" i="1"/>
  <c r="E91" i="1"/>
  <c r="E285" i="1" s="1"/>
  <c r="E90" i="1"/>
  <c r="E89" i="1"/>
  <c r="E88" i="1"/>
  <c r="E68" i="1"/>
  <c r="E64" i="1"/>
  <c r="E60" i="1"/>
  <c r="E54" i="1"/>
  <c r="E49" i="1"/>
  <c r="E44" i="1"/>
  <c r="E36" i="1"/>
  <c r="E31" i="1"/>
  <c r="E26" i="1"/>
  <c r="E21" i="1"/>
  <c r="E20" i="1"/>
  <c r="E19" i="1"/>
  <c r="E18" i="1"/>
  <c r="E287" i="1" l="1"/>
  <c r="J287" i="1"/>
  <c r="O287" i="1"/>
  <c r="J284" i="1"/>
  <c r="E283" i="1"/>
  <c r="O155" i="1"/>
  <c r="O128" i="1"/>
  <c r="O289" i="1"/>
  <c r="O284" i="1"/>
  <c r="O283" i="1"/>
  <c r="O288" i="1"/>
  <c r="O86" i="1"/>
  <c r="O16" i="1"/>
  <c r="J155" i="1"/>
  <c r="J289" i="1"/>
  <c r="J128" i="1"/>
  <c r="J288" i="1"/>
  <c r="J283" i="1"/>
  <c r="J86" i="1"/>
  <c r="J16" i="1"/>
  <c r="E155" i="1"/>
  <c r="E289" i="1"/>
  <c r="E284" i="1"/>
  <c r="E288" i="1"/>
  <c r="E86" i="1"/>
  <c r="E16" i="1"/>
  <c r="N18" i="1"/>
  <c r="P18" i="1" s="1"/>
  <c r="R18" i="1" s="1"/>
  <c r="I292" i="1"/>
  <c r="K292" i="1" s="1"/>
  <c r="M292" i="1" s="1"/>
  <c r="N292" i="1"/>
  <c r="P292" i="1" s="1"/>
  <c r="R292" i="1" s="1"/>
  <c r="D292" i="1"/>
  <c r="F292" i="1" s="1"/>
  <c r="H292" i="1" s="1"/>
  <c r="O280" i="1" l="1"/>
  <c r="O295" i="1" s="1"/>
  <c r="J280" i="1"/>
  <c r="J295" i="1" s="1"/>
  <c r="E280" i="1"/>
  <c r="D18" i="1"/>
  <c r="F18" i="1" s="1"/>
  <c r="H18" i="1" s="1"/>
  <c r="D290" i="1" l="1"/>
  <c r="F290" i="1" s="1"/>
  <c r="H290" i="1" s="1"/>
  <c r="I290" i="1" l="1"/>
  <c r="K290" i="1" s="1"/>
  <c r="M290" i="1" s="1"/>
  <c r="N290" i="1"/>
  <c r="P290" i="1" s="1"/>
  <c r="R290" i="1" s="1"/>
  <c r="I64" i="1" l="1"/>
  <c r="K64" i="1" s="1"/>
  <c r="M64" i="1" s="1"/>
  <c r="N64" i="1"/>
  <c r="P64" i="1" s="1"/>
  <c r="R64" i="1" s="1"/>
  <c r="D64" i="1"/>
  <c r="F64" i="1" s="1"/>
  <c r="H64" i="1" s="1"/>
  <c r="I20" i="1"/>
  <c r="K20" i="1" s="1"/>
  <c r="M20" i="1" s="1"/>
  <c r="N20" i="1"/>
  <c r="P20" i="1" s="1"/>
  <c r="R20" i="1" s="1"/>
  <c r="D20" i="1"/>
  <c r="F20" i="1" s="1"/>
  <c r="H20" i="1" s="1"/>
  <c r="I19" i="1"/>
  <c r="K19" i="1" s="1"/>
  <c r="M19" i="1" s="1"/>
  <c r="N19" i="1"/>
  <c r="P19" i="1" s="1"/>
  <c r="R19" i="1" s="1"/>
  <c r="D19" i="1"/>
  <c r="F19" i="1" s="1"/>
  <c r="H19" i="1" s="1"/>
  <c r="I18" i="1"/>
  <c r="K18" i="1" s="1"/>
  <c r="M18" i="1" s="1"/>
  <c r="I16" i="1" l="1"/>
  <c r="K16" i="1" s="1"/>
  <c r="M16" i="1" s="1"/>
  <c r="N16" i="1"/>
  <c r="P16" i="1" s="1"/>
  <c r="R16" i="1" s="1"/>
  <c r="D16" i="1"/>
  <c r="F16" i="1" s="1"/>
  <c r="H16" i="1" s="1"/>
  <c r="I68" i="1" l="1"/>
  <c r="K68" i="1" s="1"/>
  <c r="M68" i="1" s="1"/>
  <c r="N68" i="1"/>
  <c r="P68" i="1" s="1"/>
  <c r="R68" i="1" s="1"/>
  <c r="D68" i="1"/>
  <c r="F68" i="1" s="1"/>
  <c r="H68" i="1" s="1"/>
  <c r="I54" i="1"/>
  <c r="K54" i="1" s="1"/>
  <c r="M54" i="1" s="1"/>
  <c r="N54" i="1"/>
  <c r="P54" i="1" s="1"/>
  <c r="R54" i="1" s="1"/>
  <c r="D54" i="1"/>
  <c r="F54" i="1" s="1"/>
  <c r="H54" i="1" s="1"/>
  <c r="I49" i="1"/>
  <c r="K49" i="1" s="1"/>
  <c r="M49" i="1" s="1"/>
  <c r="N49" i="1"/>
  <c r="P49" i="1" s="1"/>
  <c r="R49" i="1" s="1"/>
  <c r="D49" i="1"/>
  <c r="F49" i="1" s="1"/>
  <c r="H49" i="1" s="1"/>
  <c r="I44" i="1" l="1"/>
  <c r="K44" i="1" s="1"/>
  <c r="M44" i="1" s="1"/>
  <c r="N44" i="1"/>
  <c r="P44" i="1" s="1"/>
  <c r="R44" i="1" s="1"/>
  <c r="D44" i="1"/>
  <c r="F44" i="1" s="1"/>
  <c r="H44" i="1" s="1"/>
  <c r="I60" i="1" l="1"/>
  <c r="K60" i="1" s="1"/>
  <c r="M60" i="1" s="1"/>
  <c r="N60" i="1"/>
  <c r="P60" i="1" s="1"/>
  <c r="R60" i="1" s="1"/>
  <c r="D60" i="1"/>
  <c r="F60" i="1" s="1"/>
  <c r="H60" i="1" s="1"/>
  <c r="I36" i="1"/>
  <c r="K36" i="1" s="1"/>
  <c r="M36" i="1" s="1"/>
  <c r="N36" i="1"/>
  <c r="P36" i="1" s="1"/>
  <c r="R36" i="1" s="1"/>
  <c r="D36" i="1"/>
  <c r="F36" i="1" s="1"/>
  <c r="H36" i="1" s="1"/>
  <c r="I31" i="1"/>
  <c r="K31" i="1" s="1"/>
  <c r="M31" i="1" s="1"/>
  <c r="N31" i="1"/>
  <c r="P31" i="1" s="1"/>
  <c r="R31" i="1" s="1"/>
  <c r="D31" i="1"/>
  <c r="F31" i="1" s="1"/>
  <c r="H31" i="1" s="1"/>
  <c r="I26" i="1"/>
  <c r="K26" i="1" s="1"/>
  <c r="M26" i="1" s="1"/>
  <c r="N26" i="1"/>
  <c r="P26" i="1" s="1"/>
  <c r="R26" i="1" s="1"/>
  <c r="D26" i="1"/>
  <c r="F26" i="1" s="1"/>
  <c r="H26" i="1" s="1"/>
  <c r="I21" i="1"/>
  <c r="K21" i="1" s="1"/>
  <c r="M21" i="1" s="1"/>
  <c r="N21" i="1"/>
  <c r="P21" i="1" s="1"/>
  <c r="R21" i="1" s="1"/>
  <c r="D21" i="1"/>
  <c r="F21" i="1" s="1"/>
  <c r="H21" i="1" s="1"/>
  <c r="D287" i="1" l="1"/>
  <c r="F287" i="1" s="1"/>
  <c r="H287" i="1" s="1"/>
  <c r="N287" i="1"/>
  <c r="P287" i="1" s="1"/>
  <c r="R287" i="1" s="1"/>
  <c r="I287" i="1"/>
  <c r="K287" i="1" s="1"/>
  <c r="M287" i="1" s="1"/>
  <c r="I272" i="1"/>
  <c r="K272" i="1" s="1"/>
  <c r="M272" i="1" s="1"/>
  <c r="N272" i="1"/>
  <c r="P272" i="1" s="1"/>
  <c r="R272" i="1" s="1"/>
  <c r="D272" i="1"/>
  <c r="F272" i="1" s="1"/>
  <c r="H272" i="1" s="1"/>
  <c r="I91" i="1" l="1"/>
  <c r="N91" i="1"/>
  <c r="D91" i="1"/>
  <c r="I90" i="1"/>
  <c r="N90" i="1"/>
  <c r="D90" i="1"/>
  <c r="I89" i="1"/>
  <c r="K89" i="1" s="1"/>
  <c r="M89" i="1" s="1"/>
  <c r="N89" i="1"/>
  <c r="P89" i="1" s="1"/>
  <c r="R89" i="1" s="1"/>
  <c r="D89" i="1"/>
  <c r="F89" i="1" s="1"/>
  <c r="H89" i="1" s="1"/>
  <c r="I88" i="1"/>
  <c r="K88" i="1" s="1"/>
  <c r="M88" i="1" s="1"/>
  <c r="N88" i="1"/>
  <c r="P88" i="1" s="1"/>
  <c r="R88" i="1" s="1"/>
  <c r="D88" i="1"/>
  <c r="F88" i="1" s="1"/>
  <c r="H88" i="1" s="1"/>
  <c r="I124" i="1"/>
  <c r="K124" i="1" s="1"/>
  <c r="M124" i="1" s="1"/>
  <c r="N124" i="1"/>
  <c r="P124" i="1" s="1"/>
  <c r="R124" i="1" s="1"/>
  <c r="D124" i="1"/>
  <c r="F124" i="1" s="1"/>
  <c r="H124" i="1" s="1"/>
  <c r="I121" i="1"/>
  <c r="K121" i="1" s="1"/>
  <c r="M121" i="1" s="1"/>
  <c r="N121" i="1"/>
  <c r="P121" i="1" s="1"/>
  <c r="R121" i="1" s="1"/>
  <c r="D121" i="1"/>
  <c r="F121" i="1" s="1"/>
  <c r="H121" i="1" s="1"/>
  <c r="I116" i="1"/>
  <c r="K116" i="1" s="1"/>
  <c r="M116" i="1" s="1"/>
  <c r="N116" i="1"/>
  <c r="P116" i="1" s="1"/>
  <c r="R116" i="1" s="1"/>
  <c r="D116" i="1"/>
  <c r="F116" i="1" s="1"/>
  <c r="H116" i="1" s="1"/>
  <c r="D285" i="1" l="1"/>
  <c r="F285" i="1" s="1"/>
  <c r="H285" i="1" s="1"/>
  <c r="F91" i="1"/>
  <c r="H91" i="1" s="1"/>
  <c r="D284" i="1"/>
  <c r="F284" i="1" s="1"/>
  <c r="H284" i="1" s="1"/>
  <c r="F90" i="1"/>
  <c r="H90" i="1" s="1"/>
  <c r="N285" i="1"/>
  <c r="P285" i="1" s="1"/>
  <c r="R285" i="1" s="1"/>
  <c r="P91" i="1"/>
  <c r="R91" i="1" s="1"/>
  <c r="I284" i="1"/>
  <c r="K284" i="1" s="1"/>
  <c r="M284" i="1" s="1"/>
  <c r="K90" i="1"/>
  <c r="M90" i="1" s="1"/>
  <c r="N284" i="1"/>
  <c r="P284" i="1" s="1"/>
  <c r="R284" i="1" s="1"/>
  <c r="P90" i="1"/>
  <c r="R90" i="1" s="1"/>
  <c r="I285" i="1"/>
  <c r="K285" i="1" s="1"/>
  <c r="M285" i="1" s="1"/>
  <c r="K91" i="1"/>
  <c r="M91" i="1" s="1"/>
  <c r="N288" i="1"/>
  <c r="P288" i="1" s="1"/>
  <c r="R288" i="1" s="1"/>
  <c r="I288" i="1"/>
  <c r="K288" i="1" s="1"/>
  <c r="M288" i="1" s="1"/>
  <c r="D288" i="1"/>
  <c r="F288" i="1" s="1"/>
  <c r="H288" i="1" s="1"/>
  <c r="N86" i="1"/>
  <c r="P86" i="1" s="1"/>
  <c r="R86" i="1" s="1"/>
  <c r="D86" i="1"/>
  <c r="F86" i="1" s="1"/>
  <c r="H86" i="1" s="1"/>
  <c r="I86" i="1"/>
  <c r="K86" i="1" s="1"/>
  <c r="M86" i="1" s="1"/>
  <c r="I263" i="1"/>
  <c r="K263" i="1" s="1"/>
  <c r="M263" i="1" s="1"/>
  <c r="N263" i="1"/>
  <c r="P263" i="1" s="1"/>
  <c r="R263" i="1" s="1"/>
  <c r="D263" i="1"/>
  <c r="F263" i="1" s="1"/>
  <c r="H263" i="1" s="1"/>
  <c r="I261" i="1"/>
  <c r="K261" i="1" s="1"/>
  <c r="M261" i="1" s="1"/>
  <c r="N261" i="1"/>
  <c r="P261" i="1" s="1"/>
  <c r="R261" i="1" s="1"/>
  <c r="D261" i="1"/>
  <c r="F261" i="1" s="1"/>
  <c r="H261" i="1" s="1"/>
  <c r="I158" i="1"/>
  <c r="N158" i="1"/>
  <c r="D158" i="1"/>
  <c r="I157" i="1"/>
  <c r="K157" i="1" s="1"/>
  <c r="M157" i="1" s="1"/>
  <c r="N157" i="1"/>
  <c r="P157" i="1" s="1"/>
  <c r="R157" i="1" s="1"/>
  <c r="D157" i="1"/>
  <c r="F157" i="1" s="1"/>
  <c r="H157" i="1" s="1"/>
  <c r="I250" i="1"/>
  <c r="N250" i="1"/>
  <c r="D250" i="1"/>
  <c r="I254" i="1"/>
  <c r="K254" i="1" s="1"/>
  <c r="M254" i="1" s="1"/>
  <c r="N254" i="1"/>
  <c r="P254" i="1" s="1"/>
  <c r="R254" i="1" s="1"/>
  <c r="D254" i="1"/>
  <c r="F254" i="1" s="1"/>
  <c r="H254" i="1" s="1"/>
  <c r="I251" i="1"/>
  <c r="K251" i="1" s="1"/>
  <c r="M251" i="1" s="1"/>
  <c r="N251" i="1"/>
  <c r="P251" i="1" s="1"/>
  <c r="R251" i="1" s="1"/>
  <c r="D251" i="1"/>
  <c r="F251" i="1" s="1"/>
  <c r="H251" i="1" s="1"/>
  <c r="I193" i="1"/>
  <c r="K193" i="1" s="1"/>
  <c r="M193" i="1" s="1"/>
  <c r="N193" i="1"/>
  <c r="P193" i="1" s="1"/>
  <c r="R193" i="1" s="1"/>
  <c r="D193" i="1"/>
  <c r="F193" i="1" s="1"/>
  <c r="H193" i="1" s="1"/>
  <c r="D189" i="1"/>
  <c r="F189" i="1" s="1"/>
  <c r="H189" i="1" s="1"/>
  <c r="I160" i="1"/>
  <c r="K160" i="1" s="1"/>
  <c r="M160" i="1" s="1"/>
  <c r="N160" i="1"/>
  <c r="P160" i="1" s="1"/>
  <c r="R160" i="1" s="1"/>
  <c r="D160" i="1"/>
  <c r="F160" i="1" s="1"/>
  <c r="H160" i="1" s="1"/>
  <c r="I229" i="1"/>
  <c r="K229" i="1" s="1"/>
  <c r="M229" i="1" s="1"/>
  <c r="N229" i="1"/>
  <c r="P229" i="1" s="1"/>
  <c r="R229" i="1" s="1"/>
  <c r="D229" i="1"/>
  <c r="F229" i="1" s="1"/>
  <c r="H229" i="1" s="1"/>
  <c r="I225" i="1"/>
  <c r="K225" i="1" s="1"/>
  <c r="M225" i="1" s="1"/>
  <c r="N225" i="1"/>
  <c r="P225" i="1" s="1"/>
  <c r="R225" i="1" s="1"/>
  <c r="D225" i="1"/>
  <c r="F225" i="1" s="1"/>
  <c r="H225" i="1" s="1"/>
  <c r="I209" i="1"/>
  <c r="K209" i="1" s="1"/>
  <c r="M209" i="1" s="1"/>
  <c r="N209" i="1"/>
  <c r="P209" i="1" s="1"/>
  <c r="R209" i="1" s="1"/>
  <c r="D209" i="1"/>
  <c r="F209" i="1" s="1"/>
  <c r="H209" i="1" s="1"/>
  <c r="I213" i="1"/>
  <c r="K213" i="1" s="1"/>
  <c r="M213" i="1" s="1"/>
  <c r="N213" i="1"/>
  <c r="P213" i="1" s="1"/>
  <c r="R213" i="1" s="1"/>
  <c r="D213" i="1"/>
  <c r="F213" i="1" s="1"/>
  <c r="H213" i="1" s="1"/>
  <c r="I168" i="1"/>
  <c r="K168" i="1" s="1"/>
  <c r="M168" i="1" s="1"/>
  <c r="N168" i="1"/>
  <c r="P168" i="1" s="1"/>
  <c r="R168" i="1" s="1"/>
  <c r="D168" i="1"/>
  <c r="F168" i="1" s="1"/>
  <c r="H168" i="1" s="1"/>
  <c r="I217" i="1"/>
  <c r="N217" i="1"/>
  <c r="D217" i="1"/>
  <c r="I205" i="1"/>
  <c r="K205" i="1" s="1"/>
  <c r="M205" i="1" s="1"/>
  <c r="N205" i="1"/>
  <c r="P205" i="1" s="1"/>
  <c r="R205" i="1" s="1"/>
  <c r="D205" i="1"/>
  <c r="F205" i="1" s="1"/>
  <c r="H205" i="1" s="1"/>
  <c r="I233" i="1"/>
  <c r="K233" i="1" s="1"/>
  <c r="M233" i="1" s="1"/>
  <c r="N233" i="1"/>
  <c r="P233" i="1" s="1"/>
  <c r="R233" i="1" s="1"/>
  <c r="D233" i="1"/>
  <c r="F233" i="1" s="1"/>
  <c r="H233" i="1" s="1"/>
  <c r="I189" i="1"/>
  <c r="K189" i="1" s="1"/>
  <c r="M189" i="1" s="1"/>
  <c r="N189" i="1"/>
  <c r="P189" i="1" s="1"/>
  <c r="R189" i="1" s="1"/>
  <c r="I201" i="1"/>
  <c r="K201" i="1" s="1"/>
  <c r="M201" i="1" s="1"/>
  <c r="N201" i="1"/>
  <c r="P201" i="1" s="1"/>
  <c r="R201" i="1" s="1"/>
  <c r="D201" i="1"/>
  <c r="F201" i="1" s="1"/>
  <c r="H201" i="1" s="1"/>
  <c r="I185" i="1"/>
  <c r="K185" i="1" s="1"/>
  <c r="M185" i="1" s="1"/>
  <c r="N185" i="1"/>
  <c r="P185" i="1" s="1"/>
  <c r="R185" i="1" s="1"/>
  <c r="D185" i="1"/>
  <c r="F185" i="1" s="1"/>
  <c r="H185" i="1" s="1"/>
  <c r="I197" i="1"/>
  <c r="K197" i="1" s="1"/>
  <c r="M197" i="1" s="1"/>
  <c r="N197" i="1"/>
  <c r="P197" i="1" s="1"/>
  <c r="R197" i="1" s="1"/>
  <c r="D197" i="1"/>
  <c r="F197" i="1" s="1"/>
  <c r="H197" i="1" s="1"/>
  <c r="I180" i="1"/>
  <c r="K180" i="1" s="1"/>
  <c r="M180" i="1" s="1"/>
  <c r="N180" i="1"/>
  <c r="P180" i="1" s="1"/>
  <c r="R180" i="1" s="1"/>
  <c r="D180" i="1"/>
  <c r="F180" i="1" s="1"/>
  <c r="H180" i="1" s="1"/>
  <c r="I176" i="1"/>
  <c r="K176" i="1" s="1"/>
  <c r="M176" i="1" s="1"/>
  <c r="N176" i="1"/>
  <c r="P176" i="1" s="1"/>
  <c r="R176" i="1" s="1"/>
  <c r="D176" i="1"/>
  <c r="F176" i="1" s="1"/>
  <c r="H176" i="1" s="1"/>
  <c r="I172" i="1"/>
  <c r="K172" i="1" s="1"/>
  <c r="M172" i="1" s="1"/>
  <c r="N172" i="1"/>
  <c r="P172" i="1" s="1"/>
  <c r="R172" i="1" s="1"/>
  <c r="D172" i="1"/>
  <c r="F172" i="1" s="1"/>
  <c r="H172" i="1" s="1"/>
  <c r="I164" i="1"/>
  <c r="K164" i="1" s="1"/>
  <c r="M164" i="1" s="1"/>
  <c r="N164" i="1"/>
  <c r="P164" i="1" s="1"/>
  <c r="R164" i="1" s="1"/>
  <c r="D164" i="1"/>
  <c r="F164" i="1" s="1"/>
  <c r="H164" i="1" s="1"/>
  <c r="I130" i="1"/>
  <c r="K130" i="1" s="1"/>
  <c r="M130" i="1" s="1"/>
  <c r="N130" i="1"/>
  <c r="P130" i="1" s="1"/>
  <c r="R130" i="1" s="1"/>
  <c r="D130" i="1"/>
  <c r="F130" i="1" s="1"/>
  <c r="H130" i="1" s="1"/>
  <c r="D291" i="1" l="1"/>
  <c r="F291" i="1" s="1"/>
  <c r="H291" i="1" s="1"/>
  <c r="F217" i="1"/>
  <c r="H217" i="1" s="1"/>
  <c r="N291" i="1"/>
  <c r="P291" i="1" s="1"/>
  <c r="R291" i="1" s="1"/>
  <c r="P217" i="1"/>
  <c r="R217" i="1" s="1"/>
  <c r="I247" i="1"/>
  <c r="K247" i="1" s="1"/>
  <c r="M247" i="1" s="1"/>
  <c r="K250" i="1"/>
  <c r="M250" i="1" s="1"/>
  <c r="D282" i="1"/>
  <c r="F282" i="1" s="1"/>
  <c r="H282" i="1" s="1"/>
  <c r="F158" i="1"/>
  <c r="H158" i="1" s="1"/>
  <c r="I291" i="1"/>
  <c r="K291" i="1" s="1"/>
  <c r="M291" i="1" s="1"/>
  <c r="K217" i="1"/>
  <c r="M217" i="1" s="1"/>
  <c r="N282" i="1"/>
  <c r="P282" i="1" s="1"/>
  <c r="R282" i="1" s="1"/>
  <c r="P158" i="1"/>
  <c r="R158" i="1" s="1"/>
  <c r="N247" i="1"/>
  <c r="P247" i="1" s="1"/>
  <c r="R247" i="1" s="1"/>
  <c r="P250" i="1"/>
  <c r="R250" i="1" s="1"/>
  <c r="D247" i="1"/>
  <c r="F247" i="1" s="1"/>
  <c r="H247" i="1" s="1"/>
  <c r="F250" i="1"/>
  <c r="H250" i="1" s="1"/>
  <c r="I282" i="1"/>
  <c r="K282" i="1" s="1"/>
  <c r="M282" i="1" s="1"/>
  <c r="K158" i="1"/>
  <c r="M158" i="1" s="1"/>
  <c r="N155" i="1"/>
  <c r="P155" i="1" s="1"/>
  <c r="R155" i="1" s="1"/>
  <c r="I131" i="1"/>
  <c r="K131" i="1" s="1"/>
  <c r="M131" i="1" s="1"/>
  <c r="N131" i="1"/>
  <c r="P131" i="1" s="1"/>
  <c r="R131" i="1" s="1"/>
  <c r="D131" i="1"/>
  <c r="F131" i="1" s="1"/>
  <c r="H131" i="1" s="1"/>
  <c r="I147" i="1"/>
  <c r="K147" i="1" s="1"/>
  <c r="M147" i="1" s="1"/>
  <c r="N147" i="1"/>
  <c r="P147" i="1" s="1"/>
  <c r="R147" i="1" s="1"/>
  <c r="D147" i="1"/>
  <c r="F147" i="1" s="1"/>
  <c r="H147" i="1" s="1"/>
  <c r="I143" i="1"/>
  <c r="K143" i="1" s="1"/>
  <c r="M143" i="1" s="1"/>
  <c r="N143" i="1"/>
  <c r="P143" i="1" s="1"/>
  <c r="R143" i="1" s="1"/>
  <c r="D143" i="1"/>
  <c r="F143" i="1" s="1"/>
  <c r="H143" i="1" s="1"/>
  <c r="D128" i="1" l="1"/>
  <c r="F128" i="1" s="1"/>
  <c r="H128" i="1" s="1"/>
  <c r="D283" i="1"/>
  <c r="F283" i="1" s="1"/>
  <c r="H283" i="1" s="1"/>
  <c r="I128" i="1"/>
  <c r="K128" i="1" s="1"/>
  <c r="M128" i="1" s="1"/>
  <c r="I283" i="1"/>
  <c r="K283" i="1" s="1"/>
  <c r="M283" i="1" s="1"/>
  <c r="N128" i="1"/>
  <c r="P128" i="1" s="1"/>
  <c r="R128" i="1" s="1"/>
  <c r="N283" i="1"/>
  <c r="P283" i="1" s="1"/>
  <c r="R283" i="1" s="1"/>
  <c r="I133" i="1"/>
  <c r="N133" i="1"/>
  <c r="D133" i="1"/>
  <c r="I289" i="1" l="1"/>
  <c r="K289" i="1" s="1"/>
  <c r="M289" i="1" s="1"/>
  <c r="K133" i="1"/>
  <c r="M133" i="1" s="1"/>
  <c r="N289" i="1"/>
  <c r="P289" i="1" s="1"/>
  <c r="R289" i="1" s="1"/>
  <c r="P133" i="1"/>
  <c r="R133" i="1" s="1"/>
  <c r="D289" i="1"/>
  <c r="F289" i="1" s="1"/>
  <c r="H289" i="1" s="1"/>
  <c r="F133" i="1"/>
  <c r="H133" i="1" s="1"/>
  <c r="I277" i="1"/>
  <c r="K277" i="1" s="1"/>
  <c r="M277" i="1" s="1"/>
  <c r="N277" i="1"/>
  <c r="P277" i="1" s="1"/>
  <c r="R277" i="1" s="1"/>
  <c r="D277" i="1"/>
  <c r="F277" i="1" s="1"/>
  <c r="H277" i="1" s="1"/>
  <c r="N280" i="1" l="1"/>
  <c r="I155" i="1"/>
  <c r="K155" i="1" s="1"/>
  <c r="M155" i="1" s="1"/>
  <c r="D155" i="1"/>
  <c r="F155" i="1" s="1"/>
  <c r="H155" i="1" s="1"/>
  <c r="P280" i="1" l="1"/>
  <c r="N295" i="1"/>
  <c r="I280" i="1"/>
  <c r="D280" i="1"/>
  <c r="F280" i="1" s="1"/>
  <c r="H280" i="1" l="1"/>
  <c r="F295" i="1"/>
  <c r="K280" i="1"/>
  <c r="I295" i="1"/>
  <c r="R280" i="1"/>
  <c r="P295" i="1"/>
  <c r="M280" i="1" l="1"/>
  <c r="K295" i="1"/>
</calcChain>
</file>

<file path=xl/sharedStrings.xml><?xml version="1.0" encoding="utf-8"?>
<sst xmlns="http://schemas.openxmlformats.org/spreadsheetml/2006/main" count="673" uniqueCount="366">
  <si>
    <t>№ п/п</t>
  </si>
  <si>
    <t>Исполнитель</t>
  </si>
  <si>
    <t>Образование</t>
  </si>
  <si>
    <t>Управление жилищных отношений</t>
  </si>
  <si>
    <t>Дорожное хозяйство</t>
  </si>
  <si>
    <t>в том числе:</t>
  </si>
  <si>
    <t>местный бюджет</t>
  </si>
  <si>
    <t>Физическая культура и спорт</t>
  </si>
  <si>
    <t>Всего:</t>
  </si>
  <si>
    <t>в том числе</t>
  </si>
  <si>
    <t>в разрезе исполнителей</t>
  </si>
  <si>
    <t>Департамент образования</t>
  </si>
  <si>
    <t>краевой бюджет</t>
  </si>
  <si>
    <t>Объект</t>
  </si>
  <si>
    <t xml:space="preserve">Управление капитального строительства </t>
  </si>
  <si>
    <t>Общественная безопасность</t>
  </si>
  <si>
    <t>тыс. руб.</t>
  </si>
  <si>
    <t>к решению</t>
  </si>
  <si>
    <t>Пермской городской Думы</t>
  </si>
  <si>
    <t>2020 год</t>
  </si>
  <si>
    <t>федеральный бюджет</t>
  </si>
  <si>
    <t>краевой дорожный фонд</t>
  </si>
  <si>
    <t>Санитарно-эпидемиологическое благополучие</t>
  </si>
  <si>
    <t>Культура и молодежная политика</t>
  </si>
  <si>
    <t>ПЕРЕЧЕНЬ</t>
  </si>
  <si>
    <t>2021 год</t>
  </si>
  <si>
    <t>2022 год</t>
  </si>
  <si>
    <t>Внешнее благоустройство</t>
  </si>
  <si>
    <t>Реконструкция пересечения ул. Героев Хасана и Транссибирской магистрали (включая тоннель)</t>
  </si>
  <si>
    <t>краевой бюджет (дорожный фонд)</t>
  </si>
  <si>
    <t>Реконструкция ул. Героев Хасана от ул. Хлебозаводская до ул. Василия Васильева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</si>
  <si>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</si>
  <si>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Революции от ЦКР до ул. Сибирской с обустройством трамвайной линии. 1 этап</t>
  </si>
  <si>
    <t>Реконструкция ул. Карпинского от ул. Архитектора Свиязева до ул. Советской Армии</t>
  </si>
  <si>
    <t>Строительство автомобильной дороги по ул. Журналиста Дементьева от ул. Лядовская до дома № 147 по ул. Журналиста Дементьева</t>
  </si>
  <si>
    <t>Реконструкция ул. Социалистической от ПК7 до ПК10+50 с разворотным кольцом</t>
  </si>
  <si>
    <t>Реконструкция ул. Карпинского от ул. Мира до шоссе Космонавтов</t>
  </si>
  <si>
    <t>Строительство ул. Углеуральской</t>
  </si>
  <si>
    <t>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</t>
  </si>
  <si>
    <t>Строительство автомобильной дороги по ул. Крисанова от шоссе Космонавтов до ул. Пушкина</t>
  </si>
  <si>
    <t>Строительство автомобильной дороги по ул. Маршала Жукова</t>
  </si>
  <si>
    <t>Строительство автомобильной дороги от площади Карла Маркса до ул. Чкалова</t>
  </si>
  <si>
    <t>Реконструкция ул. Революции: 2 очередь моста через реку Егошиху</t>
  </si>
  <si>
    <t>Реконструкция ул. Плеханова от шоссе Космонавтов до ул. Грузинская</t>
  </si>
  <si>
    <t>Изъятие земельных участков и объектов недвижимости, имущества для реконструкции дорожных объектов города Перми</t>
  </si>
  <si>
    <t>Строительство места отвала снега «Голый мыс»</t>
  </si>
  <si>
    <t>Строительство (реконструкция) сетей наружного освещения</t>
  </si>
  <si>
    <t>Строительство сквера по ул. Гашкова, 20</t>
  </si>
  <si>
    <t>Строительство сквера по ул. Яблочкова</t>
  </si>
  <si>
    <t xml:space="preserve">Строительство Архиерейского подворья </t>
  </si>
  <si>
    <t xml:space="preserve">Реконструкция сквера в 68 квартале, эспланада </t>
  </si>
  <si>
    <t xml:space="preserve">Реконструкция сквера на нижней части набережной реки Кама </t>
  </si>
  <si>
    <t>Строительство автомобильной дороги по Ивинскому проспекту</t>
  </si>
  <si>
    <t xml:space="preserve">Реконструкция ул. Грибоедова от ул. Уинской до ул. Лесной </t>
  </si>
  <si>
    <t xml:space="preserve">Строительство ливневой канализации и очистных сооружений для отвода воды с автомобильной дороги по ул. Маршала Жукова и прилегающей территории </t>
  </si>
  <si>
    <t>Реконструкция проспекта Парковый</t>
  </si>
  <si>
    <t>Реконструкция ул. Куфонина</t>
  </si>
  <si>
    <t>9190041010</t>
  </si>
  <si>
    <t>Строительство приюта для содержания безнадзорных животных по ул. Верхне-Муллинской, 106а г. Перми</t>
  </si>
  <si>
    <t>Управление капитального строительства</t>
  </si>
  <si>
    <t>Реконструкция системы очистки сточных вод в микрорайоне «Крым» Кировского района города Перми</t>
  </si>
  <si>
    <t>Расширение и реконструкция (3 очередь) канализации города Перми</t>
  </si>
  <si>
    <t>Строительство водопроводных сетей в микрорайоне «Висим» Мотовилихинского района города Перми</t>
  </si>
  <si>
    <t>Строительство водопроводных сетей в микрорайоне «Вышка-1» Мотовилихинского района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</si>
  <si>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</si>
  <si>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Санация и строительство 2-й нитки водовода Гайва-Заозерье</t>
  </si>
  <si>
    <t>Строительство блокировочной сети водопровода по ул. Макаренко Мотовилихинского района города Перми</t>
  </si>
  <si>
    <t>Реконструкция системы водоснабжения в микрорайоне «Южный»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</si>
  <si>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</si>
  <si>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Реконструкция сети водопровода по ул. Трамвайной Дзержинского района города Перми</t>
  </si>
  <si>
    <t>Реконструкция канализационной насосной станции «Речник» Дзержинского района города Перми</t>
  </si>
  <si>
    <t>Строительство второго напорного коллектора от канализационной насосной станции «Речник» Дзержинского района города Перми</t>
  </si>
  <si>
    <t>Строительство газопроводов в микрорайонах индивидуальной застройки города Перми</t>
  </si>
  <si>
    <t>Строительство блочной модульной котельной в микрорайоне «Южный»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</si>
  <si>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</si>
  <si>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Жилищно-коммунальное хозяйство</t>
  </si>
  <si>
    <t>Строительство объектов благоустройства на территории индивидуальной жилой застройки в городе Перми</t>
  </si>
  <si>
    <t>Строительство объектов инженерной инфраструктуры на территории индивидуальной жилой застройки в городе Перми</t>
  </si>
  <si>
    <t xml:space="preserve">Строительство сетей водоснабжения в микрорайонах города Перми </t>
  </si>
  <si>
    <t>1760142410</t>
  </si>
  <si>
    <t>1710141130</t>
  </si>
  <si>
    <t>1710142370</t>
  </si>
  <si>
    <t>1710141210</t>
  </si>
  <si>
    <t>1710142180</t>
  </si>
  <si>
    <t>1710241100</t>
  </si>
  <si>
    <t>1760342760</t>
  </si>
  <si>
    <t>1760342750</t>
  </si>
  <si>
    <t>1710141090</t>
  </si>
  <si>
    <t>1710141220</t>
  </si>
  <si>
    <t>1710142330</t>
  </si>
  <si>
    <t>1710142340</t>
  </si>
  <si>
    <t>1710142350</t>
  </si>
  <si>
    <t>1710142360</t>
  </si>
  <si>
    <t>1710442380</t>
  </si>
  <si>
    <t>1710141320</t>
  </si>
  <si>
    <t>1710142260</t>
  </si>
  <si>
    <t>1710441240</t>
  </si>
  <si>
    <t xml:space="preserve">Департамент  дорог и благоустройства </t>
  </si>
  <si>
    <t>Реконструкция площади Восстания. 2 этап</t>
  </si>
  <si>
    <t>Транспорт</t>
  </si>
  <si>
    <t>Строительство трамвайных путей между станциями Пермь II и Пермь I</t>
  </si>
  <si>
    <t>Реконструкция автодорожного путепровода по ул. Монастырской на 4А + 325 км перегона Пермь-II – Пермь-I Свердловской железной дороги</t>
  </si>
  <si>
    <t>0410241910</t>
  </si>
  <si>
    <t>Строительство объектов недвижимого имущества и инженерной инфраструктуры на территории Экстрим-парка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</si>
  <si>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</si>
  <si>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</si>
  <si>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0510141430</t>
  </si>
  <si>
    <t>0510141470</t>
  </si>
  <si>
    <t>0510141490</t>
  </si>
  <si>
    <t>0510142130</t>
  </si>
  <si>
    <t>0510143660</t>
  </si>
  <si>
    <t>0510141950</t>
  </si>
  <si>
    <t>0510141880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</si>
  <si>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</si>
  <si>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</si>
  <si>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</si>
  <si>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средства Фонда содействия реформированию жилищно-коммунального хозяйства</t>
  </si>
  <si>
    <t>0</t>
  </si>
  <si>
    <t>15302R0820</t>
  </si>
  <si>
    <t>153022C080</t>
  </si>
  <si>
    <t>Строительство здания для размещения дошкольного образовательного учреждения по ул. Евгения Пермяка, 8а</t>
  </si>
  <si>
    <t xml:space="preserve">в том числе </t>
  </si>
  <si>
    <t>Строительство здания для размещения дошкольного образовательного учреждения по ул. Желябова, 16б</t>
  </si>
  <si>
    <t xml:space="preserve">Строительство здания для размещения дошкольного образовательного учреждения по ул. Плеханова, 63
</t>
  </si>
  <si>
    <t>Строительство здания для размещения дошкольного образовательного учреждения по ул. Байкальской, 26а</t>
  </si>
  <si>
    <t xml:space="preserve">краевой бюджет </t>
  </si>
  <si>
    <t xml:space="preserve">федеральный бюджет </t>
  </si>
  <si>
    <t>Строительство нового корпуса МАОУ «Гимназия № 3» г. Перми</t>
  </si>
  <si>
    <t>Реконструкция здания под размещение общеобразовательной организации по ул. Целинной, 15</t>
  </si>
  <si>
    <t xml:space="preserve">Строительство здания общеобразовательного учреждения по ул. Юнг Прикамья, 3
</t>
  </si>
  <si>
    <t>Реконструкция  здания  МБОУ «Гимназия № 17» г. Перми (пристройка нового корпуса)</t>
  </si>
  <si>
    <t>Строительство нового корпуса МАОУ «Техно-школа имени лётчика-космонавта СССР, дважды Героя Советского Союза В. П. Савиных» г. Перми</t>
  </si>
  <si>
    <t>Строительство спортивной площадки МАОУ «СОШ № 131» г. Перми</t>
  </si>
  <si>
    <t xml:space="preserve">Строительство спортивной площадки МАОУ «Школа бизнеса и предпринимательства» г. Перми </t>
  </si>
  <si>
    <t>Строительство спортивного зала МАОУ «СОШ № 96» г. Перми</t>
  </si>
  <si>
    <t>Строительство спортивного зала МАОУ «СОШ № 81» г. Перми</t>
  </si>
  <si>
    <t>Строительство источников противопожарного водоснабжения</t>
  </si>
  <si>
    <t>0230241020</t>
  </si>
  <si>
    <t>0220443720</t>
  </si>
  <si>
    <t>0220241030</t>
  </si>
  <si>
    <t>1020442390</t>
  </si>
  <si>
    <t>1110541780</t>
  </si>
  <si>
    <t>1110542270</t>
  </si>
  <si>
    <t>1110542290</t>
  </si>
  <si>
    <t>1110542560</t>
  </si>
  <si>
    <t>1120441540</t>
  </si>
  <si>
    <t>1120441870</t>
  </si>
  <si>
    <t>1320242020</t>
  </si>
  <si>
    <t>1320243710</t>
  </si>
  <si>
    <t>102012T260</t>
  </si>
  <si>
    <t xml:space="preserve">Реконструкция здания МАОУ «СОШ № 93» г. Перми (пристройка нового корпуса)
</t>
  </si>
  <si>
    <t>Реконструкция ледовой арены МАУ ДО «ДЮЦ «Здоровье»</t>
  </si>
  <si>
    <t xml:space="preserve">Строительство здания общеобразовательного учреждения по ул. Карпинского, 77а </t>
  </si>
  <si>
    <t xml:space="preserve">Строительство здания общеобразовательного учреждения по ул. Холмогорской, 2з </t>
  </si>
  <si>
    <t>Строительство спортивной площадки МАОУ «СОШ № 25» г. Перми</t>
  </si>
  <si>
    <t>Строительство спортивной площадки  МАУ ДО ДЮЦ  «Фаворит»</t>
  </si>
  <si>
    <t xml:space="preserve"> Строительство спортивной площадки МАОУ «СОШ № 83»  г. Перми</t>
  </si>
  <si>
    <t xml:space="preserve"> Строительство спортивной площадки МАОУ «СОШ № 76»  г. Перми</t>
  </si>
  <si>
    <t xml:space="preserve"> Строительство спортивной площадки МАОУ  «СОШ № 63»  г. Перми</t>
  </si>
  <si>
    <t>1.</t>
  </si>
  <si>
    <t>8.</t>
  </si>
  <si>
    <t>5.</t>
  </si>
  <si>
    <t>9.</t>
  </si>
  <si>
    <t>2.</t>
  </si>
  <si>
    <t>3.</t>
  </si>
  <si>
    <t>89.</t>
  </si>
  <si>
    <t>15.</t>
  </si>
  <si>
    <t>4.</t>
  </si>
  <si>
    <t>6.</t>
  </si>
  <si>
    <t>7.</t>
  </si>
  <si>
    <t>10.</t>
  </si>
  <si>
    <t>11.</t>
  </si>
  <si>
    <t>12.</t>
  </si>
  <si>
    <t>13.</t>
  </si>
  <si>
    <t>14.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</si>
  <si>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</si>
  <si>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</si>
  <si>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</si>
  <si>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</si>
  <si>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</si>
  <si>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</si>
  <si>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</si>
  <si>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</si>
  <si>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</si>
  <si>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</si>
  <si>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</si>
  <si>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</si>
  <si>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</si>
  <si>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</si>
  <si>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</si>
  <si>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</si>
  <si>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</si>
  <si>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</si>
  <si>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</si>
  <si>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</si>
  <si>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</si>
  <si>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</si>
  <si>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</si>
  <si>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</si>
  <si>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</si>
  <si>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</si>
  <si>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</si>
  <si>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</si>
  <si>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</si>
  <si>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</si>
  <si>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</si>
  <si>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</si>
  <si>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</si>
  <si>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</si>
  <si>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</si>
  <si>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</si>
  <si>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</si>
  <si>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</si>
  <si>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</si>
  <si>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</si>
  <si>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</si>
  <si>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</si>
  <si>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</si>
  <si>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</si>
  <si>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</si>
  <si>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</si>
  <si>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</si>
  <si>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</si>
  <si>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</si>
  <si>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</si>
  <si>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</si>
  <si>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</si>
  <si>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</si>
  <si>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</si>
  <si>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</si>
  <si>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</si>
  <si>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</si>
  <si>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</si>
  <si>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</si>
  <si>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</si>
  <si>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</si>
  <si>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</si>
  <si>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</si>
  <si>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</si>
  <si>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</si>
  <si>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</si>
  <si>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</si>
  <si>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</si>
  <si>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</si>
  <si>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</si>
  <si>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</si>
  <si>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</si>
  <si>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90.</t>
  </si>
  <si>
    <t>91.</t>
  </si>
  <si>
    <t>92.</t>
  </si>
  <si>
    <t>93.</t>
  </si>
  <si>
    <t>Департамент  земельных отношений</t>
  </si>
  <si>
    <t>Департамент земельных отношений</t>
  </si>
  <si>
    <t>Реконструкция кладбища «Северное»</t>
  </si>
  <si>
    <t>Строительство кладбища «Лесное»</t>
  </si>
  <si>
    <t>Строительство надземного пешеходного перехода по ул. Соликамской в районе остановки общественного транспорта «Промкомбинат»</t>
  </si>
  <si>
    <t>Реконструкция здания МАУ «Дворец молодежи» г. Перми</t>
  </si>
  <si>
    <t>0810141600, 081P252320</t>
  </si>
  <si>
    <t>081P252320</t>
  </si>
  <si>
    <t>081P252320, 08101SН070</t>
  </si>
  <si>
    <t>08101SН070</t>
  </si>
  <si>
    <t>08201SН073</t>
  </si>
  <si>
    <t>08101SН070, 08201SP040</t>
  </si>
  <si>
    <t>0820141160</t>
  </si>
  <si>
    <t>0820141300</t>
  </si>
  <si>
    <t>0820142110, 08201SН074</t>
  </si>
  <si>
    <t>0820142510</t>
  </si>
  <si>
    <t>0820142630</t>
  </si>
  <si>
    <t>0820243510</t>
  </si>
  <si>
    <t>0820243520</t>
  </si>
  <si>
    <t>0820242640</t>
  </si>
  <si>
    <t>0820241760</t>
  </si>
  <si>
    <t>0820241960</t>
  </si>
  <si>
    <t>0820242190</t>
  </si>
  <si>
    <t>0820242220</t>
  </si>
  <si>
    <t>0820242230</t>
  </si>
  <si>
    <t>0820242210</t>
  </si>
  <si>
    <t>0820242620</t>
  </si>
  <si>
    <t>08201SН071</t>
  </si>
  <si>
    <t>0810141610, 081P252320, 08101SН072</t>
  </si>
  <si>
    <t>0820142550, 08201SН075</t>
  </si>
  <si>
    <t>0820142540, 08201SН076</t>
  </si>
  <si>
    <t>0810141940</t>
  </si>
  <si>
    <t>1020141920</t>
  </si>
  <si>
    <t>10201ST200</t>
  </si>
  <si>
    <t>10202SЖ410</t>
  </si>
  <si>
    <t>1020243670</t>
  </si>
  <si>
    <t>1020141930</t>
  </si>
  <si>
    <t>1020341290</t>
  </si>
  <si>
    <t>1020142580</t>
  </si>
  <si>
    <t>1020142590</t>
  </si>
  <si>
    <t>1020142600</t>
  </si>
  <si>
    <t>10201ST04D</t>
  </si>
  <si>
    <t>10201ST04E</t>
  </si>
  <si>
    <t>10201ST04F</t>
  </si>
  <si>
    <t>10201ST04L</t>
  </si>
  <si>
    <t>10201ST04G</t>
  </si>
  <si>
    <t>10201ST04A</t>
  </si>
  <si>
    <t>10201ST04Q</t>
  </si>
  <si>
    <t>10201ST04U</t>
  </si>
  <si>
    <t>10201ST04V</t>
  </si>
  <si>
    <t>10201ST04P</t>
  </si>
  <si>
    <t>10201ST04W</t>
  </si>
  <si>
    <t>10201ST04Y</t>
  </si>
  <si>
    <t>10201ST040</t>
  </si>
  <si>
    <t>10201ST04T</t>
  </si>
  <si>
    <t>1020141280, 10201ST04I</t>
  </si>
  <si>
    <t>Реконструкция сквера им. П. Морозова</t>
  </si>
  <si>
    <t xml:space="preserve">Департамент дорог и благоустройства </t>
  </si>
  <si>
    <t>Департамент жилищно-коммунального хозяйства</t>
  </si>
  <si>
    <t>Строительство плавательного бассейна по адресу: ул. Гашкова, 20а</t>
  </si>
  <si>
    <t xml:space="preserve">Строительство противооползневого сооружения в районе жилых домов по ул. КИМ, 5, 7, ул. Ивановской, 19 и ул. Чехова, 2, 4, 6, 8, 10 </t>
  </si>
  <si>
    <t>Строительство спортивного зала МАОУ «СОШ № 79» г. Перми</t>
  </si>
  <si>
    <t>10201ST04№</t>
  </si>
  <si>
    <t>Строительство здания для размещения дошкольного образовательного учреждения по ул. Ветлужской, 89</t>
  </si>
  <si>
    <t>Строительство лыжероллерной трассы по адресу: ул. Агрономическая, 23</t>
  </si>
  <si>
    <t>Строительство плавательного бассейна по адресу: ул. Гайвинская, 50</t>
  </si>
  <si>
    <t>Строительство спортивного комплекса с плавательным бассейном в микрорайоне Парковый по ул. Шпальная, 2</t>
  </si>
  <si>
    <t>ПРИЛОЖЕНИЕ 5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</si>
  <si>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 на 2020 год и на плановый период 2021 и 2022 годов</t>
  </si>
  <si>
    <t>Поправки</t>
  </si>
  <si>
    <t>Управление по экологии и природопользованию</t>
  </si>
  <si>
    <t>Реконструкция здания по ул. Ижевской, 25 (литер А, А1)</t>
  </si>
  <si>
    <t>0220443730</t>
  </si>
  <si>
    <t>Реконструкция здания МАОУ «СОШ № 22» г. Перми (приспособление и реставрация объекта культурного наследия для современного использования)</t>
  </si>
  <si>
    <t>Реконструкция здания по ул. Ижевской, 25 (литер Д)</t>
  </si>
  <si>
    <t>082E15520</t>
  </si>
  <si>
    <t>08101SН070, 08201SН072, 082E15520</t>
  </si>
  <si>
    <t>151F309502, 151F367483</t>
  </si>
  <si>
    <t>15101SЖ160, 151F309602, 151F367484</t>
  </si>
  <si>
    <t>62.</t>
  </si>
  <si>
    <t>Строительство автомобильной дороги по ул. Лесная в Мотовилихинском районе г. Перми</t>
  </si>
  <si>
    <t>Строительство автомобильных дорог по ул. Карла Модераха, ул. Александра Турчевича, ул. Николая Воронцова, ул. Василия Татищева в квартале 272 Свердловского района г. Перми</t>
  </si>
  <si>
    <t>102F150212</t>
  </si>
  <si>
    <t>10201ST04J, 1020141270</t>
  </si>
  <si>
    <t>Реконструкция сада им. Н.В. Гоголя</t>
  </si>
  <si>
    <t>Строительство сквера по ул. Корсуньской, 31</t>
  </si>
  <si>
    <t>Строительство парка Победы</t>
  </si>
  <si>
    <t>1110541820</t>
  </si>
  <si>
    <t>1110541850</t>
  </si>
  <si>
    <t>1110541860</t>
  </si>
  <si>
    <t>08201SН072, 0820142120</t>
  </si>
  <si>
    <t>0510141440</t>
  </si>
  <si>
    <t>0810141640, 081P252320, 08101SН04A</t>
  </si>
  <si>
    <t>0810141680, 08101SН071, 081P252320</t>
  </si>
  <si>
    <t>94.</t>
  </si>
  <si>
    <t>95.</t>
  </si>
  <si>
    <t>96.</t>
  </si>
  <si>
    <t>97.</t>
  </si>
  <si>
    <t>98.</t>
  </si>
  <si>
    <t>99.</t>
  </si>
  <si>
    <t>100.</t>
  </si>
  <si>
    <t>10201ST15D</t>
  </si>
  <si>
    <t>10201ST150</t>
  </si>
  <si>
    <t>15101SЖ160, 1510121480, 1530100000</t>
  </si>
  <si>
    <t>08201141170</t>
  </si>
  <si>
    <t>Строительство нового корпуса МАОУ «СОШ № 59»  г. Перми</t>
  </si>
  <si>
    <t>101.</t>
  </si>
  <si>
    <t>Строительство спортивного зала МАОУ Гимназия № 10 г. Перми</t>
  </si>
  <si>
    <t>020243240</t>
  </si>
  <si>
    <t>082F150211</t>
  </si>
  <si>
    <t>08201SН070, 082F150211</t>
  </si>
  <si>
    <t>Уточнение февраль</t>
  </si>
  <si>
    <t>102.</t>
  </si>
  <si>
    <t>Строительство спортивной базы «Летающий лыжник» г. Перми, ул. Тихая, 22</t>
  </si>
  <si>
    <t>от 17.12.2019 от 303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</si>
</sst>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/>
    </xf>
    <xf numFmtId="164" fontId="1" fillId="2" borderId="4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5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/>
    </xf>
    <xf numFmtId="0" fontId="1" fillId="3" borderId="0" xfId="0" applyFont="1" applyFill="1" applyAlignment="1">
      <alignment horizontal="right" vertical="center"/>
    </xf>
    <xf numFmtId="164" fontId="1" fillId="3" borderId="5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 vertical="center"/>
    </xf>
    <xf numFmtId="164" fontId="1" fillId="4" borderId="5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/>
    </xf>
    <xf numFmtId="164" fontId="1" fillId="3" borderId="5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1" fontId="1" fillId="2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49" fontId="1" fillId="4" borderId="0" xfId="0" applyNumberFormat="1" applyFont="1" applyFill="1" applyAlignment="1">
      <alignment horizontal="left" vertical="center"/>
    </xf>
    <xf numFmtId="0" fontId="1" fillId="4" borderId="0" xfId="0" applyFont="1" applyFill="1" applyAlignment="1">
      <alignment horizontal="right"/>
    </xf>
    <xf numFmtId="1" fontId="1" fillId="4" borderId="0" xfId="0" applyNumberFormat="1" applyFont="1" applyFill="1" applyAlignment="1">
      <alignment horizontal="right" vertical="center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0" xfId="0" applyNumberFormat="1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left" vertic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left" vertical="top"/>
    </xf>
    <xf numFmtId="0" fontId="1" fillId="0" borderId="0" xfId="0" applyFont="1" applyFill="1" applyAlignment="1">
      <alignment horizontal="right" vertical="center"/>
    </xf>
    <xf numFmtId="164" fontId="1" fillId="0" borderId="5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horizontal="left" vertical="top" wrapText="1"/>
    </xf>
    <xf numFmtId="164" fontId="3" fillId="0" borderId="4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164" fontId="1" fillId="0" borderId="0" xfId="0" applyNumberFormat="1" applyFont="1" applyFill="1" applyAlignment="1">
      <alignment horizontal="righ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2" borderId="0" xfId="0" applyFill="1" applyAlignment="1">
      <alignment horizontal="right" vertical="center" wrapText="1"/>
    </xf>
    <xf numFmtId="0" fontId="0" fillId="0" borderId="0" xfId="0" applyFill="1" applyAlignment="1">
      <alignment horizontal="right"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top"/>
    </xf>
    <xf numFmtId="0" fontId="0" fillId="0" borderId="6" xfId="0" applyFill="1" applyBorder="1" applyAlignment="1">
      <alignment horizontal="center" vertical="top"/>
    </xf>
    <xf numFmtId="164" fontId="1" fillId="0" borderId="4" xfId="0" applyNumberFormat="1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295"/>
  <sheetViews>
    <sheetView tabSelected="1" zoomScale="70" zoomScaleNormal="70" workbookViewId="0"/>
  </sheetViews>
  <sheetFormatPr defaultColWidth="9.140625" defaultRowHeight="18.75" x14ac:dyDescent="0.3"/>
  <cols>
    <col min="1" max="1" width="5.5703125" style="42" customWidth="1"/>
    <col min="2" max="2" width="82.7109375" style="43" customWidth="1"/>
    <col min="3" max="3" width="27.28515625" style="43" customWidth="1"/>
    <col min="4" max="6" width="17.5703125" style="12" hidden="1" customWidth="1"/>
    <col min="7" max="7" width="17.5703125" style="22" hidden="1" customWidth="1"/>
    <col min="8" max="8" width="17.5703125" style="48" customWidth="1"/>
    <col min="9" max="11" width="17.5703125" style="12" hidden="1" customWidth="1"/>
    <col min="12" max="12" width="17.5703125" style="22" hidden="1" customWidth="1"/>
    <col min="13" max="13" width="17.5703125" style="48" customWidth="1"/>
    <col min="14" max="16" width="17.5703125" style="12" hidden="1" customWidth="1"/>
    <col min="17" max="17" width="17.5703125" style="22" hidden="1" customWidth="1"/>
    <col min="18" max="18" width="17.5703125" style="48" customWidth="1"/>
    <col min="19" max="19" width="15" style="10" hidden="1" customWidth="1"/>
    <col min="20" max="20" width="9.42578125" style="30" hidden="1" customWidth="1"/>
    <col min="21" max="22" width="9.140625" style="42" customWidth="1"/>
    <col min="23" max="16384" width="9.140625" style="42"/>
  </cols>
  <sheetData>
    <row r="1" spans="1:20" x14ac:dyDescent="0.3">
      <c r="R1" s="48" t="s">
        <v>318</v>
      </c>
    </row>
    <row r="2" spans="1:20" x14ac:dyDescent="0.3">
      <c r="R2" s="48" t="s">
        <v>17</v>
      </c>
    </row>
    <row r="3" spans="1:20" x14ac:dyDescent="0.3">
      <c r="R3" s="48" t="s">
        <v>18</v>
      </c>
    </row>
    <row r="5" spans="1:20" x14ac:dyDescent="0.3">
      <c r="R5" s="48" t="s">
        <v>318</v>
      </c>
    </row>
    <row r="6" spans="1:20" x14ac:dyDescent="0.3">
      <c r="R6" s="48" t="s">
        <v>17</v>
      </c>
    </row>
    <row r="7" spans="1:20" x14ac:dyDescent="0.3">
      <c r="R7" s="48" t="s">
        <v>18</v>
      </c>
    </row>
    <row r="8" spans="1:20" x14ac:dyDescent="0.3">
      <c r="R8" s="48" t="s">
        <v>365</v>
      </c>
    </row>
    <row r="10" spans="1:20" ht="15.75" customHeight="1" x14ac:dyDescent="0.3">
      <c r="A10" s="64" t="s">
        <v>24</v>
      </c>
      <c r="B10" s="65"/>
      <c r="C10" s="65"/>
      <c r="D10" s="66"/>
      <c r="E10" s="66"/>
      <c r="F10" s="66"/>
      <c r="G10" s="66"/>
      <c r="H10" s="67"/>
      <c r="I10" s="66"/>
      <c r="J10" s="66"/>
      <c r="K10" s="66"/>
      <c r="L10" s="66"/>
      <c r="M10" s="67"/>
      <c r="N10" s="68"/>
      <c r="O10" s="69"/>
      <c r="P10" s="68"/>
      <c r="Q10" s="69"/>
      <c r="R10" s="70"/>
    </row>
    <row r="11" spans="1:20" ht="19.5" customHeight="1" x14ac:dyDescent="0.3">
      <c r="A11" s="64" t="s">
        <v>319</v>
      </c>
      <c r="B11" s="65"/>
      <c r="C11" s="65"/>
      <c r="D11" s="66"/>
      <c r="E11" s="66"/>
      <c r="F11" s="66"/>
      <c r="G11" s="66"/>
      <c r="H11" s="67"/>
      <c r="I11" s="66"/>
      <c r="J11" s="66"/>
      <c r="K11" s="66"/>
      <c r="L11" s="66"/>
      <c r="M11" s="67"/>
      <c r="N11" s="68"/>
      <c r="O11" s="69"/>
      <c r="P11" s="68"/>
      <c r="Q11" s="69"/>
      <c r="R11" s="70"/>
    </row>
    <row r="12" spans="1:20" x14ac:dyDescent="0.3">
      <c r="A12" s="71"/>
      <c r="B12" s="65"/>
      <c r="C12" s="65"/>
      <c r="D12" s="66"/>
      <c r="E12" s="66"/>
      <c r="F12" s="66"/>
      <c r="G12" s="66"/>
      <c r="H12" s="67"/>
      <c r="I12" s="66"/>
      <c r="J12" s="66"/>
      <c r="K12" s="66"/>
      <c r="L12" s="66"/>
      <c r="M12" s="67"/>
      <c r="N12" s="68"/>
      <c r="O12" s="69"/>
      <c r="P12" s="68"/>
      <c r="Q12" s="69"/>
      <c r="R12" s="70"/>
    </row>
    <row r="13" spans="1:20" x14ac:dyDescent="0.3">
      <c r="A13" s="44"/>
      <c r="B13" s="45"/>
      <c r="C13" s="45"/>
      <c r="R13" s="48" t="s">
        <v>16</v>
      </c>
    </row>
    <row r="14" spans="1:20" ht="18.75" customHeight="1" x14ac:dyDescent="0.3">
      <c r="A14" s="76" t="s">
        <v>0</v>
      </c>
      <c r="B14" s="76" t="s">
        <v>13</v>
      </c>
      <c r="C14" s="76" t="s">
        <v>1</v>
      </c>
      <c r="D14" s="78" t="s">
        <v>19</v>
      </c>
      <c r="E14" s="78" t="s">
        <v>320</v>
      </c>
      <c r="F14" s="78" t="s">
        <v>19</v>
      </c>
      <c r="G14" s="72" t="s">
        <v>362</v>
      </c>
      <c r="H14" s="74" t="s">
        <v>19</v>
      </c>
      <c r="I14" s="80" t="s">
        <v>25</v>
      </c>
      <c r="J14" s="78" t="s">
        <v>320</v>
      </c>
      <c r="K14" s="80" t="s">
        <v>25</v>
      </c>
      <c r="L14" s="72" t="s">
        <v>362</v>
      </c>
      <c r="M14" s="62" t="s">
        <v>25</v>
      </c>
      <c r="N14" s="80" t="s">
        <v>26</v>
      </c>
      <c r="O14" s="78" t="s">
        <v>320</v>
      </c>
      <c r="P14" s="80" t="s">
        <v>26</v>
      </c>
      <c r="Q14" s="72" t="s">
        <v>362</v>
      </c>
      <c r="R14" s="62" t="s">
        <v>26</v>
      </c>
    </row>
    <row r="15" spans="1:20" x14ac:dyDescent="0.3">
      <c r="A15" s="77"/>
      <c r="B15" s="91"/>
      <c r="C15" s="77"/>
      <c r="D15" s="79"/>
      <c r="E15" s="79"/>
      <c r="F15" s="79"/>
      <c r="G15" s="73"/>
      <c r="H15" s="75"/>
      <c r="I15" s="81"/>
      <c r="J15" s="79"/>
      <c r="K15" s="81"/>
      <c r="L15" s="73"/>
      <c r="M15" s="63"/>
      <c r="N15" s="81"/>
      <c r="O15" s="79"/>
      <c r="P15" s="81"/>
      <c r="Q15" s="73"/>
      <c r="R15" s="63"/>
    </row>
    <row r="16" spans="1:20" x14ac:dyDescent="0.3">
      <c r="A16" s="46"/>
      <c r="B16" s="47" t="s">
        <v>2</v>
      </c>
      <c r="C16" s="47"/>
      <c r="D16" s="26">
        <f>D18+D19+D20</f>
        <v>1459986.7</v>
      </c>
      <c r="E16" s="26">
        <f>E18+E19+E20</f>
        <v>-18106.989999999998</v>
      </c>
      <c r="F16" s="26">
        <f>D16+E16</f>
        <v>1441879.71</v>
      </c>
      <c r="G16" s="26">
        <f>G18+G19+G20</f>
        <v>149225.20199999999</v>
      </c>
      <c r="H16" s="49">
        <f>F16+G16</f>
        <v>1591104.912</v>
      </c>
      <c r="I16" s="26">
        <f t="shared" ref="I16:N16" si="0">I18+I19+I20</f>
        <v>1286715.8999999999</v>
      </c>
      <c r="J16" s="26">
        <f t="shared" ref="J16:L16" si="1">J18+J19+J20</f>
        <v>0</v>
      </c>
      <c r="K16" s="26">
        <f>I16+J16</f>
        <v>1286715.8999999999</v>
      </c>
      <c r="L16" s="26">
        <f t="shared" si="1"/>
        <v>71104.110000000015</v>
      </c>
      <c r="M16" s="49">
        <f>K16+L16</f>
        <v>1357820.01</v>
      </c>
      <c r="N16" s="26">
        <f t="shared" si="0"/>
        <v>1382971.3000000003</v>
      </c>
      <c r="O16" s="27">
        <f t="shared" ref="O16:Q16" si="2">O18+O19+O20</f>
        <v>0</v>
      </c>
      <c r="P16" s="27">
        <f>N16+O16</f>
        <v>1382971.3000000003</v>
      </c>
      <c r="Q16" s="27">
        <f t="shared" si="2"/>
        <v>-104759.6</v>
      </c>
      <c r="R16" s="50">
        <f>P16+Q16</f>
        <v>1278211.7000000002</v>
      </c>
      <c r="S16" s="36"/>
      <c r="T16" s="37"/>
    </row>
    <row r="17" spans="1:20" x14ac:dyDescent="0.3">
      <c r="A17" s="46"/>
      <c r="B17" s="47" t="s">
        <v>5</v>
      </c>
      <c r="C17" s="47"/>
      <c r="D17" s="19"/>
      <c r="E17" s="19"/>
      <c r="F17" s="19"/>
      <c r="G17" s="23"/>
      <c r="H17" s="49"/>
      <c r="I17" s="19"/>
      <c r="J17" s="19"/>
      <c r="K17" s="19"/>
      <c r="L17" s="23"/>
      <c r="M17" s="49"/>
      <c r="N17" s="20"/>
      <c r="O17" s="20"/>
      <c r="P17" s="20"/>
      <c r="Q17" s="25"/>
      <c r="R17" s="50"/>
    </row>
    <row r="18" spans="1:20" s="3" customFormat="1" hidden="1" x14ac:dyDescent="0.3">
      <c r="A18" s="1"/>
      <c r="B18" s="5" t="s">
        <v>6</v>
      </c>
      <c r="C18" s="4"/>
      <c r="D18" s="28">
        <f>D23+D28+D33+D38+D41+D42+D43+D46+D51+D56+D59+D62+D66+D70+D72+D73+D74+D75+D76+D77+D78+D79+D80+D81+D82+D83</f>
        <v>667390.79999999993</v>
      </c>
      <c r="E18" s="28">
        <f>E23+E28+E33+E38+E41+E42+E43+E46+E51+E56+E59+E62+E66+E70+E72+E73+E74+E75+E76+E77+E78+E79+E80+E81+E82+E83</f>
        <v>-18106.989999999998</v>
      </c>
      <c r="F18" s="19">
        <f>D18+E18</f>
        <v>649283.80999999994</v>
      </c>
      <c r="G18" s="29">
        <f>G23+G28+G33+G38+G41+G42+G43+G46+G51+G56+G59+G62+G66+G70+G72+G73+G74+G75+G76+G77+G78+G79+G80+G81+G82+G83+G84+G85</f>
        <v>-41555.098000000005</v>
      </c>
      <c r="H18" s="19">
        <f>F18+G18</f>
        <v>607728.71199999994</v>
      </c>
      <c r="I18" s="28">
        <f>I23+I28+I33+I38+I41+I42+I43+I46+I51+I56+I59+I62+I66+I70+I72+I73+I74+I75+I76+I77+I78+I79+I80+I81+I82+I83</f>
        <v>612923.9</v>
      </c>
      <c r="J18" s="28">
        <f>J23+J28+J33+J38+J41+J42+J43+J46+J51+J56+J59+J62+J66+J70+J72+J73+J74+J75+J76+J77+J78+J79+J80+J81+J82+J83</f>
        <v>0</v>
      </c>
      <c r="K18" s="19">
        <f t="shared" ref="K18:K81" si="3">I18+J18</f>
        <v>612923.9</v>
      </c>
      <c r="L18" s="29">
        <f>L23+L28+L33+L38+L41+L42+L43+L46+L51+L56+L59+L62+L66+L70+L72+L73+L74+L75+L76+L77+L78+L79+L80+L81+L82+L83+L84+L85</f>
        <v>105373.71</v>
      </c>
      <c r="M18" s="19">
        <f>K18+L18</f>
        <v>718297.61</v>
      </c>
      <c r="N18" s="28">
        <f>N23+N28+N33+N38+N41+N42+N43+N46+N51+N56+N59+N62+N66+N70+N72+N73+N74+N75+N76+N77+N78+N79+N80+N81+N82+N83</f>
        <v>454165.00000000012</v>
      </c>
      <c r="O18" s="21">
        <f>O23+O28+O33+O38+O41+O42+O43+O46+O51+O56+O59+O62+O66+O70+O72+O73+O74+O75+O76+O77+O78+O79+O80+O81+O82+O83</f>
        <v>0</v>
      </c>
      <c r="P18" s="20">
        <f t="shared" ref="P18:P81" si="4">N18+O18</f>
        <v>454165.00000000012</v>
      </c>
      <c r="Q18" s="24">
        <f>Q23+Q28+Q33+Q38+Q41+Q42+Q43+Q46+Q51+Q56+Q59+Q62+Q66+Q70+Q72+Q73+Q74+Q75+Q76+Q77+Q78+Q79+Q80+Q81+Q82+Q83+Q84+Q85</f>
        <v>0</v>
      </c>
      <c r="R18" s="20">
        <f t="shared" ref="R18:R21" si="5">P18+Q18</f>
        <v>454165.00000000012</v>
      </c>
      <c r="S18" s="10"/>
      <c r="T18" s="31">
        <v>0</v>
      </c>
    </row>
    <row r="19" spans="1:20" x14ac:dyDescent="0.3">
      <c r="A19" s="46"/>
      <c r="B19" s="51" t="s">
        <v>12</v>
      </c>
      <c r="C19" s="47"/>
      <c r="D19" s="19">
        <f>D24+D29+D34+D39+D47+D52+D57+D63+D67+D71</f>
        <v>485291.89999999997</v>
      </c>
      <c r="E19" s="19">
        <f>E24+E29+E34+E39+E47+E52+E57+E63+E67+E71</f>
        <v>0</v>
      </c>
      <c r="F19" s="19">
        <f t="shared" ref="F19:F81" si="6">D19+E19</f>
        <v>485291.89999999997</v>
      </c>
      <c r="G19" s="23">
        <f>G24+G29+G34+G39+G47+G52+G57+G63+G67+G71</f>
        <v>0</v>
      </c>
      <c r="H19" s="49">
        <f t="shared" ref="H19:H21" si="7">F19+G19</f>
        <v>485291.89999999997</v>
      </c>
      <c r="I19" s="19">
        <f>I24+I29+I34+I39+I47+I52+I57+I63+I67+I71</f>
        <v>381975.60000000003</v>
      </c>
      <c r="J19" s="19">
        <f>J24+J29+J34+J39+J47+J52+J57+J63+J67+J71</f>
        <v>0</v>
      </c>
      <c r="K19" s="19">
        <f t="shared" si="3"/>
        <v>381975.60000000003</v>
      </c>
      <c r="L19" s="23">
        <f>L24+L29+L34+L39+L47+L52+L57+L63+L67+L71</f>
        <v>0</v>
      </c>
      <c r="M19" s="49">
        <f t="shared" ref="M19:M21" si="8">K19+L19</f>
        <v>381975.60000000003</v>
      </c>
      <c r="N19" s="19">
        <f>N24+N29+N34+N39+N47+N52+N57+N63+N67+N71</f>
        <v>636989.9</v>
      </c>
      <c r="O19" s="20">
        <f>O24+O29+O34+O39+O47+O52+O57+O63+O67+O71</f>
        <v>0</v>
      </c>
      <c r="P19" s="20">
        <f t="shared" si="4"/>
        <v>636989.9</v>
      </c>
      <c r="Q19" s="25">
        <f>Q24+Q29+Q34+Q39+Q47+Q52+Q57+Q63+Q67+Q71</f>
        <v>-70490.2</v>
      </c>
      <c r="R19" s="50">
        <f t="shared" si="5"/>
        <v>566499.70000000007</v>
      </c>
      <c r="T19" s="31"/>
    </row>
    <row r="20" spans="1:20" x14ac:dyDescent="0.3">
      <c r="A20" s="46"/>
      <c r="B20" s="52" t="s">
        <v>126</v>
      </c>
      <c r="C20" s="47"/>
      <c r="D20" s="19">
        <f>D25+D30+D35+D40+D53+D58</f>
        <v>307304</v>
      </c>
      <c r="E20" s="19">
        <f>E25+E30+E35+E40+E53+E58</f>
        <v>0</v>
      </c>
      <c r="F20" s="19">
        <f t="shared" si="6"/>
        <v>307304</v>
      </c>
      <c r="G20" s="23">
        <f>G25+G30+G35+G40+G53+G58+G48</f>
        <v>190780.3</v>
      </c>
      <c r="H20" s="49">
        <f t="shared" si="7"/>
        <v>498084.3</v>
      </c>
      <c r="I20" s="19">
        <f t="shared" ref="I20:N20" si="9">I25+I30+I35+I40+I53+I58</f>
        <v>291816.40000000002</v>
      </c>
      <c r="J20" s="19">
        <f t="shared" ref="J20" si="10">J25+J30+J35+J40+J53+J58</f>
        <v>0</v>
      </c>
      <c r="K20" s="19">
        <f t="shared" si="3"/>
        <v>291816.40000000002</v>
      </c>
      <c r="L20" s="23">
        <f>L25+L30+L35+L40+L53+L58+L48</f>
        <v>-34269.599999999999</v>
      </c>
      <c r="M20" s="49">
        <f t="shared" si="8"/>
        <v>257546.80000000002</v>
      </c>
      <c r="N20" s="19">
        <f t="shared" si="9"/>
        <v>291816.40000000002</v>
      </c>
      <c r="O20" s="20">
        <f t="shared" ref="O20" si="11">O25+O30+O35+O40+O53+O58</f>
        <v>0</v>
      </c>
      <c r="P20" s="20">
        <f t="shared" si="4"/>
        <v>291816.40000000002</v>
      </c>
      <c r="Q20" s="25">
        <f>Q25+Q30+Q35+Q40+Q53+Q58+Q48</f>
        <v>-34269.4</v>
      </c>
      <c r="R20" s="50">
        <f t="shared" si="5"/>
        <v>257547.00000000003</v>
      </c>
      <c r="T20" s="31"/>
    </row>
    <row r="21" spans="1:20" ht="64.5" customHeight="1" x14ac:dyDescent="0.3">
      <c r="A21" s="46" t="s">
        <v>159</v>
      </c>
      <c r="B21" s="53" t="s">
        <v>120</v>
      </c>
      <c r="C21" s="54" t="s">
        <v>59</v>
      </c>
      <c r="D21" s="19">
        <f>D23+D24+D25</f>
        <v>198051.8</v>
      </c>
      <c r="E21" s="19">
        <f>E23+E24+E25</f>
        <v>-3959.74</v>
      </c>
      <c r="F21" s="19">
        <f t="shared" si="6"/>
        <v>194092.06</v>
      </c>
      <c r="G21" s="23">
        <f>G23+G24+G25</f>
        <v>66.850999999999999</v>
      </c>
      <c r="H21" s="49">
        <f t="shared" si="7"/>
        <v>194158.91099999999</v>
      </c>
      <c r="I21" s="19">
        <f t="shared" ref="I21:N21" si="12">I23+I24+I25</f>
        <v>0</v>
      </c>
      <c r="J21" s="19">
        <f t="shared" ref="J21:L21" si="13">J23+J24+J25</f>
        <v>0</v>
      </c>
      <c r="K21" s="19">
        <f t="shared" si="3"/>
        <v>0</v>
      </c>
      <c r="L21" s="23">
        <f t="shared" si="13"/>
        <v>0</v>
      </c>
      <c r="M21" s="49">
        <f t="shared" si="8"/>
        <v>0</v>
      </c>
      <c r="N21" s="19">
        <f t="shared" si="12"/>
        <v>0</v>
      </c>
      <c r="O21" s="20">
        <f t="shared" ref="O21:Q21" si="14">O23+O24+O25</f>
        <v>0</v>
      </c>
      <c r="P21" s="20">
        <f t="shared" si="4"/>
        <v>0</v>
      </c>
      <c r="Q21" s="25">
        <f t="shared" si="14"/>
        <v>0</v>
      </c>
      <c r="R21" s="50">
        <f t="shared" si="5"/>
        <v>0</v>
      </c>
      <c r="T21" s="31"/>
    </row>
    <row r="22" spans="1:20" x14ac:dyDescent="0.3">
      <c r="A22" s="46"/>
      <c r="B22" s="51" t="s">
        <v>121</v>
      </c>
      <c r="C22" s="51"/>
      <c r="D22" s="19"/>
      <c r="E22" s="19"/>
      <c r="F22" s="19"/>
      <c r="G22" s="23"/>
      <c r="H22" s="49"/>
      <c r="I22" s="19"/>
      <c r="J22" s="19"/>
      <c r="K22" s="19"/>
      <c r="L22" s="23"/>
      <c r="M22" s="49"/>
      <c r="N22" s="20"/>
      <c r="O22" s="20"/>
      <c r="P22" s="20"/>
      <c r="Q22" s="25"/>
      <c r="R22" s="50"/>
      <c r="T22" s="31"/>
    </row>
    <row r="23" spans="1:20" s="3" customFormat="1" hidden="1" x14ac:dyDescent="0.3">
      <c r="A23" s="1"/>
      <c r="B23" s="8" t="s">
        <v>6</v>
      </c>
      <c r="C23" s="13"/>
      <c r="D23" s="28">
        <v>28129</v>
      </c>
      <c r="E23" s="28">
        <v>-3959.74</v>
      </c>
      <c r="F23" s="19">
        <f t="shared" si="6"/>
        <v>24169.260000000002</v>
      </c>
      <c r="G23" s="29">
        <v>66.850999999999999</v>
      </c>
      <c r="H23" s="19">
        <f t="shared" ref="H23:H26" si="15">F23+G23</f>
        <v>24236.111000000001</v>
      </c>
      <c r="I23" s="28">
        <v>0</v>
      </c>
      <c r="J23" s="28">
        <v>0</v>
      </c>
      <c r="K23" s="19">
        <f t="shared" si="3"/>
        <v>0</v>
      </c>
      <c r="L23" s="29">
        <v>0</v>
      </c>
      <c r="M23" s="19">
        <f t="shared" ref="M23:M25" si="16">K23+L23</f>
        <v>0</v>
      </c>
      <c r="N23" s="21">
        <v>0</v>
      </c>
      <c r="O23" s="21">
        <v>0</v>
      </c>
      <c r="P23" s="20">
        <f t="shared" si="4"/>
        <v>0</v>
      </c>
      <c r="Q23" s="24"/>
      <c r="R23" s="20">
        <f t="shared" ref="R23:R26" si="17">P23+Q23</f>
        <v>0</v>
      </c>
      <c r="S23" s="10" t="s">
        <v>257</v>
      </c>
      <c r="T23" s="31">
        <v>0</v>
      </c>
    </row>
    <row r="24" spans="1:20" x14ac:dyDescent="0.3">
      <c r="A24" s="46"/>
      <c r="B24" s="52" t="s">
        <v>125</v>
      </c>
      <c r="C24" s="51"/>
      <c r="D24" s="19">
        <v>8496.2000000000007</v>
      </c>
      <c r="E24" s="19"/>
      <c r="F24" s="19">
        <f t="shared" si="6"/>
        <v>8496.2000000000007</v>
      </c>
      <c r="G24" s="23"/>
      <c r="H24" s="49">
        <f t="shared" si="15"/>
        <v>8496.2000000000007</v>
      </c>
      <c r="I24" s="19">
        <v>0</v>
      </c>
      <c r="J24" s="19">
        <v>0</v>
      </c>
      <c r="K24" s="19">
        <f t="shared" si="3"/>
        <v>0</v>
      </c>
      <c r="L24" s="23">
        <v>0</v>
      </c>
      <c r="M24" s="49">
        <f t="shared" si="16"/>
        <v>0</v>
      </c>
      <c r="N24" s="20">
        <v>0</v>
      </c>
      <c r="O24" s="20">
        <v>0</v>
      </c>
      <c r="P24" s="20">
        <f t="shared" si="4"/>
        <v>0</v>
      </c>
      <c r="Q24" s="25"/>
      <c r="R24" s="50">
        <f t="shared" si="17"/>
        <v>0</v>
      </c>
      <c r="S24" s="10" t="s">
        <v>258</v>
      </c>
      <c r="T24" s="31"/>
    </row>
    <row r="25" spans="1:20" x14ac:dyDescent="0.3">
      <c r="A25" s="46"/>
      <c r="B25" s="52" t="s">
        <v>126</v>
      </c>
      <c r="C25" s="54"/>
      <c r="D25" s="19">
        <v>161426.6</v>
      </c>
      <c r="E25" s="19"/>
      <c r="F25" s="19">
        <f t="shared" si="6"/>
        <v>161426.6</v>
      </c>
      <c r="G25" s="23"/>
      <c r="H25" s="49">
        <f t="shared" si="15"/>
        <v>161426.6</v>
      </c>
      <c r="I25" s="19">
        <v>0</v>
      </c>
      <c r="J25" s="19">
        <v>0</v>
      </c>
      <c r="K25" s="19">
        <f t="shared" si="3"/>
        <v>0</v>
      </c>
      <c r="L25" s="23">
        <v>0</v>
      </c>
      <c r="M25" s="49">
        <f t="shared" si="16"/>
        <v>0</v>
      </c>
      <c r="N25" s="20">
        <v>0</v>
      </c>
      <c r="O25" s="20">
        <v>0</v>
      </c>
      <c r="P25" s="20">
        <f t="shared" si="4"/>
        <v>0</v>
      </c>
      <c r="Q25" s="25"/>
      <c r="R25" s="50">
        <f t="shared" si="17"/>
        <v>0</v>
      </c>
      <c r="S25" s="10" t="s">
        <v>258</v>
      </c>
      <c r="T25" s="31"/>
    </row>
    <row r="26" spans="1:20" ht="56.25" x14ac:dyDescent="0.3">
      <c r="A26" s="46" t="s">
        <v>163</v>
      </c>
      <c r="B26" s="51" t="s">
        <v>122</v>
      </c>
      <c r="C26" s="54" t="s">
        <v>59</v>
      </c>
      <c r="D26" s="19">
        <f>D28+D29+D30</f>
        <v>193327.5</v>
      </c>
      <c r="E26" s="19">
        <f>E28+E29+E30</f>
        <v>-68.677000000000007</v>
      </c>
      <c r="F26" s="19">
        <f t="shared" si="6"/>
        <v>193258.823</v>
      </c>
      <c r="G26" s="23">
        <f>G28+G29+G30</f>
        <v>7325.0649999999996</v>
      </c>
      <c r="H26" s="49">
        <f t="shared" si="15"/>
        <v>200583.88800000001</v>
      </c>
      <c r="I26" s="19">
        <f t="shared" ref="I26:N26" si="18">I28+I29+I30</f>
        <v>0</v>
      </c>
      <c r="J26" s="19">
        <f t="shared" ref="J26:L26" si="19">J28+J29+J30</f>
        <v>0</v>
      </c>
      <c r="K26" s="19">
        <f t="shared" si="3"/>
        <v>0</v>
      </c>
      <c r="L26" s="23">
        <f t="shared" si="19"/>
        <v>0</v>
      </c>
      <c r="M26" s="49">
        <f>K26+L26</f>
        <v>0</v>
      </c>
      <c r="N26" s="19">
        <f t="shared" si="18"/>
        <v>0</v>
      </c>
      <c r="O26" s="20">
        <f t="shared" ref="O26:Q26" si="20">O28+O29+O30</f>
        <v>0</v>
      </c>
      <c r="P26" s="20">
        <f t="shared" si="4"/>
        <v>0</v>
      </c>
      <c r="Q26" s="25">
        <f t="shared" si="20"/>
        <v>0</v>
      </c>
      <c r="R26" s="50">
        <f t="shared" si="17"/>
        <v>0</v>
      </c>
      <c r="T26" s="31"/>
    </row>
    <row r="27" spans="1:20" x14ac:dyDescent="0.3">
      <c r="A27" s="46"/>
      <c r="B27" s="52" t="s">
        <v>121</v>
      </c>
      <c r="C27" s="51"/>
      <c r="D27" s="21"/>
      <c r="E27" s="21"/>
      <c r="F27" s="19"/>
      <c r="G27" s="24"/>
      <c r="H27" s="49"/>
      <c r="I27" s="21"/>
      <c r="J27" s="21"/>
      <c r="K27" s="19"/>
      <c r="L27" s="24"/>
      <c r="M27" s="49"/>
      <c r="N27" s="21"/>
      <c r="O27" s="21"/>
      <c r="P27" s="20"/>
      <c r="Q27" s="24"/>
      <c r="R27" s="50"/>
      <c r="T27" s="31"/>
    </row>
    <row r="28" spans="1:20" s="3" customFormat="1" hidden="1" x14ac:dyDescent="0.3">
      <c r="A28" s="1"/>
      <c r="B28" s="8" t="s">
        <v>6</v>
      </c>
      <c r="C28" s="13"/>
      <c r="D28" s="19">
        <v>44001.600000000006</v>
      </c>
      <c r="E28" s="19">
        <v>-68.677000000000007</v>
      </c>
      <c r="F28" s="19">
        <f t="shared" si="6"/>
        <v>43932.923000000003</v>
      </c>
      <c r="G28" s="23">
        <v>7325.0649999999996</v>
      </c>
      <c r="H28" s="19">
        <f t="shared" ref="H28:H31" si="21">F28+G28</f>
        <v>51257.988000000005</v>
      </c>
      <c r="I28" s="19">
        <v>0</v>
      </c>
      <c r="J28" s="19">
        <v>0</v>
      </c>
      <c r="K28" s="19">
        <f t="shared" si="3"/>
        <v>0</v>
      </c>
      <c r="L28" s="23">
        <v>0</v>
      </c>
      <c r="M28" s="19">
        <f t="shared" ref="M28:M31" si="22">K28+L28</f>
        <v>0</v>
      </c>
      <c r="N28" s="20">
        <v>0</v>
      </c>
      <c r="O28" s="20">
        <v>0</v>
      </c>
      <c r="P28" s="20">
        <f t="shared" si="4"/>
        <v>0</v>
      </c>
      <c r="Q28" s="25"/>
      <c r="R28" s="20">
        <f t="shared" ref="R28:R31" si="23">P28+Q28</f>
        <v>0</v>
      </c>
      <c r="S28" s="10" t="s">
        <v>279</v>
      </c>
      <c r="T28" s="31">
        <v>0</v>
      </c>
    </row>
    <row r="29" spans="1:20" x14ac:dyDescent="0.3">
      <c r="A29" s="46"/>
      <c r="B29" s="52" t="s">
        <v>125</v>
      </c>
      <c r="C29" s="51"/>
      <c r="D29" s="19">
        <v>55076.2</v>
      </c>
      <c r="E29" s="19"/>
      <c r="F29" s="19">
        <f t="shared" si="6"/>
        <v>55076.2</v>
      </c>
      <c r="G29" s="23"/>
      <c r="H29" s="49">
        <f t="shared" si="21"/>
        <v>55076.2</v>
      </c>
      <c r="I29" s="19">
        <v>0</v>
      </c>
      <c r="J29" s="19">
        <v>0</v>
      </c>
      <c r="K29" s="19">
        <f t="shared" si="3"/>
        <v>0</v>
      </c>
      <c r="L29" s="23">
        <v>0</v>
      </c>
      <c r="M29" s="49">
        <f t="shared" si="22"/>
        <v>0</v>
      </c>
      <c r="N29" s="19">
        <v>0</v>
      </c>
      <c r="O29" s="20">
        <v>0</v>
      </c>
      <c r="P29" s="20">
        <f t="shared" si="4"/>
        <v>0</v>
      </c>
      <c r="Q29" s="25"/>
      <c r="R29" s="50">
        <f t="shared" si="23"/>
        <v>0</v>
      </c>
      <c r="S29" s="10" t="s">
        <v>259</v>
      </c>
      <c r="T29" s="31"/>
    </row>
    <row r="30" spans="1:20" x14ac:dyDescent="0.3">
      <c r="A30" s="46"/>
      <c r="B30" s="52" t="s">
        <v>126</v>
      </c>
      <c r="C30" s="51"/>
      <c r="D30" s="19">
        <v>94249.7</v>
      </c>
      <c r="E30" s="19"/>
      <c r="F30" s="19">
        <f t="shared" si="6"/>
        <v>94249.7</v>
      </c>
      <c r="G30" s="23"/>
      <c r="H30" s="49">
        <f t="shared" si="21"/>
        <v>94249.7</v>
      </c>
      <c r="I30" s="19">
        <v>0</v>
      </c>
      <c r="J30" s="19">
        <v>0</v>
      </c>
      <c r="K30" s="19">
        <f t="shared" si="3"/>
        <v>0</v>
      </c>
      <c r="L30" s="23">
        <v>0</v>
      </c>
      <c r="M30" s="49">
        <f t="shared" si="22"/>
        <v>0</v>
      </c>
      <c r="N30" s="19">
        <v>0</v>
      </c>
      <c r="O30" s="20">
        <v>0</v>
      </c>
      <c r="P30" s="20">
        <f t="shared" si="4"/>
        <v>0</v>
      </c>
      <c r="Q30" s="25"/>
      <c r="R30" s="50">
        <f t="shared" si="23"/>
        <v>0</v>
      </c>
      <c r="S30" s="10" t="s">
        <v>258</v>
      </c>
      <c r="T30" s="31"/>
    </row>
    <row r="31" spans="1:20" ht="56.25" x14ac:dyDescent="0.3">
      <c r="A31" s="46" t="s">
        <v>164</v>
      </c>
      <c r="B31" s="52" t="s">
        <v>123</v>
      </c>
      <c r="C31" s="54" t="s">
        <v>59</v>
      </c>
      <c r="D31" s="19">
        <f>D33+D34+D35</f>
        <v>56987.5</v>
      </c>
      <c r="E31" s="19">
        <f>E33+E34+E35</f>
        <v>-2588.1999999999998</v>
      </c>
      <c r="F31" s="19">
        <f t="shared" si="6"/>
        <v>54399.3</v>
      </c>
      <c r="G31" s="23">
        <f>G33+G34+G35</f>
        <v>10875.009</v>
      </c>
      <c r="H31" s="49">
        <f t="shared" si="21"/>
        <v>65274.309000000001</v>
      </c>
      <c r="I31" s="19">
        <f t="shared" ref="I31:N31" si="24">I33+I34+I35</f>
        <v>0</v>
      </c>
      <c r="J31" s="19">
        <f t="shared" ref="J31:L31" si="25">J33+J34+J35</f>
        <v>0</v>
      </c>
      <c r="K31" s="19">
        <f t="shared" si="3"/>
        <v>0</v>
      </c>
      <c r="L31" s="23">
        <f t="shared" si="25"/>
        <v>0</v>
      </c>
      <c r="M31" s="49">
        <f t="shared" si="22"/>
        <v>0</v>
      </c>
      <c r="N31" s="19">
        <f t="shared" si="24"/>
        <v>0</v>
      </c>
      <c r="O31" s="20">
        <f t="shared" ref="O31:Q31" si="26">O33+O34+O35</f>
        <v>0</v>
      </c>
      <c r="P31" s="20">
        <f t="shared" si="4"/>
        <v>0</v>
      </c>
      <c r="Q31" s="25">
        <f t="shared" si="26"/>
        <v>0</v>
      </c>
      <c r="R31" s="50">
        <f t="shared" si="23"/>
        <v>0</v>
      </c>
      <c r="T31" s="31"/>
    </row>
    <row r="32" spans="1:20" x14ac:dyDescent="0.3">
      <c r="A32" s="46"/>
      <c r="B32" s="52" t="s">
        <v>121</v>
      </c>
      <c r="C32" s="51"/>
      <c r="D32" s="19"/>
      <c r="E32" s="19"/>
      <c r="F32" s="19"/>
      <c r="G32" s="23"/>
      <c r="H32" s="49"/>
      <c r="I32" s="19"/>
      <c r="J32" s="19"/>
      <c r="K32" s="19"/>
      <c r="L32" s="23"/>
      <c r="M32" s="49"/>
      <c r="N32" s="19"/>
      <c r="O32" s="20"/>
      <c r="P32" s="20"/>
      <c r="Q32" s="25"/>
      <c r="R32" s="50"/>
      <c r="T32" s="31"/>
    </row>
    <row r="33" spans="1:20" s="3" customFormat="1" hidden="1" x14ac:dyDescent="0.3">
      <c r="A33" s="1"/>
      <c r="B33" s="8" t="s">
        <v>6</v>
      </c>
      <c r="C33" s="17"/>
      <c r="D33" s="19">
        <v>2642.5999999999995</v>
      </c>
      <c r="E33" s="19">
        <f>-961.887-1626.313</f>
        <v>-2588.1999999999998</v>
      </c>
      <c r="F33" s="19">
        <f t="shared" si="6"/>
        <v>54.399999999999636</v>
      </c>
      <c r="G33" s="23">
        <f>8334.188+2454.875+85.946</f>
        <v>10875.009</v>
      </c>
      <c r="H33" s="19">
        <f t="shared" ref="H33:H36" si="27">F33+G33</f>
        <v>10929.409</v>
      </c>
      <c r="I33" s="19">
        <v>0</v>
      </c>
      <c r="J33" s="19">
        <v>0</v>
      </c>
      <c r="K33" s="19">
        <f t="shared" si="3"/>
        <v>0</v>
      </c>
      <c r="L33" s="23">
        <v>0</v>
      </c>
      <c r="M33" s="19">
        <f t="shared" ref="M33:M36" si="28">K33+L33</f>
        <v>0</v>
      </c>
      <c r="N33" s="19">
        <v>0</v>
      </c>
      <c r="O33" s="20">
        <v>0</v>
      </c>
      <c r="P33" s="20">
        <f t="shared" si="4"/>
        <v>0</v>
      </c>
      <c r="Q33" s="25"/>
      <c r="R33" s="20">
        <f t="shared" ref="R33:R36" si="29">P33+Q33</f>
        <v>0</v>
      </c>
      <c r="S33" s="10" t="s">
        <v>343</v>
      </c>
      <c r="T33" s="31">
        <v>0</v>
      </c>
    </row>
    <row r="34" spans="1:20" x14ac:dyDescent="0.3">
      <c r="A34" s="46"/>
      <c r="B34" s="52" t="s">
        <v>125</v>
      </c>
      <c r="C34" s="51"/>
      <c r="D34" s="19">
        <v>2717.2</v>
      </c>
      <c r="E34" s="19"/>
      <c r="F34" s="19">
        <f t="shared" si="6"/>
        <v>2717.2</v>
      </c>
      <c r="G34" s="23"/>
      <c r="H34" s="49">
        <f t="shared" si="27"/>
        <v>2717.2</v>
      </c>
      <c r="I34" s="19">
        <v>0</v>
      </c>
      <c r="J34" s="19">
        <v>0</v>
      </c>
      <c r="K34" s="19">
        <f t="shared" si="3"/>
        <v>0</v>
      </c>
      <c r="L34" s="23">
        <v>0</v>
      </c>
      <c r="M34" s="49">
        <f t="shared" si="28"/>
        <v>0</v>
      </c>
      <c r="N34" s="19">
        <v>0</v>
      </c>
      <c r="O34" s="20">
        <v>0</v>
      </c>
      <c r="P34" s="20">
        <f t="shared" si="4"/>
        <v>0</v>
      </c>
      <c r="Q34" s="25"/>
      <c r="R34" s="50">
        <f t="shared" si="29"/>
        <v>0</v>
      </c>
      <c r="S34" s="10" t="s">
        <v>258</v>
      </c>
      <c r="T34" s="31"/>
    </row>
    <row r="35" spans="1:20" x14ac:dyDescent="0.3">
      <c r="A35" s="46"/>
      <c r="B35" s="52" t="s">
        <v>126</v>
      </c>
      <c r="C35" s="51"/>
      <c r="D35" s="19">
        <v>51627.7</v>
      </c>
      <c r="E35" s="19"/>
      <c r="F35" s="19">
        <f t="shared" si="6"/>
        <v>51627.7</v>
      </c>
      <c r="G35" s="23"/>
      <c r="H35" s="49">
        <f t="shared" si="27"/>
        <v>51627.7</v>
      </c>
      <c r="I35" s="19">
        <v>0</v>
      </c>
      <c r="J35" s="19">
        <v>0</v>
      </c>
      <c r="K35" s="19">
        <f t="shared" si="3"/>
        <v>0</v>
      </c>
      <c r="L35" s="23">
        <v>0</v>
      </c>
      <c r="M35" s="49">
        <f t="shared" si="28"/>
        <v>0</v>
      </c>
      <c r="N35" s="19">
        <v>0</v>
      </c>
      <c r="O35" s="20">
        <v>0</v>
      </c>
      <c r="P35" s="20">
        <f t="shared" si="4"/>
        <v>0</v>
      </c>
      <c r="Q35" s="25"/>
      <c r="R35" s="50">
        <f t="shared" si="29"/>
        <v>0</v>
      </c>
      <c r="S35" s="10" t="s">
        <v>258</v>
      </c>
      <c r="T35" s="31"/>
    </row>
    <row r="36" spans="1:20" ht="56.25" x14ac:dyDescent="0.3">
      <c r="A36" s="46" t="s">
        <v>167</v>
      </c>
      <c r="B36" s="52" t="s">
        <v>124</v>
      </c>
      <c r="C36" s="54" t="s">
        <v>59</v>
      </c>
      <c r="D36" s="19">
        <f>D38+D39+D40</f>
        <v>162811.29999999999</v>
      </c>
      <c r="E36" s="19">
        <f>E38+E39+E40</f>
        <v>-11490.373</v>
      </c>
      <c r="F36" s="19">
        <f t="shared" si="6"/>
        <v>151320.927</v>
      </c>
      <c r="G36" s="23">
        <f>G38+G39+G40</f>
        <v>32.229999999999997</v>
      </c>
      <c r="H36" s="49">
        <f t="shared" si="27"/>
        <v>151353.15700000001</v>
      </c>
      <c r="I36" s="19">
        <f t="shared" ref="I36:N36" si="30">I38+I39+I40</f>
        <v>0</v>
      </c>
      <c r="J36" s="19">
        <f t="shared" ref="J36:L36" si="31">J38+J39+J40</f>
        <v>0</v>
      </c>
      <c r="K36" s="19">
        <f t="shared" si="3"/>
        <v>0</v>
      </c>
      <c r="L36" s="23">
        <f t="shared" si="31"/>
        <v>0</v>
      </c>
      <c r="M36" s="49">
        <f t="shared" si="28"/>
        <v>0</v>
      </c>
      <c r="N36" s="19">
        <f t="shared" si="30"/>
        <v>0</v>
      </c>
      <c r="O36" s="20">
        <f t="shared" ref="O36:Q36" si="32">O38+O39+O40</f>
        <v>0</v>
      </c>
      <c r="P36" s="20">
        <f t="shared" si="4"/>
        <v>0</v>
      </c>
      <c r="Q36" s="25">
        <f t="shared" si="32"/>
        <v>0</v>
      </c>
      <c r="R36" s="50">
        <f t="shared" si="29"/>
        <v>0</v>
      </c>
      <c r="T36" s="31"/>
    </row>
    <row r="37" spans="1:20" x14ac:dyDescent="0.3">
      <c r="A37" s="46"/>
      <c r="B37" s="52" t="s">
        <v>121</v>
      </c>
      <c r="C37" s="51"/>
      <c r="D37" s="19"/>
      <c r="E37" s="19"/>
      <c r="F37" s="19"/>
      <c r="G37" s="23"/>
      <c r="H37" s="49"/>
      <c r="I37" s="19"/>
      <c r="J37" s="19"/>
      <c r="K37" s="19"/>
      <c r="L37" s="23"/>
      <c r="M37" s="49"/>
      <c r="N37" s="19"/>
      <c r="O37" s="20"/>
      <c r="P37" s="20"/>
      <c r="Q37" s="25"/>
      <c r="R37" s="50"/>
      <c r="T37" s="31"/>
    </row>
    <row r="38" spans="1:20" s="3" customFormat="1" hidden="1" x14ac:dyDescent="0.3">
      <c r="A38" s="1"/>
      <c r="B38" s="8" t="s">
        <v>6</v>
      </c>
      <c r="C38" s="17"/>
      <c r="D38" s="19">
        <v>72811.3</v>
      </c>
      <c r="E38" s="19">
        <f>-8199.313-3291.06</f>
        <v>-11490.373</v>
      </c>
      <c r="F38" s="19">
        <f t="shared" si="6"/>
        <v>61320.927000000003</v>
      </c>
      <c r="G38" s="23">
        <v>32.229999999999997</v>
      </c>
      <c r="H38" s="19">
        <f t="shared" ref="H38:H44" si="33">F38+G38</f>
        <v>61353.157000000007</v>
      </c>
      <c r="I38" s="19">
        <v>0</v>
      </c>
      <c r="J38" s="19">
        <v>0</v>
      </c>
      <c r="K38" s="19">
        <f t="shared" si="3"/>
        <v>0</v>
      </c>
      <c r="L38" s="23">
        <v>0</v>
      </c>
      <c r="M38" s="19">
        <f t="shared" ref="M38:M44" si="34">K38+L38</f>
        <v>0</v>
      </c>
      <c r="N38" s="19">
        <v>0</v>
      </c>
      <c r="O38" s="20">
        <v>0</v>
      </c>
      <c r="P38" s="20">
        <f t="shared" si="4"/>
        <v>0</v>
      </c>
      <c r="Q38" s="25"/>
      <c r="R38" s="20">
        <f t="shared" ref="R38:R44" si="35">P38+Q38</f>
        <v>0</v>
      </c>
      <c r="S38" s="10" t="s">
        <v>344</v>
      </c>
      <c r="T38" s="31">
        <v>0</v>
      </c>
    </row>
    <row r="39" spans="1:20" x14ac:dyDescent="0.3">
      <c r="A39" s="46"/>
      <c r="B39" s="52" t="s">
        <v>125</v>
      </c>
      <c r="C39" s="51"/>
      <c r="D39" s="19">
        <v>90000</v>
      </c>
      <c r="E39" s="19"/>
      <c r="F39" s="19">
        <f t="shared" si="6"/>
        <v>90000</v>
      </c>
      <c r="G39" s="23"/>
      <c r="H39" s="49">
        <f t="shared" si="33"/>
        <v>90000</v>
      </c>
      <c r="I39" s="19">
        <v>0</v>
      </c>
      <c r="J39" s="19">
        <v>0</v>
      </c>
      <c r="K39" s="19">
        <f t="shared" si="3"/>
        <v>0</v>
      </c>
      <c r="L39" s="23">
        <v>0</v>
      </c>
      <c r="M39" s="49">
        <f t="shared" si="34"/>
        <v>0</v>
      </c>
      <c r="N39" s="19">
        <v>0</v>
      </c>
      <c r="O39" s="20">
        <v>0</v>
      </c>
      <c r="P39" s="20">
        <f t="shared" si="4"/>
        <v>0</v>
      </c>
      <c r="Q39" s="25"/>
      <c r="R39" s="50">
        <f t="shared" si="35"/>
        <v>0</v>
      </c>
      <c r="S39" s="10" t="s">
        <v>260</v>
      </c>
      <c r="T39" s="31"/>
    </row>
    <row r="40" spans="1:20" s="3" customFormat="1" hidden="1" x14ac:dyDescent="0.3">
      <c r="A40" s="1"/>
      <c r="B40" s="8" t="s">
        <v>126</v>
      </c>
      <c r="C40" s="17"/>
      <c r="D40" s="19">
        <v>0</v>
      </c>
      <c r="E40" s="19">
        <v>0</v>
      </c>
      <c r="F40" s="19">
        <f t="shared" si="6"/>
        <v>0</v>
      </c>
      <c r="G40" s="23">
        <v>0</v>
      </c>
      <c r="H40" s="19">
        <f t="shared" si="33"/>
        <v>0</v>
      </c>
      <c r="I40" s="19">
        <v>0</v>
      </c>
      <c r="J40" s="19">
        <v>0</v>
      </c>
      <c r="K40" s="19">
        <f t="shared" si="3"/>
        <v>0</v>
      </c>
      <c r="L40" s="23">
        <v>0</v>
      </c>
      <c r="M40" s="19">
        <f t="shared" si="34"/>
        <v>0</v>
      </c>
      <c r="N40" s="19">
        <v>0</v>
      </c>
      <c r="O40" s="20">
        <v>0</v>
      </c>
      <c r="P40" s="20">
        <f t="shared" si="4"/>
        <v>0</v>
      </c>
      <c r="Q40" s="25"/>
      <c r="R40" s="20">
        <f t="shared" si="35"/>
        <v>0</v>
      </c>
      <c r="S40" s="10"/>
      <c r="T40" s="31">
        <v>0</v>
      </c>
    </row>
    <row r="41" spans="1:20" ht="54" customHeight="1" x14ac:dyDescent="0.3">
      <c r="A41" s="46" t="s">
        <v>161</v>
      </c>
      <c r="B41" s="52" t="s">
        <v>314</v>
      </c>
      <c r="C41" s="54" t="s">
        <v>59</v>
      </c>
      <c r="D41" s="19">
        <v>0</v>
      </c>
      <c r="E41" s="19">
        <v>0</v>
      </c>
      <c r="F41" s="19">
        <f t="shared" si="6"/>
        <v>0</v>
      </c>
      <c r="G41" s="23">
        <v>0</v>
      </c>
      <c r="H41" s="49">
        <f t="shared" si="33"/>
        <v>0</v>
      </c>
      <c r="I41" s="19">
        <v>0</v>
      </c>
      <c r="J41" s="19">
        <v>0</v>
      </c>
      <c r="K41" s="19">
        <f t="shared" si="3"/>
        <v>0</v>
      </c>
      <c r="L41" s="23">
        <v>0</v>
      </c>
      <c r="M41" s="49">
        <f t="shared" si="34"/>
        <v>0</v>
      </c>
      <c r="N41" s="19">
        <v>150000</v>
      </c>
      <c r="O41" s="20"/>
      <c r="P41" s="20">
        <f t="shared" si="4"/>
        <v>150000</v>
      </c>
      <c r="Q41" s="25"/>
      <c r="R41" s="50">
        <f t="shared" si="35"/>
        <v>150000</v>
      </c>
      <c r="S41" s="10" t="s">
        <v>282</v>
      </c>
      <c r="T41" s="31"/>
    </row>
    <row r="42" spans="1:20" ht="56.25" x14ac:dyDescent="0.3">
      <c r="A42" s="46" t="s">
        <v>168</v>
      </c>
      <c r="B42" s="52" t="s">
        <v>128</v>
      </c>
      <c r="C42" s="54" t="s">
        <v>59</v>
      </c>
      <c r="D42" s="19">
        <v>160630.9</v>
      </c>
      <c r="E42" s="19"/>
      <c r="F42" s="19">
        <f t="shared" si="6"/>
        <v>160630.9</v>
      </c>
      <c r="G42" s="23">
        <v>-100000</v>
      </c>
      <c r="H42" s="49">
        <f t="shared" si="33"/>
        <v>60630.899999999994</v>
      </c>
      <c r="I42" s="19">
        <v>50000</v>
      </c>
      <c r="J42" s="19"/>
      <c r="K42" s="19">
        <f t="shared" si="3"/>
        <v>50000</v>
      </c>
      <c r="L42" s="23">
        <v>100000</v>
      </c>
      <c r="M42" s="49">
        <f>K42+L42</f>
        <v>150000</v>
      </c>
      <c r="N42" s="19">
        <v>0</v>
      </c>
      <c r="O42" s="20">
        <v>0</v>
      </c>
      <c r="P42" s="20">
        <f t="shared" si="4"/>
        <v>0</v>
      </c>
      <c r="Q42" s="25"/>
      <c r="R42" s="50">
        <f t="shared" si="35"/>
        <v>0</v>
      </c>
      <c r="S42" s="10" t="s">
        <v>263</v>
      </c>
      <c r="T42" s="31"/>
    </row>
    <row r="43" spans="1:20" ht="40.5" customHeight="1" x14ac:dyDescent="0.3">
      <c r="A43" s="82" t="s">
        <v>169</v>
      </c>
      <c r="B43" s="84" t="s">
        <v>150</v>
      </c>
      <c r="C43" s="51" t="s">
        <v>11</v>
      </c>
      <c r="D43" s="19">
        <v>20807.900000000001</v>
      </c>
      <c r="E43" s="19"/>
      <c r="F43" s="19">
        <f t="shared" si="6"/>
        <v>20807.900000000001</v>
      </c>
      <c r="G43" s="23"/>
      <c r="H43" s="49">
        <f t="shared" si="33"/>
        <v>20807.900000000001</v>
      </c>
      <c r="I43" s="19">
        <v>0</v>
      </c>
      <c r="J43" s="19">
        <v>0</v>
      </c>
      <c r="K43" s="19">
        <f t="shared" si="3"/>
        <v>0</v>
      </c>
      <c r="L43" s="23">
        <v>0</v>
      </c>
      <c r="M43" s="49">
        <f t="shared" si="34"/>
        <v>0</v>
      </c>
      <c r="N43" s="19">
        <v>0</v>
      </c>
      <c r="O43" s="20">
        <v>0</v>
      </c>
      <c r="P43" s="20">
        <f t="shared" si="4"/>
        <v>0</v>
      </c>
      <c r="Q43" s="25"/>
      <c r="R43" s="50">
        <f t="shared" si="35"/>
        <v>0</v>
      </c>
      <c r="S43" s="10" t="s">
        <v>278</v>
      </c>
      <c r="T43" s="31"/>
    </row>
    <row r="44" spans="1:20" ht="65.25" customHeight="1" x14ac:dyDescent="0.3">
      <c r="A44" s="83"/>
      <c r="B44" s="85"/>
      <c r="C44" s="54" t="s">
        <v>59</v>
      </c>
      <c r="D44" s="19">
        <f>D46+D47</f>
        <v>180013.59999999998</v>
      </c>
      <c r="E44" s="19">
        <f>E46+E47</f>
        <v>0</v>
      </c>
      <c r="F44" s="19">
        <f t="shared" si="6"/>
        <v>180013.59999999998</v>
      </c>
      <c r="G44" s="23">
        <f>G46+G47+G48</f>
        <v>195638.307</v>
      </c>
      <c r="H44" s="49">
        <f t="shared" si="33"/>
        <v>375651.90700000001</v>
      </c>
      <c r="I44" s="19">
        <f t="shared" ref="I44:N44" si="36">I46+I47</f>
        <v>0</v>
      </c>
      <c r="J44" s="19">
        <f t="shared" ref="J44" si="37">J46+J47</f>
        <v>0</v>
      </c>
      <c r="K44" s="19">
        <f t="shared" si="3"/>
        <v>0</v>
      </c>
      <c r="L44" s="23">
        <f>L46+L47+L48</f>
        <v>0</v>
      </c>
      <c r="M44" s="49">
        <f t="shared" si="34"/>
        <v>0</v>
      </c>
      <c r="N44" s="19">
        <f t="shared" si="36"/>
        <v>0</v>
      </c>
      <c r="O44" s="20">
        <f t="shared" ref="O44" si="38">O46+O47</f>
        <v>0</v>
      </c>
      <c r="P44" s="20">
        <f t="shared" si="4"/>
        <v>0</v>
      </c>
      <c r="Q44" s="25">
        <f>Q46+Q47+Q48</f>
        <v>0</v>
      </c>
      <c r="R44" s="50">
        <f t="shared" si="35"/>
        <v>0</v>
      </c>
      <c r="T44" s="31"/>
    </row>
    <row r="45" spans="1:20" x14ac:dyDescent="0.3">
      <c r="A45" s="46"/>
      <c r="B45" s="52" t="s">
        <v>121</v>
      </c>
      <c r="C45" s="51"/>
      <c r="D45" s="19"/>
      <c r="E45" s="19"/>
      <c r="F45" s="19"/>
      <c r="G45" s="23"/>
      <c r="H45" s="49"/>
      <c r="I45" s="19"/>
      <c r="J45" s="19"/>
      <c r="K45" s="19"/>
      <c r="L45" s="23"/>
      <c r="M45" s="49"/>
      <c r="N45" s="19"/>
      <c r="O45" s="20"/>
      <c r="P45" s="20"/>
      <c r="Q45" s="25"/>
      <c r="R45" s="50"/>
      <c r="T45" s="31"/>
    </row>
    <row r="46" spans="1:20" s="3" customFormat="1" hidden="1" x14ac:dyDescent="0.3">
      <c r="A46" s="1"/>
      <c r="B46" s="8" t="s">
        <v>6</v>
      </c>
      <c r="C46" s="17"/>
      <c r="D46" s="19">
        <v>43110.2</v>
      </c>
      <c r="E46" s="19"/>
      <c r="F46" s="19">
        <f t="shared" si="6"/>
        <v>43110.2</v>
      </c>
      <c r="G46" s="23">
        <v>4858.0069999999996</v>
      </c>
      <c r="H46" s="19">
        <f t="shared" ref="H46:H49" si="39">F46+G46</f>
        <v>47968.206999999995</v>
      </c>
      <c r="I46" s="19">
        <v>0</v>
      </c>
      <c r="J46" s="19">
        <v>0</v>
      </c>
      <c r="K46" s="19">
        <f t="shared" si="3"/>
        <v>0</v>
      </c>
      <c r="L46" s="23">
        <v>0</v>
      </c>
      <c r="M46" s="19">
        <f t="shared" ref="M46:M49" si="40">K46+L46</f>
        <v>0</v>
      </c>
      <c r="N46" s="19">
        <v>0</v>
      </c>
      <c r="O46" s="20">
        <v>0</v>
      </c>
      <c r="P46" s="20">
        <f t="shared" si="4"/>
        <v>0</v>
      </c>
      <c r="Q46" s="25"/>
      <c r="R46" s="20">
        <f t="shared" ref="R46:R49" si="41">P46+Q46</f>
        <v>0</v>
      </c>
      <c r="S46" s="10" t="s">
        <v>278</v>
      </c>
      <c r="T46" s="31">
        <v>0</v>
      </c>
    </row>
    <row r="47" spans="1:20" x14ac:dyDescent="0.3">
      <c r="A47" s="46"/>
      <c r="B47" s="52" t="s">
        <v>125</v>
      </c>
      <c r="C47" s="51"/>
      <c r="D47" s="19">
        <v>136903.4</v>
      </c>
      <c r="E47" s="19"/>
      <c r="F47" s="19">
        <f t="shared" si="6"/>
        <v>136903.4</v>
      </c>
      <c r="G47" s="23">
        <f>-10041.2+10041.2</f>
        <v>0</v>
      </c>
      <c r="H47" s="49">
        <f t="shared" si="39"/>
        <v>136903.4</v>
      </c>
      <c r="I47" s="19">
        <v>0</v>
      </c>
      <c r="J47" s="19">
        <v>0</v>
      </c>
      <c r="K47" s="19">
        <f t="shared" si="3"/>
        <v>0</v>
      </c>
      <c r="L47" s="23">
        <v>0</v>
      </c>
      <c r="M47" s="49">
        <f t="shared" si="40"/>
        <v>0</v>
      </c>
      <c r="N47" s="19">
        <v>0</v>
      </c>
      <c r="O47" s="20">
        <v>0</v>
      </c>
      <c r="P47" s="20">
        <f t="shared" si="4"/>
        <v>0</v>
      </c>
      <c r="Q47" s="25"/>
      <c r="R47" s="50">
        <f t="shared" si="41"/>
        <v>0</v>
      </c>
      <c r="S47" s="10" t="s">
        <v>361</v>
      </c>
      <c r="T47" s="31"/>
    </row>
    <row r="48" spans="1:20" x14ac:dyDescent="0.3">
      <c r="A48" s="46"/>
      <c r="B48" s="52" t="s">
        <v>126</v>
      </c>
      <c r="C48" s="51"/>
      <c r="D48" s="19"/>
      <c r="E48" s="19"/>
      <c r="F48" s="19"/>
      <c r="G48" s="23">
        <v>190780.3</v>
      </c>
      <c r="H48" s="49">
        <f t="shared" si="39"/>
        <v>190780.3</v>
      </c>
      <c r="I48" s="19"/>
      <c r="J48" s="19"/>
      <c r="K48" s="19"/>
      <c r="L48" s="23"/>
      <c r="M48" s="49">
        <f t="shared" si="40"/>
        <v>0</v>
      </c>
      <c r="N48" s="19"/>
      <c r="O48" s="20"/>
      <c r="P48" s="20"/>
      <c r="Q48" s="25"/>
      <c r="R48" s="50">
        <f t="shared" si="41"/>
        <v>0</v>
      </c>
      <c r="S48" s="10" t="s">
        <v>360</v>
      </c>
      <c r="T48" s="31"/>
    </row>
    <row r="49" spans="1:20" ht="56.25" x14ac:dyDescent="0.3">
      <c r="A49" s="46" t="s">
        <v>160</v>
      </c>
      <c r="B49" s="52" t="s">
        <v>127</v>
      </c>
      <c r="C49" s="54" t="s">
        <v>59</v>
      </c>
      <c r="D49" s="19">
        <f>D51+D52+D53</f>
        <v>174232.5</v>
      </c>
      <c r="E49" s="19">
        <f>E51+E52+E53</f>
        <v>0</v>
      </c>
      <c r="F49" s="19">
        <f t="shared" si="6"/>
        <v>174232.5</v>
      </c>
      <c r="G49" s="23">
        <f>G51+G52+G53</f>
        <v>0</v>
      </c>
      <c r="H49" s="49">
        <f t="shared" si="39"/>
        <v>174232.5</v>
      </c>
      <c r="I49" s="19">
        <f t="shared" ref="I49:N49" si="42">I51+I52+I53</f>
        <v>348666.5</v>
      </c>
      <c r="J49" s="19">
        <f t="shared" ref="J49:L49" si="43">J51+J52+J53</f>
        <v>0</v>
      </c>
      <c r="K49" s="19">
        <f t="shared" si="3"/>
        <v>348666.5</v>
      </c>
      <c r="L49" s="23">
        <f t="shared" si="43"/>
        <v>-34269.599999999999</v>
      </c>
      <c r="M49" s="49">
        <f t="shared" si="40"/>
        <v>314396.90000000002</v>
      </c>
      <c r="N49" s="19">
        <f t="shared" si="42"/>
        <v>0</v>
      </c>
      <c r="O49" s="20">
        <f t="shared" ref="O49:Q49" si="44">O51+O52+O53</f>
        <v>0</v>
      </c>
      <c r="P49" s="20">
        <f t="shared" si="4"/>
        <v>0</v>
      </c>
      <c r="Q49" s="25">
        <f t="shared" si="44"/>
        <v>0</v>
      </c>
      <c r="R49" s="50">
        <f t="shared" si="41"/>
        <v>0</v>
      </c>
      <c r="T49" s="31"/>
    </row>
    <row r="50" spans="1:20" x14ac:dyDescent="0.3">
      <c r="A50" s="46"/>
      <c r="B50" s="52" t="s">
        <v>121</v>
      </c>
      <c r="C50" s="51"/>
      <c r="D50" s="19"/>
      <c r="E50" s="19"/>
      <c r="F50" s="19"/>
      <c r="G50" s="23"/>
      <c r="H50" s="49"/>
      <c r="I50" s="19"/>
      <c r="J50" s="19"/>
      <c r="K50" s="19"/>
      <c r="L50" s="23"/>
      <c r="M50" s="49"/>
      <c r="N50" s="19"/>
      <c r="O50" s="20"/>
      <c r="P50" s="20"/>
      <c r="Q50" s="25"/>
      <c r="R50" s="50"/>
      <c r="T50" s="31"/>
    </row>
    <row r="51" spans="1:20" s="3" customFormat="1" hidden="1" x14ac:dyDescent="0.3">
      <c r="A51" s="1"/>
      <c r="B51" s="8" t="s">
        <v>6</v>
      </c>
      <c r="C51" s="18"/>
      <c r="D51" s="19">
        <v>17057.399999999998</v>
      </c>
      <c r="E51" s="19"/>
      <c r="F51" s="19">
        <f t="shared" si="6"/>
        <v>17057.399999999998</v>
      </c>
      <c r="G51" s="23"/>
      <c r="H51" s="19">
        <f t="shared" ref="H51:H54" si="45">F51+G51</f>
        <v>17057.399999999998</v>
      </c>
      <c r="I51" s="19">
        <v>150010.20000000001</v>
      </c>
      <c r="J51" s="19"/>
      <c r="K51" s="19">
        <f t="shared" si="3"/>
        <v>150010.20000000001</v>
      </c>
      <c r="L51" s="23"/>
      <c r="M51" s="19">
        <f t="shared" ref="M51:M54" si="46">K51+L51</f>
        <v>150010.20000000001</v>
      </c>
      <c r="N51" s="19">
        <v>0</v>
      </c>
      <c r="O51" s="20">
        <v>0</v>
      </c>
      <c r="P51" s="20">
        <f t="shared" si="4"/>
        <v>0</v>
      </c>
      <c r="Q51" s="25"/>
      <c r="R51" s="20">
        <f t="shared" ref="R51:R54" si="47">P51+Q51</f>
        <v>0</v>
      </c>
      <c r="S51" s="10" t="s">
        <v>261</v>
      </c>
      <c r="T51" s="31">
        <v>0</v>
      </c>
    </row>
    <row r="52" spans="1:20" x14ac:dyDescent="0.3">
      <c r="A52" s="46"/>
      <c r="B52" s="52" t="s">
        <v>125</v>
      </c>
      <c r="C52" s="51"/>
      <c r="D52" s="19">
        <v>157175.1</v>
      </c>
      <c r="E52" s="19"/>
      <c r="F52" s="19">
        <f t="shared" si="6"/>
        <v>157175.1</v>
      </c>
      <c r="G52" s="23"/>
      <c r="H52" s="49">
        <f t="shared" si="45"/>
        <v>157175.1</v>
      </c>
      <c r="I52" s="19">
        <v>84685.5</v>
      </c>
      <c r="J52" s="19"/>
      <c r="K52" s="19">
        <f t="shared" si="3"/>
        <v>84685.5</v>
      </c>
      <c r="L52" s="23"/>
      <c r="M52" s="49">
        <f t="shared" si="46"/>
        <v>84685.5</v>
      </c>
      <c r="N52" s="19">
        <v>0</v>
      </c>
      <c r="O52" s="20">
        <v>0</v>
      </c>
      <c r="P52" s="20">
        <f t="shared" si="4"/>
        <v>0</v>
      </c>
      <c r="Q52" s="25"/>
      <c r="R52" s="50">
        <f t="shared" si="47"/>
        <v>0</v>
      </c>
      <c r="S52" s="10" t="s">
        <v>262</v>
      </c>
      <c r="T52" s="31"/>
    </row>
    <row r="53" spans="1:20" x14ac:dyDescent="0.3">
      <c r="A53" s="46"/>
      <c r="B53" s="52" t="s">
        <v>126</v>
      </c>
      <c r="C53" s="51"/>
      <c r="D53" s="19">
        <v>0</v>
      </c>
      <c r="E53" s="19"/>
      <c r="F53" s="19">
        <f t="shared" si="6"/>
        <v>0</v>
      </c>
      <c r="G53" s="23"/>
      <c r="H53" s="49">
        <f t="shared" si="45"/>
        <v>0</v>
      </c>
      <c r="I53" s="19">
        <v>113970.8</v>
      </c>
      <c r="J53" s="19"/>
      <c r="K53" s="19">
        <f t="shared" si="3"/>
        <v>113970.8</v>
      </c>
      <c r="L53" s="23">
        <v>-34269.599999999999</v>
      </c>
      <c r="M53" s="49">
        <f t="shared" si="46"/>
        <v>79701.200000000012</v>
      </c>
      <c r="N53" s="19">
        <v>0</v>
      </c>
      <c r="O53" s="20">
        <v>0</v>
      </c>
      <c r="P53" s="20">
        <f t="shared" si="4"/>
        <v>0</v>
      </c>
      <c r="Q53" s="25"/>
      <c r="R53" s="50">
        <f t="shared" si="47"/>
        <v>0</v>
      </c>
      <c r="S53" s="41"/>
      <c r="T53" s="31"/>
    </row>
    <row r="54" spans="1:20" ht="56.25" x14ac:dyDescent="0.3">
      <c r="A54" s="46" t="s">
        <v>162</v>
      </c>
      <c r="B54" s="52" t="s">
        <v>129</v>
      </c>
      <c r="C54" s="54" t="s">
        <v>59</v>
      </c>
      <c r="D54" s="19">
        <f>D56+D57+D58</f>
        <v>103095.3</v>
      </c>
      <c r="E54" s="19">
        <f>E56+E57+E58</f>
        <v>0</v>
      </c>
      <c r="F54" s="19">
        <f t="shared" si="6"/>
        <v>103095.3</v>
      </c>
      <c r="G54" s="23">
        <f>G56+G57+G58</f>
        <v>8789.0679999999993</v>
      </c>
      <c r="H54" s="49">
        <f t="shared" si="45"/>
        <v>111884.368</v>
      </c>
      <c r="I54" s="19">
        <f t="shared" ref="I54:N54" si="48">I56+I57+I58</f>
        <v>318972.30000000005</v>
      </c>
      <c r="J54" s="19">
        <f t="shared" ref="J54:L54" si="49">J56+J57+J58</f>
        <v>0</v>
      </c>
      <c r="K54" s="19">
        <f t="shared" si="3"/>
        <v>318972.30000000005</v>
      </c>
      <c r="L54" s="23">
        <f t="shared" si="49"/>
        <v>0</v>
      </c>
      <c r="M54" s="49">
        <f t="shared" si="46"/>
        <v>318972.30000000005</v>
      </c>
      <c r="N54" s="19">
        <f t="shared" si="48"/>
        <v>307175.10000000003</v>
      </c>
      <c r="O54" s="20">
        <f t="shared" ref="O54:Q54" si="50">O56+O57+O58</f>
        <v>0</v>
      </c>
      <c r="P54" s="20">
        <f t="shared" si="4"/>
        <v>307175.10000000003</v>
      </c>
      <c r="Q54" s="25">
        <f t="shared" si="50"/>
        <v>-34269.4</v>
      </c>
      <c r="R54" s="50">
        <f t="shared" si="47"/>
        <v>272905.7</v>
      </c>
      <c r="T54" s="31"/>
    </row>
    <row r="55" spans="1:20" x14ac:dyDescent="0.3">
      <c r="A55" s="46"/>
      <c r="B55" s="52" t="s">
        <v>121</v>
      </c>
      <c r="C55" s="51"/>
      <c r="D55" s="19"/>
      <c r="E55" s="19"/>
      <c r="F55" s="19"/>
      <c r="G55" s="23"/>
      <c r="H55" s="49"/>
      <c r="I55" s="19"/>
      <c r="J55" s="19"/>
      <c r="K55" s="19"/>
      <c r="L55" s="23"/>
      <c r="M55" s="49"/>
      <c r="N55" s="19"/>
      <c r="O55" s="20"/>
      <c r="P55" s="20"/>
      <c r="Q55" s="25"/>
      <c r="R55" s="50"/>
      <c r="T55" s="31"/>
    </row>
    <row r="56" spans="1:20" s="3" customFormat="1" hidden="1" x14ac:dyDescent="0.3">
      <c r="A56" s="1"/>
      <c r="B56" s="8" t="s">
        <v>6</v>
      </c>
      <c r="C56" s="18"/>
      <c r="D56" s="19">
        <v>103095.3</v>
      </c>
      <c r="E56" s="19"/>
      <c r="F56" s="19">
        <f t="shared" si="6"/>
        <v>103095.3</v>
      </c>
      <c r="G56" s="23">
        <v>8789.0679999999993</v>
      </c>
      <c r="H56" s="19">
        <f t="shared" ref="H56:H60" si="51">F56+G56</f>
        <v>111884.368</v>
      </c>
      <c r="I56" s="19">
        <v>112002.7</v>
      </c>
      <c r="J56" s="19"/>
      <c r="K56" s="19">
        <f t="shared" si="3"/>
        <v>112002.7</v>
      </c>
      <c r="L56" s="23"/>
      <c r="M56" s="19">
        <f t="shared" ref="M56:M60" si="52">K56+L56</f>
        <v>112002.7</v>
      </c>
      <c r="N56" s="19">
        <v>0</v>
      </c>
      <c r="O56" s="20">
        <v>0</v>
      </c>
      <c r="P56" s="20">
        <f t="shared" si="4"/>
        <v>0</v>
      </c>
      <c r="Q56" s="25"/>
      <c r="R56" s="20">
        <f t="shared" ref="R56:R60" si="53">P56+Q56</f>
        <v>0</v>
      </c>
      <c r="S56" s="10" t="s">
        <v>341</v>
      </c>
      <c r="T56" s="31">
        <v>0</v>
      </c>
    </row>
    <row r="57" spans="1:20" x14ac:dyDescent="0.3">
      <c r="A57" s="46"/>
      <c r="B57" s="52" t="s">
        <v>125</v>
      </c>
      <c r="C57" s="51"/>
      <c r="D57" s="19">
        <v>0</v>
      </c>
      <c r="E57" s="19"/>
      <c r="F57" s="19">
        <f t="shared" si="6"/>
        <v>0</v>
      </c>
      <c r="G57" s="23"/>
      <c r="H57" s="49">
        <f t="shared" si="51"/>
        <v>0</v>
      </c>
      <c r="I57" s="19">
        <v>29124</v>
      </c>
      <c r="J57" s="19"/>
      <c r="K57" s="19">
        <f t="shared" si="3"/>
        <v>29124</v>
      </c>
      <c r="L57" s="23"/>
      <c r="M57" s="49">
        <f t="shared" si="52"/>
        <v>29124</v>
      </c>
      <c r="N57" s="19">
        <v>15358.7</v>
      </c>
      <c r="O57" s="20"/>
      <c r="P57" s="20">
        <f t="shared" si="4"/>
        <v>15358.7</v>
      </c>
      <c r="Q57" s="25"/>
      <c r="R57" s="50">
        <f t="shared" si="53"/>
        <v>15358.7</v>
      </c>
      <c r="S57" s="10" t="s">
        <v>327</v>
      </c>
      <c r="T57" s="31"/>
    </row>
    <row r="58" spans="1:20" x14ac:dyDescent="0.3">
      <c r="A58" s="46"/>
      <c r="B58" s="52" t="s">
        <v>126</v>
      </c>
      <c r="C58" s="51"/>
      <c r="D58" s="19">
        <v>0</v>
      </c>
      <c r="E58" s="19"/>
      <c r="F58" s="19">
        <f t="shared" si="6"/>
        <v>0</v>
      </c>
      <c r="G58" s="23"/>
      <c r="H58" s="49">
        <f t="shared" si="51"/>
        <v>0</v>
      </c>
      <c r="I58" s="19">
        <v>177845.6</v>
      </c>
      <c r="J58" s="19"/>
      <c r="K58" s="19">
        <f t="shared" si="3"/>
        <v>177845.6</v>
      </c>
      <c r="L58" s="23"/>
      <c r="M58" s="49">
        <f t="shared" si="52"/>
        <v>177845.6</v>
      </c>
      <c r="N58" s="19">
        <v>291816.40000000002</v>
      </c>
      <c r="O58" s="20"/>
      <c r="P58" s="20">
        <f t="shared" si="4"/>
        <v>291816.40000000002</v>
      </c>
      <c r="Q58" s="25">
        <v>-34269.4</v>
      </c>
      <c r="R58" s="50">
        <f t="shared" si="53"/>
        <v>257547.00000000003</v>
      </c>
      <c r="S58" s="10" t="s">
        <v>326</v>
      </c>
      <c r="T58" s="31"/>
    </row>
    <row r="59" spans="1:20" ht="56.25" x14ac:dyDescent="0.3">
      <c r="A59" s="46" t="s">
        <v>170</v>
      </c>
      <c r="B59" s="52" t="s">
        <v>151</v>
      </c>
      <c r="C59" s="54" t="s">
        <v>59</v>
      </c>
      <c r="D59" s="19">
        <v>0</v>
      </c>
      <c r="E59" s="19"/>
      <c r="F59" s="19">
        <f t="shared" si="6"/>
        <v>0</v>
      </c>
      <c r="G59" s="23">
        <v>5800.2259999999997</v>
      </c>
      <c r="H59" s="49">
        <f t="shared" si="51"/>
        <v>5800.2259999999997</v>
      </c>
      <c r="I59" s="19">
        <v>39792.400000000001</v>
      </c>
      <c r="J59" s="19"/>
      <c r="K59" s="19">
        <f t="shared" si="3"/>
        <v>39792.400000000001</v>
      </c>
      <c r="L59" s="23"/>
      <c r="M59" s="49">
        <f t="shared" si="52"/>
        <v>39792.400000000001</v>
      </c>
      <c r="N59" s="19">
        <v>58995.4</v>
      </c>
      <c r="O59" s="20"/>
      <c r="P59" s="20">
        <f t="shared" si="4"/>
        <v>58995.4</v>
      </c>
      <c r="Q59" s="25"/>
      <c r="R59" s="50">
        <f t="shared" si="53"/>
        <v>58995.4</v>
      </c>
      <c r="S59" s="10" t="s">
        <v>264</v>
      </c>
      <c r="T59" s="31"/>
    </row>
    <row r="60" spans="1:20" ht="56.25" x14ac:dyDescent="0.3">
      <c r="A60" s="46" t="s">
        <v>171</v>
      </c>
      <c r="B60" s="52" t="s">
        <v>130</v>
      </c>
      <c r="C60" s="54" t="s">
        <v>59</v>
      </c>
      <c r="D60" s="19">
        <f>D62+D63</f>
        <v>157514.5</v>
      </c>
      <c r="E60" s="19">
        <f>E62+E63</f>
        <v>0</v>
      </c>
      <c r="F60" s="19">
        <f t="shared" si="6"/>
        <v>157514.5</v>
      </c>
      <c r="G60" s="23">
        <f>G62+G63</f>
        <v>11477.304</v>
      </c>
      <c r="H60" s="49">
        <f t="shared" si="51"/>
        <v>168991.804</v>
      </c>
      <c r="I60" s="19">
        <f t="shared" ref="I60:N60" si="54">I62+I63</f>
        <v>393678.30000000005</v>
      </c>
      <c r="J60" s="19">
        <f t="shared" ref="J60:L60" si="55">J62+J63</f>
        <v>0</v>
      </c>
      <c r="K60" s="19">
        <f t="shared" si="3"/>
        <v>393678.30000000005</v>
      </c>
      <c r="L60" s="23">
        <f t="shared" si="55"/>
        <v>0</v>
      </c>
      <c r="M60" s="49">
        <f t="shared" si="52"/>
        <v>393678.30000000005</v>
      </c>
      <c r="N60" s="19">
        <f t="shared" si="54"/>
        <v>0</v>
      </c>
      <c r="O60" s="20">
        <f t="shared" ref="O60:Q60" si="56">O62+O63</f>
        <v>0</v>
      </c>
      <c r="P60" s="20">
        <f t="shared" si="4"/>
        <v>0</v>
      </c>
      <c r="Q60" s="25">
        <f t="shared" si="56"/>
        <v>0</v>
      </c>
      <c r="R60" s="50">
        <f t="shared" si="53"/>
        <v>0</v>
      </c>
      <c r="T60" s="31"/>
    </row>
    <row r="61" spans="1:20" x14ac:dyDescent="0.3">
      <c r="A61" s="46"/>
      <c r="B61" s="52" t="s">
        <v>121</v>
      </c>
      <c r="C61" s="51"/>
      <c r="D61" s="19"/>
      <c r="E61" s="19"/>
      <c r="F61" s="19"/>
      <c r="G61" s="23"/>
      <c r="H61" s="49"/>
      <c r="I61" s="19"/>
      <c r="J61" s="19"/>
      <c r="K61" s="19"/>
      <c r="L61" s="23"/>
      <c r="M61" s="49"/>
      <c r="N61" s="19"/>
      <c r="O61" s="20"/>
      <c r="P61" s="20"/>
      <c r="Q61" s="25"/>
      <c r="R61" s="50"/>
      <c r="T61" s="31"/>
    </row>
    <row r="62" spans="1:20" s="3" customFormat="1" hidden="1" x14ac:dyDescent="0.3">
      <c r="A62" s="1"/>
      <c r="B62" s="8" t="s">
        <v>6</v>
      </c>
      <c r="C62" s="17"/>
      <c r="D62" s="19">
        <v>122590.7</v>
      </c>
      <c r="E62" s="19"/>
      <c r="F62" s="19">
        <f t="shared" si="6"/>
        <v>122590.7</v>
      </c>
      <c r="G62" s="23">
        <v>11477.304</v>
      </c>
      <c r="H62" s="19">
        <f t="shared" ref="H62:H64" si="57">F62+G62</f>
        <v>134068.00399999999</v>
      </c>
      <c r="I62" s="19">
        <v>125512.2</v>
      </c>
      <c r="J62" s="19"/>
      <c r="K62" s="19">
        <f t="shared" si="3"/>
        <v>125512.2</v>
      </c>
      <c r="L62" s="23"/>
      <c r="M62" s="19">
        <f t="shared" ref="M62:M64" si="58">K62+L62</f>
        <v>125512.2</v>
      </c>
      <c r="N62" s="19">
        <v>0</v>
      </c>
      <c r="O62" s="20">
        <v>0</v>
      </c>
      <c r="P62" s="20">
        <f t="shared" si="4"/>
        <v>0</v>
      </c>
      <c r="Q62" s="25"/>
      <c r="R62" s="20">
        <f t="shared" ref="R62:R64" si="59">P62+Q62</f>
        <v>0</v>
      </c>
      <c r="S62" s="10" t="s">
        <v>265</v>
      </c>
      <c r="T62" s="31">
        <v>0</v>
      </c>
    </row>
    <row r="63" spans="1:20" x14ac:dyDescent="0.3">
      <c r="A63" s="46"/>
      <c r="B63" s="52" t="s">
        <v>125</v>
      </c>
      <c r="C63" s="51"/>
      <c r="D63" s="19">
        <v>34923.800000000003</v>
      </c>
      <c r="E63" s="19"/>
      <c r="F63" s="19">
        <f t="shared" si="6"/>
        <v>34923.800000000003</v>
      </c>
      <c r="G63" s="23"/>
      <c r="H63" s="49">
        <f t="shared" si="57"/>
        <v>34923.800000000003</v>
      </c>
      <c r="I63" s="19">
        <v>268166.10000000003</v>
      </c>
      <c r="J63" s="19"/>
      <c r="K63" s="19">
        <f t="shared" si="3"/>
        <v>268166.10000000003</v>
      </c>
      <c r="L63" s="23"/>
      <c r="M63" s="49">
        <f t="shared" si="58"/>
        <v>268166.10000000003</v>
      </c>
      <c r="N63" s="19">
        <v>0</v>
      </c>
      <c r="O63" s="20">
        <v>0</v>
      </c>
      <c r="P63" s="20">
        <f t="shared" si="4"/>
        <v>0</v>
      </c>
      <c r="Q63" s="25"/>
      <c r="R63" s="50">
        <f t="shared" si="59"/>
        <v>0</v>
      </c>
      <c r="T63" s="31"/>
    </row>
    <row r="64" spans="1:20" ht="56.25" x14ac:dyDescent="0.3">
      <c r="A64" s="46" t="s">
        <v>172</v>
      </c>
      <c r="B64" s="52" t="s">
        <v>152</v>
      </c>
      <c r="C64" s="54" t="s">
        <v>59</v>
      </c>
      <c r="D64" s="19">
        <f>D66+D67</f>
        <v>0</v>
      </c>
      <c r="E64" s="19">
        <f>E66+E67</f>
        <v>0</v>
      </c>
      <c r="F64" s="19">
        <f t="shared" si="6"/>
        <v>0</v>
      </c>
      <c r="G64" s="23">
        <f>G66+G67</f>
        <v>15</v>
      </c>
      <c r="H64" s="49">
        <f t="shared" si="57"/>
        <v>15</v>
      </c>
      <c r="I64" s="19">
        <f t="shared" ref="I64:N64" si="60">I66+I67</f>
        <v>7485</v>
      </c>
      <c r="J64" s="19">
        <f t="shared" ref="J64:L64" si="61">J66+J67</f>
        <v>0</v>
      </c>
      <c r="K64" s="19">
        <f t="shared" si="3"/>
        <v>7485</v>
      </c>
      <c r="L64" s="23">
        <f t="shared" si="61"/>
        <v>0</v>
      </c>
      <c r="M64" s="49">
        <f t="shared" si="58"/>
        <v>7485</v>
      </c>
      <c r="N64" s="19">
        <f t="shared" si="60"/>
        <v>140546.70000000001</v>
      </c>
      <c r="O64" s="20">
        <f t="shared" ref="O64:Q64" si="62">O66+O67</f>
        <v>0</v>
      </c>
      <c r="P64" s="20">
        <f t="shared" si="4"/>
        <v>140546.70000000001</v>
      </c>
      <c r="Q64" s="25">
        <f t="shared" si="62"/>
        <v>0</v>
      </c>
      <c r="R64" s="50">
        <f t="shared" si="59"/>
        <v>140546.70000000001</v>
      </c>
      <c r="T64" s="31"/>
    </row>
    <row r="65" spans="1:20" x14ac:dyDescent="0.3">
      <c r="A65" s="46"/>
      <c r="B65" s="52" t="s">
        <v>121</v>
      </c>
      <c r="C65" s="51"/>
      <c r="D65" s="19"/>
      <c r="E65" s="19"/>
      <c r="F65" s="19"/>
      <c r="G65" s="23"/>
      <c r="H65" s="49"/>
      <c r="I65" s="19"/>
      <c r="J65" s="19"/>
      <c r="K65" s="19"/>
      <c r="L65" s="23"/>
      <c r="M65" s="49"/>
      <c r="N65" s="19"/>
      <c r="O65" s="20"/>
      <c r="P65" s="20"/>
      <c r="Q65" s="25"/>
      <c r="R65" s="50"/>
      <c r="T65" s="31"/>
    </row>
    <row r="66" spans="1:20" s="3" customFormat="1" hidden="1" x14ac:dyDescent="0.3">
      <c r="A66" s="1"/>
      <c r="B66" s="8" t="s">
        <v>6</v>
      </c>
      <c r="C66" s="17"/>
      <c r="D66" s="19">
        <v>0</v>
      </c>
      <c r="E66" s="19">
        <v>0</v>
      </c>
      <c r="F66" s="19">
        <f t="shared" si="6"/>
        <v>0</v>
      </c>
      <c r="G66" s="23">
        <v>15</v>
      </c>
      <c r="H66" s="19">
        <f t="shared" ref="H66:H68" si="63">F66+G66</f>
        <v>15</v>
      </c>
      <c r="I66" s="19">
        <v>7485</v>
      </c>
      <c r="J66" s="19"/>
      <c r="K66" s="19">
        <f t="shared" si="3"/>
        <v>7485</v>
      </c>
      <c r="L66" s="23"/>
      <c r="M66" s="19">
        <f t="shared" ref="M66:M67" si="64">K66+L66</f>
        <v>7485</v>
      </c>
      <c r="N66" s="19">
        <v>33061</v>
      </c>
      <c r="O66" s="20"/>
      <c r="P66" s="20">
        <f t="shared" si="4"/>
        <v>33061</v>
      </c>
      <c r="Q66" s="25"/>
      <c r="R66" s="20">
        <f t="shared" ref="R66:R68" si="65">P66+Q66</f>
        <v>33061</v>
      </c>
      <c r="S66" s="10" t="s">
        <v>280</v>
      </c>
      <c r="T66" s="31">
        <v>0</v>
      </c>
    </row>
    <row r="67" spans="1:20" x14ac:dyDescent="0.3">
      <c r="A67" s="46"/>
      <c r="B67" s="52" t="s">
        <v>125</v>
      </c>
      <c r="C67" s="51"/>
      <c r="D67" s="19">
        <v>0</v>
      </c>
      <c r="E67" s="19">
        <v>0</v>
      </c>
      <c r="F67" s="19">
        <f t="shared" si="6"/>
        <v>0</v>
      </c>
      <c r="G67" s="23">
        <v>0</v>
      </c>
      <c r="H67" s="49">
        <f t="shared" si="63"/>
        <v>0</v>
      </c>
      <c r="I67" s="19">
        <v>0</v>
      </c>
      <c r="J67" s="19">
        <v>0</v>
      </c>
      <c r="K67" s="19">
        <f t="shared" si="3"/>
        <v>0</v>
      </c>
      <c r="L67" s="23">
        <v>0</v>
      </c>
      <c r="M67" s="49">
        <f t="shared" si="64"/>
        <v>0</v>
      </c>
      <c r="N67" s="19">
        <v>107485.7</v>
      </c>
      <c r="O67" s="20"/>
      <c r="P67" s="20">
        <f t="shared" si="4"/>
        <v>107485.7</v>
      </c>
      <c r="Q67" s="25"/>
      <c r="R67" s="50">
        <f t="shared" si="65"/>
        <v>107485.7</v>
      </c>
      <c r="T67" s="31"/>
    </row>
    <row r="68" spans="1:20" ht="56.25" x14ac:dyDescent="0.3">
      <c r="A68" s="46" t="s">
        <v>173</v>
      </c>
      <c r="B68" s="52" t="s">
        <v>153</v>
      </c>
      <c r="C68" s="54" t="s">
        <v>59</v>
      </c>
      <c r="D68" s="19">
        <f>D70+D71</f>
        <v>0</v>
      </c>
      <c r="E68" s="19">
        <f>E70+E71</f>
        <v>0</v>
      </c>
      <c r="F68" s="19">
        <f t="shared" si="6"/>
        <v>0</v>
      </c>
      <c r="G68" s="23">
        <f>G70+G71</f>
        <v>0</v>
      </c>
      <c r="H68" s="49">
        <f t="shared" si="63"/>
        <v>0</v>
      </c>
      <c r="I68" s="19">
        <f t="shared" ref="I68:N68" si="66">I70+I71</f>
        <v>22858.799999999999</v>
      </c>
      <c r="J68" s="19">
        <f t="shared" ref="J68:L68" si="67">J70+J71</f>
        <v>0</v>
      </c>
      <c r="K68" s="19">
        <f t="shared" si="3"/>
        <v>22858.799999999999</v>
      </c>
      <c r="L68" s="23">
        <f t="shared" si="67"/>
        <v>0</v>
      </c>
      <c r="M68" s="49">
        <f>K68+L68</f>
        <v>22858.799999999999</v>
      </c>
      <c r="N68" s="19">
        <f t="shared" si="66"/>
        <v>560717.5</v>
      </c>
      <c r="O68" s="20">
        <f t="shared" ref="O68:Q68" si="68">O70+O71</f>
        <v>0</v>
      </c>
      <c r="P68" s="20">
        <f t="shared" si="4"/>
        <v>560717.5</v>
      </c>
      <c r="Q68" s="25">
        <f t="shared" si="68"/>
        <v>-70490.2</v>
      </c>
      <c r="R68" s="50">
        <f t="shared" si="65"/>
        <v>490227.3</v>
      </c>
      <c r="T68" s="31"/>
    </row>
    <row r="69" spans="1:20" x14ac:dyDescent="0.3">
      <c r="A69" s="46"/>
      <c r="B69" s="52" t="s">
        <v>121</v>
      </c>
      <c r="C69" s="51"/>
      <c r="D69" s="19"/>
      <c r="E69" s="19"/>
      <c r="F69" s="19"/>
      <c r="G69" s="23"/>
      <c r="H69" s="49"/>
      <c r="I69" s="19"/>
      <c r="J69" s="19"/>
      <c r="K69" s="19"/>
      <c r="L69" s="23"/>
      <c r="M69" s="49"/>
      <c r="N69" s="19"/>
      <c r="O69" s="20"/>
      <c r="P69" s="20"/>
      <c r="Q69" s="25"/>
      <c r="R69" s="50"/>
      <c r="T69" s="31"/>
    </row>
    <row r="70" spans="1:20" s="3" customFormat="1" hidden="1" x14ac:dyDescent="0.3">
      <c r="A70" s="1"/>
      <c r="B70" s="8" t="s">
        <v>6</v>
      </c>
      <c r="C70" s="17"/>
      <c r="D70" s="19">
        <v>0</v>
      </c>
      <c r="E70" s="19">
        <v>0</v>
      </c>
      <c r="F70" s="19">
        <f t="shared" si="6"/>
        <v>0</v>
      </c>
      <c r="G70" s="23">
        <v>0</v>
      </c>
      <c r="H70" s="19">
        <f t="shared" ref="H70:H86" si="69">F70+G70</f>
        <v>0</v>
      </c>
      <c r="I70" s="19">
        <v>22858.799999999999</v>
      </c>
      <c r="J70" s="19"/>
      <c r="K70" s="19">
        <f t="shared" si="3"/>
        <v>22858.799999999999</v>
      </c>
      <c r="L70" s="23"/>
      <c r="M70" s="19">
        <f t="shared" ref="M70:M86" si="70">K70+L70</f>
        <v>22858.799999999999</v>
      </c>
      <c r="N70" s="19">
        <v>46572</v>
      </c>
      <c r="O70" s="20"/>
      <c r="P70" s="20">
        <f t="shared" si="4"/>
        <v>46572</v>
      </c>
      <c r="Q70" s="25"/>
      <c r="R70" s="20">
        <f t="shared" ref="R70:R86" si="71">P70+Q70</f>
        <v>46572</v>
      </c>
      <c r="S70" s="10" t="s">
        <v>281</v>
      </c>
      <c r="T70" s="31">
        <v>0</v>
      </c>
    </row>
    <row r="71" spans="1:20" x14ac:dyDescent="0.3">
      <c r="A71" s="46"/>
      <c r="B71" s="52" t="s">
        <v>125</v>
      </c>
      <c r="C71" s="51"/>
      <c r="D71" s="19">
        <v>0</v>
      </c>
      <c r="E71" s="19">
        <v>0</v>
      </c>
      <c r="F71" s="19">
        <f t="shared" si="6"/>
        <v>0</v>
      </c>
      <c r="G71" s="23">
        <v>0</v>
      </c>
      <c r="H71" s="49">
        <f t="shared" si="69"/>
        <v>0</v>
      </c>
      <c r="I71" s="19">
        <v>0</v>
      </c>
      <c r="J71" s="19">
        <v>0</v>
      </c>
      <c r="K71" s="19">
        <f t="shared" si="3"/>
        <v>0</v>
      </c>
      <c r="L71" s="23"/>
      <c r="M71" s="49">
        <f t="shared" si="70"/>
        <v>0</v>
      </c>
      <c r="N71" s="19">
        <v>514145.5</v>
      </c>
      <c r="O71" s="20"/>
      <c r="P71" s="20">
        <f t="shared" si="4"/>
        <v>514145.5</v>
      </c>
      <c r="Q71" s="25">
        <v>-70490.2</v>
      </c>
      <c r="R71" s="50">
        <f t="shared" si="71"/>
        <v>443655.3</v>
      </c>
      <c r="S71" s="10" t="s">
        <v>361</v>
      </c>
      <c r="T71" s="31"/>
    </row>
    <row r="72" spans="1:20" ht="56.25" x14ac:dyDescent="0.3">
      <c r="A72" s="46" t="s">
        <v>174</v>
      </c>
      <c r="B72" s="52" t="s">
        <v>131</v>
      </c>
      <c r="C72" s="54" t="s">
        <v>59</v>
      </c>
      <c r="D72" s="19">
        <v>0</v>
      </c>
      <c r="E72" s="19">
        <v>0</v>
      </c>
      <c r="F72" s="19">
        <f t="shared" si="6"/>
        <v>0</v>
      </c>
      <c r="G72" s="23">
        <v>0</v>
      </c>
      <c r="H72" s="49">
        <f t="shared" si="69"/>
        <v>0</v>
      </c>
      <c r="I72" s="19">
        <v>29410.6</v>
      </c>
      <c r="J72" s="19"/>
      <c r="K72" s="19">
        <f t="shared" si="3"/>
        <v>29410.6</v>
      </c>
      <c r="L72" s="23"/>
      <c r="M72" s="49">
        <f t="shared" si="70"/>
        <v>29410.6</v>
      </c>
      <c r="N72" s="19">
        <v>124668</v>
      </c>
      <c r="O72" s="20"/>
      <c r="P72" s="20">
        <f t="shared" si="4"/>
        <v>124668</v>
      </c>
      <c r="Q72" s="25"/>
      <c r="R72" s="50">
        <f t="shared" si="71"/>
        <v>124668</v>
      </c>
      <c r="S72" s="10" t="s">
        <v>266</v>
      </c>
      <c r="T72" s="31"/>
    </row>
    <row r="73" spans="1:20" ht="56.25" x14ac:dyDescent="0.3">
      <c r="A73" s="46" t="s">
        <v>166</v>
      </c>
      <c r="B73" s="52" t="s">
        <v>324</v>
      </c>
      <c r="C73" s="54" t="s">
        <v>59</v>
      </c>
      <c r="D73" s="19">
        <v>27628.400000000001</v>
      </c>
      <c r="E73" s="19"/>
      <c r="F73" s="19">
        <f t="shared" si="6"/>
        <v>27628.400000000001</v>
      </c>
      <c r="G73" s="23"/>
      <c r="H73" s="49">
        <f t="shared" si="69"/>
        <v>27628.400000000001</v>
      </c>
      <c r="I73" s="19">
        <v>59852</v>
      </c>
      <c r="J73" s="19"/>
      <c r="K73" s="19">
        <f t="shared" si="3"/>
        <v>59852</v>
      </c>
      <c r="L73" s="23"/>
      <c r="M73" s="49">
        <f t="shared" si="70"/>
        <v>59852</v>
      </c>
      <c r="N73" s="19">
        <v>0</v>
      </c>
      <c r="O73" s="20">
        <v>0</v>
      </c>
      <c r="P73" s="20">
        <f t="shared" si="4"/>
        <v>0</v>
      </c>
      <c r="Q73" s="25"/>
      <c r="R73" s="50">
        <f t="shared" si="71"/>
        <v>0</v>
      </c>
      <c r="S73" s="10" t="s">
        <v>267</v>
      </c>
      <c r="T73" s="31"/>
    </row>
    <row r="74" spans="1:20" ht="37.5" x14ac:dyDescent="0.3">
      <c r="A74" s="46" t="s">
        <v>175</v>
      </c>
      <c r="B74" s="52" t="s">
        <v>154</v>
      </c>
      <c r="C74" s="51" t="s">
        <v>11</v>
      </c>
      <c r="D74" s="19">
        <v>16000</v>
      </c>
      <c r="E74" s="19"/>
      <c r="F74" s="19">
        <f t="shared" si="6"/>
        <v>16000</v>
      </c>
      <c r="G74" s="23"/>
      <c r="H74" s="49">
        <f t="shared" si="69"/>
        <v>16000</v>
      </c>
      <c r="I74" s="19">
        <v>0</v>
      </c>
      <c r="J74" s="19"/>
      <c r="K74" s="19">
        <f t="shared" si="3"/>
        <v>0</v>
      </c>
      <c r="L74" s="23"/>
      <c r="M74" s="49">
        <f t="shared" si="70"/>
        <v>0</v>
      </c>
      <c r="N74" s="19">
        <v>0</v>
      </c>
      <c r="O74" s="20">
        <v>0</v>
      </c>
      <c r="P74" s="20">
        <f t="shared" si="4"/>
        <v>0</v>
      </c>
      <c r="Q74" s="25"/>
      <c r="R74" s="50">
        <f t="shared" si="71"/>
        <v>0</v>
      </c>
      <c r="S74" s="10" t="s">
        <v>271</v>
      </c>
      <c r="T74" s="31"/>
    </row>
    <row r="75" spans="1:20" ht="37.5" x14ac:dyDescent="0.3">
      <c r="A75" s="46" t="s">
        <v>176</v>
      </c>
      <c r="B75" s="52" t="s">
        <v>132</v>
      </c>
      <c r="C75" s="51" t="s">
        <v>11</v>
      </c>
      <c r="D75" s="19">
        <v>0</v>
      </c>
      <c r="E75" s="19"/>
      <c r="F75" s="19">
        <f t="shared" si="6"/>
        <v>0</v>
      </c>
      <c r="G75" s="23"/>
      <c r="H75" s="49">
        <f t="shared" si="69"/>
        <v>0</v>
      </c>
      <c r="I75" s="19">
        <v>16000</v>
      </c>
      <c r="J75" s="19"/>
      <c r="K75" s="19">
        <f t="shared" si="3"/>
        <v>16000</v>
      </c>
      <c r="L75" s="23"/>
      <c r="M75" s="49">
        <f t="shared" si="70"/>
        <v>16000</v>
      </c>
      <c r="N75" s="19">
        <v>0</v>
      </c>
      <c r="O75" s="20">
        <v>0</v>
      </c>
      <c r="P75" s="20">
        <f t="shared" si="4"/>
        <v>0</v>
      </c>
      <c r="Q75" s="25"/>
      <c r="R75" s="50">
        <f t="shared" si="71"/>
        <v>0</v>
      </c>
      <c r="S75" s="10" t="s">
        <v>272</v>
      </c>
      <c r="T75" s="31"/>
    </row>
    <row r="76" spans="1:20" ht="37.5" x14ac:dyDescent="0.3">
      <c r="A76" s="46" t="s">
        <v>177</v>
      </c>
      <c r="B76" s="52" t="s">
        <v>155</v>
      </c>
      <c r="C76" s="51" t="s">
        <v>11</v>
      </c>
      <c r="D76" s="19">
        <v>0</v>
      </c>
      <c r="E76" s="19"/>
      <c r="F76" s="19">
        <f t="shared" si="6"/>
        <v>0</v>
      </c>
      <c r="G76" s="23"/>
      <c r="H76" s="49">
        <f t="shared" si="69"/>
        <v>0</v>
      </c>
      <c r="I76" s="19">
        <v>0</v>
      </c>
      <c r="J76" s="19">
        <v>0</v>
      </c>
      <c r="K76" s="19">
        <f t="shared" si="3"/>
        <v>0</v>
      </c>
      <c r="L76" s="23"/>
      <c r="M76" s="49">
        <f t="shared" si="70"/>
        <v>0</v>
      </c>
      <c r="N76" s="19">
        <v>6999.9</v>
      </c>
      <c r="O76" s="20"/>
      <c r="P76" s="20">
        <f t="shared" si="4"/>
        <v>6999.9</v>
      </c>
      <c r="Q76" s="25"/>
      <c r="R76" s="50">
        <f t="shared" si="71"/>
        <v>6999.9</v>
      </c>
      <c r="S76" s="10" t="s">
        <v>273</v>
      </c>
      <c r="T76" s="31"/>
    </row>
    <row r="77" spans="1:20" ht="37.5" x14ac:dyDescent="0.3">
      <c r="A77" s="46" t="s">
        <v>178</v>
      </c>
      <c r="B77" s="52" t="s">
        <v>156</v>
      </c>
      <c r="C77" s="51" t="s">
        <v>11</v>
      </c>
      <c r="D77" s="19">
        <v>0</v>
      </c>
      <c r="E77" s="19"/>
      <c r="F77" s="19">
        <f t="shared" si="6"/>
        <v>0</v>
      </c>
      <c r="G77" s="23"/>
      <c r="H77" s="49">
        <f t="shared" si="69"/>
        <v>0</v>
      </c>
      <c r="I77" s="19">
        <v>0</v>
      </c>
      <c r="J77" s="19">
        <v>0</v>
      </c>
      <c r="K77" s="19">
        <f t="shared" si="3"/>
        <v>0</v>
      </c>
      <c r="L77" s="23"/>
      <c r="M77" s="49">
        <f t="shared" si="70"/>
        <v>0</v>
      </c>
      <c r="N77" s="19">
        <v>622.9</v>
      </c>
      <c r="O77" s="20"/>
      <c r="P77" s="20">
        <f t="shared" si="4"/>
        <v>622.9</v>
      </c>
      <c r="Q77" s="25"/>
      <c r="R77" s="50">
        <f t="shared" si="71"/>
        <v>622.9</v>
      </c>
      <c r="S77" s="10" t="s">
        <v>274</v>
      </c>
      <c r="T77" s="31"/>
    </row>
    <row r="78" spans="1:20" ht="37.5" x14ac:dyDescent="0.3">
      <c r="A78" s="46" t="s">
        <v>179</v>
      </c>
      <c r="B78" s="52" t="s">
        <v>157</v>
      </c>
      <c r="C78" s="51" t="s">
        <v>11</v>
      </c>
      <c r="D78" s="19">
        <v>0</v>
      </c>
      <c r="E78" s="19"/>
      <c r="F78" s="19">
        <f t="shared" si="6"/>
        <v>0</v>
      </c>
      <c r="G78" s="23"/>
      <c r="H78" s="49">
        <f t="shared" si="69"/>
        <v>0</v>
      </c>
      <c r="I78" s="19">
        <v>0</v>
      </c>
      <c r="J78" s="19">
        <v>0</v>
      </c>
      <c r="K78" s="19">
        <f t="shared" si="3"/>
        <v>0</v>
      </c>
      <c r="L78" s="23"/>
      <c r="M78" s="49">
        <f t="shared" si="70"/>
        <v>0</v>
      </c>
      <c r="N78" s="19">
        <v>622.9</v>
      </c>
      <c r="O78" s="20"/>
      <c r="P78" s="20">
        <f t="shared" si="4"/>
        <v>622.9</v>
      </c>
      <c r="Q78" s="25"/>
      <c r="R78" s="50">
        <f t="shared" si="71"/>
        <v>622.9</v>
      </c>
      <c r="S78" s="10" t="s">
        <v>276</v>
      </c>
      <c r="T78" s="31"/>
    </row>
    <row r="79" spans="1:20" ht="37.5" x14ac:dyDescent="0.3">
      <c r="A79" s="46" t="s">
        <v>180</v>
      </c>
      <c r="B79" s="52" t="s">
        <v>158</v>
      </c>
      <c r="C79" s="51" t="s">
        <v>11</v>
      </c>
      <c r="D79" s="19">
        <v>0</v>
      </c>
      <c r="E79" s="19"/>
      <c r="F79" s="19">
        <f t="shared" si="6"/>
        <v>0</v>
      </c>
      <c r="G79" s="23"/>
      <c r="H79" s="49">
        <f t="shared" si="69"/>
        <v>0</v>
      </c>
      <c r="I79" s="19">
        <v>0</v>
      </c>
      <c r="J79" s="19">
        <v>0</v>
      </c>
      <c r="K79" s="19">
        <f t="shared" si="3"/>
        <v>0</v>
      </c>
      <c r="L79" s="23"/>
      <c r="M79" s="49">
        <f t="shared" si="70"/>
        <v>0</v>
      </c>
      <c r="N79" s="19">
        <v>16622.900000000001</v>
      </c>
      <c r="O79" s="20"/>
      <c r="P79" s="20">
        <f t="shared" si="4"/>
        <v>16622.900000000001</v>
      </c>
      <c r="Q79" s="25"/>
      <c r="R79" s="50">
        <f t="shared" si="71"/>
        <v>16622.900000000001</v>
      </c>
      <c r="S79" s="10" t="s">
        <v>275</v>
      </c>
      <c r="T79" s="31"/>
    </row>
    <row r="80" spans="1:20" ht="37.5" x14ac:dyDescent="0.3">
      <c r="A80" s="46" t="s">
        <v>181</v>
      </c>
      <c r="B80" s="52" t="s">
        <v>133</v>
      </c>
      <c r="C80" s="51" t="s">
        <v>11</v>
      </c>
      <c r="D80" s="19">
        <v>622.9</v>
      </c>
      <c r="E80" s="19"/>
      <c r="F80" s="19">
        <f t="shared" si="6"/>
        <v>622.9</v>
      </c>
      <c r="G80" s="23"/>
      <c r="H80" s="49">
        <f t="shared" si="69"/>
        <v>622.9</v>
      </c>
      <c r="I80" s="19">
        <v>0</v>
      </c>
      <c r="J80" s="19">
        <v>0</v>
      </c>
      <c r="K80" s="19">
        <f t="shared" si="3"/>
        <v>0</v>
      </c>
      <c r="L80" s="23"/>
      <c r="M80" s="49">
        <f t="shared" si="70"/>
        <v>0</v>
      </c>
      <c r="N80" s="19">
        <v>16000</v>
      </c>
      <c r="O80" s="20"/>
      <c r="P80" s="20">
        <f t="shared" si="4"/>
        <v>16000</v>
      </c>
      <c r="Q80" s="25"/>
      <c r="R80" s="50">
        <f t="shared" si="71"/>
        <v>16000</v>
      </c>
      <c r="S80" s="10" t="s">
        <v>277</v>
      </c>
      <c r="T80" s="31"/>
    </row>
    <row r="81" spans="1:20" ht="56.25" x14ac:dyDescent="0.3">
      <c r="A81" s="46" t="s">
        <v>182</v>
      </c>
      <c r="B81" s="52" t="s">
        <v>134</v>
      </c>
      <c r="C81" s="54" t="s">
        <v>59</v>
      </c>
      <c r="D81" s="19">
        <v>2754.2</v>
      </c>
      <c r="E81" s="19"/>
      <c r="F81" s="19">
        <f t="shared" si="6"/>
        <v>2754.2</v>
      </c>
      <c r="G81" s="23"/>
      <c r="H81" s="49">
        <f t="shared" si="69"/>
        <v>2754.2</v>
      </c>
      <c r="I81" s="19">
        <v>0</v>
      </c>
      <c r="J81" s="19">
        <v>0</v>
      </c>
      <c r="K81" s="19">
        <f t="shared" si="3"/>
        <v>0</v>
      </c>
      <c r="L81" s="23"/>
      <c r="M81" s="49">
        <f t="shared" si="70"/>
        <v>0</v>
      </c>
      <c r="N81" s="19">
        <v>0</v>
      </c>
      <c r="O81" s="20">
        <v>0</v>
      </c>
      <c r="P81" s="20">
        <f t="shared" si="4"/>
        <v>0</v>
      </c>
      <c r="Q81" s="25"/>
      <c r="R81" s="50">
        <f t="shared" si="71"/>
        <v>0</v>
      </c>
      <c r="S81" s="10" t="s">
        <v>269</v>
      </c>
      <c r="T81" s="31"/>
    </row>
    <row r="82" spans="1:20" ht="56.25" x14ac:dyDescent="0.3">
      <c r="A82" s="46" t="s">
        <v>183</v>
      </c>
      <c r="B82" s="52" t="s">
        <v>135</v>
      </c>
      <c r="C82" s="54" t="s">
        <v>59</v>
      </c>
      <c r="D82" s="19">
        <v>2754.2</v>
      </c>
      <c r="E82" s="19"/>
      <c r="F82" s="19">
        <f t="shared" ref="F82:F157" si="72">D82+E82</f>
        <v>2754.2</v>
      </c>
      <c r="G82" s="23"/>
      <c r="H82" s="49">
        <f t="shared" si="69"/>
        <v>2754.2</v>
      </c>
      <c r="I82" s="19">
        <v>0</v>
      </c>
      <c r="J82" s="19">
        <v>0</v>
      </c>
      <c r="K82" s="19">
        <f t="shared" ref="K82:K157" si="73">I82+J82</f>
        <v>0</v>
      </c>
      <c r="L82" s="23"/>
      <c r="M82" s="49">
        <f t="shared" si="70"/>
        <v>0</v>
      </c>
      <c r="N82" s="19">
        <v>0</v>
      </c>
      <c r="O82" s="20">
        <v>0</v>
      </c>
      <c r="P82" s="20">
        <f t="shared" ref="P82:P157" si="74">N82+O82</f>
        <v>0</v>
      </c>
      <c r="Q82" s="25"/>
      <c r="R82" s="50">
        <f t="shared" si="71"/>
        <v>0</v>
      </c>
      <c r="S82" s="10" t="s">
        <v>268</v>
      </c>
      <c r="T82" s="31"/>
    </row>
    <row r="83" spans="1:20" ht="56.25" x14ac:dyDescent="0.3">
      <c r="A83" s="46" t="s">
        <v>184</v>
      </c>
      <c r="B83" s="52" t="s">
        <v>312</v>
      </c>
      <c r="C83" s="54" t="s">
        <v>59</v>
      </c>
      <c r="D83" s="19">
        <v>2754.2</v>
      </c>
      <c r="E83" s="19"/>
      <c r="F83" s="19">
        <f t="shared" si="72"/>
        <v>2754.2</v>
      </c>
      <c r="G83" s="23"/>
      <c r="H83" s="49">
        <f t="shared" si="69"/>
        <v>2754.2</v>
      </c>
      <c r="I83" s="19">
        <v>0</v>
      </c>
      <c r="J83" s="19">
        <v>0</v>
      </c>
      <c r="K83" s="19">
        <f t="shared" si="73"/>
        <v>0</v>
      </c>
      <c r="L83" s="23"/>
      <c r="M83" s="49">
        <f t="shared" si="70"/>
        <v>0</v>
      </c>
      <c r="N83" s="19">
        <v>0</v>
      </c>
      <c r="O83" s="20">
        <v>0</v>
      </c>
      <c r="P83" s="20">
        <f t="shared" si="74"/>
        <v>0</v>
      </c>
      <c r="Q83" s="25"/>
      <c r="R83" s="50">
        <f t="shared" si="71"/>
        <v>0</v>
      </c>
      <c r="S83" s="10" t="s">
        <v>270</v>
      </c>
      <c r="T83" s="31"/>
    </row>
    <row r="84" spans="1:20" ht="56.25" x14ac:dyDescent="0.3">
      <c r="A84" s="46" t="s">
        <v>185</v>
      </c>
      <c r="B84" s="52" t="s">
        <v>356</v>
      </c>
      <c r="C84" s="54" t="s">
        <v>59</v>
      </c>
      <c r="D84" s="19"/>
      <c r="E84" s="19"/>
      <c r="F84" s="19"/>
      <c r="G84" s="23">
        <v>9206.1419999999998</v>
      </c>
      <c r="H84" s="49">
        <f t="shared" si="69"/>
        <v>9206.1419999999998</v>
      </c>
      <c r="I84" s="19"/>
      <c r="J84" s="19"/>
      <c r="K84" s="19"/>
      <c r="L84" s="23"/>
      <c r="M84" s="49">
        <f t="shared" si="70"/>
        <v>0</v>
      </c>
      <c r="N84" s="19"/>
      <c r="O84" s="20"/>
      <c r="P84" s="20"/>
      <c r="Q84" s="25"/>
      <c r="R84" s="50">
        <f t="shared" si="71"/>
        <v>0</v>
      </c>
      <c r="S84" s="10" t="s">
        <v>355</v>
      </c>
      <c r="T84" s="31"/>
    </row>
    <row r="85" spans="1:20" ht="56.25" x14ac:dyDescent="0.3">
      <c r="A85" s="46" t="s">
        <v>186</v>
      </c>
      <c r="B85" s="52" t="s">
        <v>358</v>
      </c>
      <c r="C85" s="54" t="s">
        <v>59</v>
      </c>
      <c r="D85" s="19"/>
      <c r="E85" s="19"/>
      <c r="F85" s="19"/>
      <c r="G85" s="23"/>
      <c r="H85" s="49">
        <f t="shared" si="69"/>
        <v>0</v>
      </c>
      <c r="I85" s="19"/>
      <c r="J85" s="19"/>
      <c r="K85" s="19"/>
      <c r="L85" s="23">
        <v>5373.71</v>
      </c>
      <c r="M85" s="49">
        <f t="shared" si="70"/>
        <v>5373.71</v>
      </c>
      <c r="N85" s="19"/>
      <c r="O85" s="20"/>
      <c r="P85" s="20"/>
      <c r="Q85" s="25"/>
      <c r="R85" s="50">
        <f t="shared" si="71"/>
        <v>0</v>
      </c>
      <c r="S85" s="10" t="s">
        <v>359</v>
      </c>
      <c r="T85" s="31"/>
    </row>
    <row r="86" spans="1:20" x14ac:dyDescent="0.3">
      <c r="A86" s="46"/>
      <c r="B86" s="52" t="s">
        <v>75</v>
      </c>
      <c r="C86" s="54"/>
      <c r="D86" s="26">
        <f>D88+D89+D90+D91</f>
        <v>2138480</v>
      </c>
      <c r="E86" s="26">
        <f>E88+E89+E90+E91</f>
        <v>-37871.701999999997</v>
      </c>
      <c r="F86" s="26">
        <f t="shared" si="72"/>
        <v>2100608.298</v>
      </c>
      <c r="G86" s="26">
        <f>G88+G89+G90+G91</f>
        <v>427289.31200000003</v>
      </c>
      <c r="H86" s="49">
        <f t="shared" si="69"/>
        <v>2527897.61</v>
      </c>
      <c r="I86" s="26">
        <f t="shared" ref="I86:N86" si="75">I88+I89+I90+I91</f>
        <v>2447251.4</v>
      </c>
      <c r="J86" s="26">
        <f t="shared" ref="J86:L86" si="76">J88+J89+J90+J91</f>
        <v>0</v>
      </c>
      <c r="K86" s="26">
        <f t="shared" si="73"/>
        <v>2447251.4</v>
      </c>
      <c r="L86" s="26">
        <f t="shared" si="76"/>
        <v>10691.1</v>
      </c>
      <c r="M86" s="49">
        <f t="shared" si="70"/>
        <v>2457942.5</v>
      </c>
      <c r="N86" s="26">
        <f t="shared" si="75"/>
        <v>2741485</v>
      </c>
      <c r="O86" s="27">
        <f t="shared" ref="O86:Q86" si="77">O88+O89+O90+O91</f>
        <v>37871.701999999997</v>
      </c>
      <c r="P86" s="27">
        <f t="shared" si="74"/>
        <v>2779356.702</v>
      </c>
      <c r="Q86" s="27">
        <f t="shared" si="77"/>
        <v>10691.199999999997</v>
      </c>
      <c r="R86" s="50">
        <f t="shared" si="71"/>
        <v>2790047.9020000002</v>
      </c>
      <c r="S86" s="36"/>
      <c r="T86" s="38"/>
    </row>
    <row r="87" spans="1:20" x14ac:dyDescent="0.3">
      <c r="A87" s="46"/>
      <c r="B87" s="47" t="s">
        <v>5</v>
      </c>
      <c r="C87" s="54"/>
      <c r="D87" s="19"/>
      <c r="E87" s="19"/>
      <c r="F87" s="19"/>
      <c r="G87" s="23"/>
      <c r="H87" s="49"/>
      <c r="I87" s="19"/>
      <c r="J87" s="19"/>
      <c r="K87" s="19"/>
      <c r="L87" s="23"/>
      <c r="M87" s="49"/>
      <c r="N87" s="20"/>
      <c r="O87" s="20"/>
      <c r="P87" s="20"/>
      <c r="Q87" s="25"/>
      <c r="R87" s="50"/>
      <c r="T87" s="31"/>
    </row>
    <row r="88" spans="1:20" s="3" customFormat="1" hidden="1" x14ac:dyDescent="0.3">
      <c r="A88" s="1"/>
      <c r="B88" s="5" t="s">
        <v>6</v>
      </c>
      <c r="C88" s="6"/>
      <c r="D88" s="19">
        <f>D92+D93+D94+D96+D97+D98+D99+D100+D101+D103+D105+D107+D108+D110+D112++D114+D115+D118</f>
        <v>849077.8</v>
      </c>
      <c r="E88" s="19">
        <f>E92+E93+E94+E96+E97+E98+E99+E100+E101+E103+E105+E107+E108+E110+E112++E114+E115+E118</f>
        <v>-37871.701999999997</v>
      </c>
      <c r="F88" s="19">
        <f t="shared" si="72"/>
        <v>811206.098</v>
      </c>
      <c r="G88" s="23">
        <f>G92+G93+G94+G96+G97+G98+G99+G100+G101+G103+G105+G107+G108+G110+G112++G114+G115+G118+G95+G109+G111+G113+G102+G104+G106</f>
        <v>76313.511999999988</v>
      </c>
      <c r="H88" s="19">
        <f t="shared" ref="H88:H116" si="78">F88+G88</f>
        <v>887519.61</v>
      </c>
      <c r="I88" s="19">
        <f t="shared" ref="I88:N88" si="79">I92+I93+I94+I96+I97+I98+I99+I100+I101+I103+I105+I107+I108+I110+I112++I114+I115+I118</f>
        <v>961447.89999999991</v>
      </c>
      <c r="J88" s="19">
        <f t="shared" ref="J88" si="80">J92+J93+J94+J96+J97+J98+J99+J100+J101+J103+J105+J107+J108+J110+J112++J114+J115+J118</f>
        <v>0</v>
      </c>
      <c r="K88" s="19">
        <f t="shared" si="73"/>
        <v>961447.89999999991</v>
      </c>
      <c r="L88" s="23">
        <f>L92+L93+L94+L96+L97+L98+L99+L100+L101+L103+L105+L107+L108+L110+L112++L114+L115+L118+L95+L109+L111+L113+L102+L104+L106</f>
        <v>0</v>
      </c>
      <c r="M88" s="19">
        <f t="shared" ref="M88:M116" si="81">K88+L88</f>
        <v>961447.89999999991</v>
      </c>
      <c r="N88" s="19">
        <f t="shared" si="79"/>
        <v>266407.8</v>
      </c>
      <c r="O88" s="20">
        <f t="shared" ref="O88" si="82">O92+O93+O94+O96+O97+O98+O99+O100+O101+O103+O105+O107+O108+O110+O112++O114+O115+O118</f>
        <v>37871.701999999997</v>
      </c>
      <c r="P88" s="20">
        <f t="shared" si="74"/>
        <v>304279.50199999998</v>
      </c>
      <c r="Q88" s="25">
        <f>Q92+Q93+Q94+Q96+Q97+Q98+Q99+Q100+Q101+Q103+Q105+Q107+Q108+Q110+Q112++Q114+Q115+Q118+Q95+Q109+Q111+Q113+Q102+Q104+Q106</f>
        <v>0</v>
      </c>
      <c r="R88" s="20">
        <f t="shared" ref="R88:R116" si="83">P88+Q88</f>
        <v>304279.50199999998</v>
      </c>
      <c r="S88" s="10"/>
      <c r="T88" s="31">
        <v>0</v>
      </c>
    </row>
    <row r="89" spans="1:20" x14ac:dyDescent="0.3">
      <c r="A89" s="46"/>
      <c r="B89" s="51" t="s">
        <v>12</v>
      </c>
      <c r="C89" s="54"/>
      <c r="D89" s="19">
        <f>D119+D123+D126</f>
        <v>627756.69999999995</v>
      </c>
      <c r="E89" s="19">
        <f>E119+E123+E126</f>
        <v>0</v>
      </c>
      <c r="F89" s="19">
        <f t="shared" si="72"/>
        <v>627756.69999999995</v>
      </c>
      <c r="G89" s="23">
        <f>G119+G123+G126</f>
        <v>-3146.2000000000003</v>
      </c>
      <c r="H89" s="49">
        <f t="shared" si="78"/>
        <v>624610.5</v>
      </c>
      <c r="I89" s="19">
        <f t="shared" ref="I89:N89" si="84">I119+I123+I126</f>
        <v>809278.8</v>
      </c>
      <c r="J89" s="19">
        <f t="shared" ref="J89:L89" si="85">J119+J123+J126</f>
        <v>0</v>
      </c>
      <c r="K89" s="19">
        <f t="shared" si="73"/>
        <v>809278.8</v>
      </c>
      <c r="L89" s="23">
        <f t="shared" si="85"/>
        <v>-6947.6</v>
      </c>
      <c r="M89" s="49">
        <f t="shared" si="81"/>
        <v>802331.20000000007</v>
      </c>
      <c r="N89" s="19">
        <f t="shared" si="84"/>
        <v>219552.1</v>
      </c>
      <c r="O89" s="20">
        <f t="shared" ref="O89:Q89" si="86">O119+O123+O126</f>
        <v>0</v>
      </c>
      <c r="P89" s="20">
        <f t="shared" si="74"/>
        <v>219552.1</v>
      </c>
      <c r="Q89" s="25">
        <f t="shared" si="86"/>
        <v>-8970.4000000000015</v>
      </c>
      <c r="R89" s="50">
        <f t="shared" si="83"/>
        <v>210581.7</v>
      </c>
      <c r="T89" s="31"/>
    </row>
    <row r="90" spans="1:20" x14ac:dyDescent="0.3">
      <c r="A90" s="46"/>
      <c r="B90" s="51" t="s">
        <v>20</v>
      </c>
      <c r="C90" s="54"/>
      <c r="D90" s="19">
        <f>D127</f>
        <v>143201.79999999999</v>
      </c>
      <c r="E90" s="19">
        <f>E127</f>
        <v>0</v>
      </c>
      <c r="F90" s="19">
        <f t="shared" si="72"/>
        <v>143201.79999999999</v>
      </c>
      <c r="G90" s="23">
        <f>G127</f>
        <v>1364.3</v>
      </c>
      <c r="H90" s="49">
        <f t="shared" si="78"/>
        <v>144566.09999999998</v>
      </c>
      <c r="I90" s="19">
        <f t="shared" ref="I90:N90" si="87">I127</f>
        <v>143201.79999999999</v>
      </c>
      <c r="J90" s="19">
        <f t="shared" ref="J90:L90" si="88">J127</f>
        <v>0</v>
      </c>
      <c r="K90" s="19">
        <f t="shared" si="73"/>
        <v>143201.79999999999</v>
      </c>
      <c r="L90" s="23">
        <f t="shared" si="88"/>
        <v>17638.7</v>
      </c>
      <c r="M90" s="49">
        <f t="shared" si="81"/>
        <v>160840.5</v>
      </c>
      <c r="N90" s="19">
        <f t="shared" si="87"/>
        <v>147960.20000000001</v>
      </c>
      <c r="O90" s="20">
        <f t="shared" ref="O90:Q90" si="89">O127</f>
        <v>0</v>
      </c>
      <c r="P90" s="20">
        <f t="shared" si="74"/>
        <v>147960.20000000001</v>
      </c>
      <c r="Q90" s="25">
        <f t="shared" si="89"/>
        <v>19661.599999999999</v>
      </c>
      <c r="R90" s="50">
        <f t="shared" si="83"/>
        <v>167621.80000000002</v>
      </c>
      <c r="T90" s="31"/>
    </row>
    <row r="91" spans="1:20" ht="37.5" x14ac:dyDescent="0.3">
      <c r="A91" s="46"/>
      <c r="B91" s="51" t="s">
        <v>116</v>
      </c>
      <c r="C91" s="54"/>
      <c r="D91" s="19">
        <f>D120</f>
        <v>518443.7</v>
      </c>
      <c r="E91" s="19">
        <f>E120</f>
        <v>0</v>
      </c>
      <c r="F91" s="19">
        <f t="shared" si="72"/>
        <v>518443.7</v>
      </c>
      <c r="G91" s="23">
        <f>G120</f>
        <v>352757.7</v>
      </c>
      <c r="H91" s="49">
        <f t="shared" si="78"/>
        <v>871201.4</v>
      </c>
      <c r="I91" s="19">
        <f t="shared" ref="I91:N91" si="90">I120</f>
        <v>533322.9</v>
      </c>
      <c r="J91" s="19">
        <f t="shared" ref="J91" si="91">J120</f>
        <v>0</v>
      </c>
      <c r="K91" s="19">
        <f t="shared" si="73"/>
        <v>533322.9</v>
      </c>
      <c r="L91" s="23"/>
      <c r="M91" s="49">
        <f t="shared" si="81"/>
        <v>533322.9</v>
      </c>
      <c r="N91" s="19">
        <f t="shared" si="90"/>
        <v>2107564.9</v>
      </c>
      <c r="O91" s="20">
        <f t="shared" ref="O91:Q91" si="92">O120</f>
        <v>0</v>
      </c>
      <c r="P91" s="20">
        <f t="shared" si="74"/>
        <v>2107564.9</v>
      </c>
      <c r="Q91" s="25">
        <f t="shared" si="92"/>
        <v>0</v>
      </c>
      <c r="R91" s="50">
        <f t="shared" si="83"/>
        <v>2107564.9</v>
      </c>
      <c r="T91" s="31"/>
    </row>
    <row r="92" spans="1:20" ht="56.25" x14ac:dyDescent="0.3">
      <c r="A92" s="46" t="s">
        <v>187</v>
      </c>
      <c r="B92" s="51" t="s">
        <v>60</v>
      </c>
      <c r="C92" s="54" t="s">
        <v>59</v>
      </c>
      <c r="D92" s="19">
        <v>34448</v>
      </c>
      <c r="E92" s="19"/>
      <c r="F92" s="19">
        <f t="shared" si="72"/>
        <v>34448</v>
      </c>
      <c r="G92" s="23"/>
      <c r="H92" s="49">
        <f t="shared" si="78"/>
        <v>34448</v>
      </c>
      <c r="I92" s="19">
        <v>0</v>
      </c>
      <c r="J92" s="19">
        <v>0</v>
      </c>
      <c r="K92" s="19">
        <f t="shared" si="73"/>
        <v>0</v>
      </c>
      <c r="L92" s="23"/>
      <c r="M92" s="49">
        <f t="shared" si="81"/>
        <v>0</v>
      </c>
      <c r="N92" s="20">
        <v>0</v>
      </c>
      <c r="O92" s="20">
        <v>0</v>
      </c>
      <c r="P92" s="20">
        <f t="shared" si="74"/>
        <v>0</v>
      </c>
      <c r="Q92" s="25"/>
      <c r="R92" s="50">
        <f t="shared" si="83"/>
        <v>0</v>
      </c>
      <c r="S92" s="10" t="s">
        <v>87</v>
      </c>
      <c r="T92" s="31"/>
    </row>
    <row r="93" spans="1:20" ht="56.25" x14ac:dyDescent="0.3">
      <c r="A93" s="46" t="s">
        <v>188</v>
      </c>
      <c r="B93" s="51" t="s">
        <v>61</v>
      </c>
      <c r="C93" s="54" t="s">
        <v>59</v>
      </c>
      <c r="D93" s="19">
        <v>99853.1</v>
      </c>
      <c r="E93" s="19">
        <v>-37871.701999999997</v>
      </c>
      <c r="F93" s="19">
        <f t="shared" si="72"/>
        <v>61981.398000000008</v>
      </c>
      <c r="G93" s="23"/>
      <c r="H93" s="49">
        <f t="shared" si="78"/>
        <v>61981.398000000008</v>
      </c>
      <c r="I93" s="19">
        <v>99000</v>
      </c>
      <c r="J93" s="19"/>
      <c r="K93" s="19">
        <f t="shared" si="73"/>
        <v>99000</v>
      </c>
      <c r="L93" s="23"/>
      <c r="M93" s="49">
        <f t="shared" si="81"/>
        <v>99000</v>
      </c>
      <c r="N93" s="20">
        <v>185560.6</v>
      </c>
      <c r="O93" s="20">
        <v>37871.701999999997</v>
      </c>
      <c r="P93" s="20">
        <f t="shared" si="74"/>
        <v>223432.302</v>
      </c>
      <c r="Q93" s="25"/>
      <c r="R93" s="50">
        <f t="shared" si="83"/>
        <v>223432.302</v>
      </c>
      <c r="S93" s="10" t="s">
        <v>80</v>
      </c>
      <c r="T93" s="31"/>
    </row>
    <row r="94" spans="1:20" ht="56.25" x14ac:dyDescent="0.3">
      <c r="A94" s="82" t="s">
        <v>189</v>
      </c>
      <c r="B94" s="84" t="s">
        <v>62</v>
      </c>
      <c r="C94" s="54" t="s">
        <v>59</v>
      </c>
      <c r="D94" s="19">
        <v>12463.8</v>
      </c>
      <c r="E94" s="19"/>
      <c r="F94" s="19">
        <f t="shared" si="72"/>
        <v>12463.8</v>
      </c>
      <c r="G94" s="23"/>
      <c r="H94" s="49">
        <f t="shared" si="78"/>
        <v>12463.8</v>
      </c>
      <c r="I94" s="19">
        <v>17955.900000000001</v>
      </c>
      <c r="J94" s="19"/>
      <c r="K94" s="19">
        <f t="shared" si="73"/>
        <v>17955.900000000001</v>
      </c>
      <c r="L94" s="23"/>
      <c r="M94" s="49">
        <f t="shared" si="81"/>
        <v>17955.900000000001</v>
      </c>
      <c r="N94" s="20">
        <v>0</v>
      </c>
      <c r="O94" s="20">
        <v>0</v>
      </c>
      <c r="P94" s="20">
        <f t="shared" si="74"/>
        <v>0</v>
      </c>
      <c r="Q94" s="25"/>
      <c r="R94" s="50">
        <f t="shared" si="83"/>
        <v>0</v>
      </c>
      <c r="S94" s="10" t="s">
        <v>82</v>
      </c>
      <c r="T94" s="31"/>
    </row>
    <row r="95" spans="1:20" ht="75" x14ac:dyDescent="0.3">
      <c r="A95" s="83"/>
      <c r="B95" s="85"/>
      <c r="C95" s="54" t="s">
        <v>309</v>
      </c>
      <c r="D95" s="19"/>
      <c r="E95" s="19"/>
      <c r="F95" s="19"/>
      <c r="G95" s="23">
        <v>2284.5</v>
      </c>
      <c r="H95" s="49">
        <f t="shared" si="78"/>
        <v>2284.5</v>
      </c>
      <c r="I95" s="19"/>
      <c r="J95" s="19"/>
      <c r="K95" s="19"/>
      <c r="L95" s="23"/>
      <c r="M95" s="49">
        <f t="shared" si="81"/>
        <v>0</v>
      </c>
      <c r="N95" s="20"/>
      <c r="O95" s="20"/>
      <c r="P95" s="20"/>
      <c r="Q95" s="25"/>
      <c r="R95" s="50">
        <f t="shared" si="83"/>
        <v>0</v>
      </c>
      <c r="S95" s="10" t="s">
        <v>82</v>
      </c>
      <c r="T95" s="31"/>
    </row>
    <row r="96" spans="1:20" ht="56.25" x14ac:dyDescent="0.3">
      <c r="A96" s="46" t="s">
        <v>190</v>
      </c>
      <c r="B96" s="51" t="s">
        <v>63</v>
      </c>
      <c r="C96" s="54" t="s">
        <v>59</v>
      </c>
      <c r="D96" s="19">
        <v>13479.7</v>
      </c>
      <c r="E96" s="19"/>
      <c r="F96" s="19">
        <f t="shared" si="72"/>
        <v>13479.7</v>
      </c>
      <c r="G96" s="23"/>
      <c r="H96" s="49">
        <f t="shared" si="78"/>
        <v>13479.7</v>
      </c>
      <c r="I96" s="19">
        <v>0</v>
      </c>
      <c r="J96" s="19">
        <v>0</v>
      </c>
      <c r="K96" s="19">
        <f t="shared" si="73"/>
        <v>0</v>
      </c>
      <c r="L96" s="23"/>
      <c r="M96" s="49">
        <f t="shared" si="81"/>
        <v>0</v>
      </c>
      <c r="N96" s="20">
        <v>0</v>
      </c>
      <c r="O96" s="20">
        <v>0</v>
      </c>
      <c r="P96" s="20">
        <f t="shared" si="74"/>
        <v>0</v>
      </c>
      <c r="Q96" s="25"/>
      <c r="R96" s="50">
        <f t="shared" si="83"/>
        <v>0</v>
      </c>
      <c r="S96" s="10" t="s">
        <v>88</v>
      </c>
      <c r="T96" s="31"/>
    </row>
    <row r="97" spans="1:20" ht="75" x14ac:dyDescent="0.3">
      <c r="A97" s="46" t="s">
        <v>191</v>
      </c>
      <c r="B97" s="51" t="s">
        <v>64</v>
      </c>
      <c r="C97" s="54" t="s">
        <v>309</v>
      </c>
      <c r="D97" s="19">
        <v>9847.7000000000007</v>
      </c>
      <c r="E97" s="19"/>
      <c r="F97" s="19">
        <f t="shared" si="72"/>
        <v>9847.7000000000007</v>
      </c>
      <c r="G97" s="23"/>
      <c r="H97" s="49">
        <f t="shared" si="78"/>
        <v>9847.7000000000007</v>
      </c>
      <c r="I97" s="19">
        <v>0</v>
      </c>
      <c r="J97" s="19">
        <v>0</v>
      </c>
      <c r="K97" s="19">
        <f t="shared" si="73"/>
        <v>0</v>
      </c>
      <c r="L97" s="23"/>
      <c r="M97" s="49">
        <f t="shared" si="81"/>
        <v>0</v>
      </c>
      <c r="N97" s="20">
        <v>0</v>
      </c>
      <c r="O97" s="20">
        <v>0</v>
      </c>
      <c r="P97" s="20">
        <f t="shared" si="74"/>
        <v>0</v>
      </c>
      <c r="Q97" s="25"/>
      <c r="R97" s="50">
        <f t="shared" si="83"/>
        <v>0</v>
      </c>
      <c r="S97" s="10" t="s">
        <v>94</v>
      </c>
      <c r="T97" s="31"/>
    </row>
    <row r="98" spans="1:20" ht="56.25" x14ac:dyDescent="0.3">
      <c r="A98" s="46" t="s">
        <v>192</v>
      </c>
      <c r="B98" s="51" t="s">
        <v>65</v>
      </c>
      <c r="C98" s="54" t="s">
        <v>59</v>
      </c>
      <c r="D98" s="19">
        <v>41819</v>
      </c>
      <c r="E98" s="19"/>
      <c r="F98" s="19">
        <f t="shared" si="72"/>
        <v>41819</v>
      </c>
      <c r="G98" s="23"/>
      <c r="H98" s="49">
        <f t="shared" si="78"/>
        <v>41819</v>
      </c>
      <c r="I98" s="19">
        <v>0</v>
      </c>
      <c r="J98" s="19">
        <v>0</v>
      </c>
      <c r="K98" s="19">
        <f t="shared" si="73"/>
        <v>0</v>
      </c>
      <c r="L98" s="23"/>
      <c r="M98" s="49">
        <f t="shared" si="81"/>
        <v>0</v>
      </c>
      <c r="N98" s="20">
        <v>0</v>
      </c>
      <c r="O98" s="20">
        <v>0</v>
      </c>
      <c r="P98" s="20">
        <f t="shared" si="74"/>
        <v>0</v>
      </c>
      <c r="Q98" s="25"/>
      <c r="R98" s="50">
        <f t="shared" si="83"/>
        <v>0</v>
      </c>
      <c r="S98" s="10" t="s">
        <v>95</v>
      </c>
      <c r="T98" s="31"/>
    </row>
    <row r="99" spans="1:20" ht="56.25" x14ac:dyDescent="0.3">
      <c r="A99" s="46" t="s">
        <v>193</v>
      </c>
      <c r="B99" s="51" t="s">
        <v>66</v>
      </c>
      <c r="C99" s="54" t="s">
        <v>59</v>
      </c>
      <c r="D99" s="19">
        <v>20000</v>
      </c>
      <c r="E99" s="19"/>
      <c r="F99" s="19">
        <f t="shared" si="72"/>
        <v>20000</v>
      </c>
      <c r="G99" s="23"/>
      <c r="H99" s="49">
        <f t="shared" si="78"/>
        <v>20000</v>
      </c>
      <c r="I99" s="19">
        <v>90000</v>
      </c>
      <c r="J99" s="19"/>
      <c r="K99" s="19">
        <f t="shared" si="73"/>
        <v>90000</v>
      </c>
      <c r="L99" s="23"/>
      <c r="M99" s="49">
        <f t="shared" si="81"/>
        <v>90000</v>
      </c>
      <c r="N99" s="20">
        <v>0</v>
      </c>
      <c r="O99" s="20">
        <v>0</v>
      </c>
      <c r="P99" s="20">
        <f t="shared" si="74"/>
        <v>0</v>
      </c>
      <c r="Q99" s="25"/>
      <c r="R99" s="50">
        <f t="shared" si="83"/>
        <v>0</v>
      </c>
      <c r="S99" s="10" t="s">
        <v>83</v>
      </c>
      <c r="T99" s="31"/>
    </row>
    <row r="100" spans="1:20" ht="56.25" x14ac:dyDescent="0.3">
      <c r="A100" s="46" t="s">
        <v>194</v>
      </c>
      <c r="B100" s="51" t="s">
        <v>67</v>
      </c>
      <c r="C100" s="54" t="s">
        <v>59</v>
      </c>
      <c r="D100" s="19">
        <v>28405.1</v>
      </c>
      <c r="E100" s="19"/>
      <c r="F100" s="19">
        <f t="shared" si="72"/>
        <v>28405.1</v>
      </c>
      <c r="G100" s="23"/>
      <c r="H100" s="49">
        <f t="shared" si="78"/>
        <v>28405.1</v>
      </c>
      <c r="I100" s="19">
        <v>0</v>
      </c>
      <c r="J100" s="19">
        <v>0</v>
      </c>
      <c r="K100" s="19">
        <f t="shared" si="73"/>
        <v>0</v>
      </c>
      <c r="L100" s="23"/>
      <c r="M100" s="49">
        <f t="shared" si="81"/>
        <v>0</v>
      </c>
      <c r="N100" s="20">
        <v>0</v>
      </c>
      <c r="O100" s="20">
        <v>0</v>
      </c>
      <c r="P100" s="20">
        <f t="shared" si="74"/>
        <v>0</v>
      </c>
      <c r="Q100" s="25"/>
      <c r="R100" s="50">
        <f t="shared" si="83"/>
        <v>0</v>
      </c>
      <c r="S100" s="10" t="s">
        <v>89</v>
      </c>
      <c r="T100" s="31"/>
    </row>
    <row r="101" spans="1:20" s="3" customFormat="1" ht="56.25" hidden="1" x14ac:dyDescent="0.3">
      <c r="A101" s="1" t="s">
        <v>195</v>
      </c>
      <c r="B101" s="32" t="s">
        <v>68</v>
      </c>
      <c r="C101" s="6" t="s">
        <v>59</v>
      </c>
      <c r="D101" s="19">
        <v>522</v>
      </c>
      <c r="E101" s="19"/>
      <c r="F101" s="19">
        <f t="shared" si="72"/>
        <v>522</v>
      </c>
      <c r="G101" s="23">
        <v>-522</v>
      </c>
      <c r="H101" s="19">
        <f t="shared" si="78"/>
        <v>0</v>
      </c>
      <c r="I101" s="19">
        <v>0</v>
      </c>
      <c r="J101" s="19">
        <v>0</v>
      </c>
      <c r="K101" s="19">
        <f t="shared" si="73"/>
        <v>0</v>
      </c>
      <c r="L101" s="23"/>
      <c r="M101" s="19">
        <f t="shared" si="81"/>
        <v>0</v>
      </c>
      <c r="N101" s="20">
        <v>0</v>
      </c>
      <c r="O101" s="20">
        <v>0</v>
      </c>
      <c r="P101" s="20">
        <f t="shared" si="74"/>
        <v>0</v>
      </c>
      <c r="Q101" s="25"/>
      <c r="R101" s="20">
        <f t="shared" si="83"/>
        <v>0</v>
      </c>
      <c r="S101" s="10" t="s">
        <v>90</v>
      </c>
      <c r="T101" s="31">
        <v>0</v>
      </c>
    </row>
    <row r="102" spans="1:20" ht="75" x14ac:dyDescent="0.3">
      <c r="A102" s="46">
        <v>36</v>
      </c>
      <c r="B102" s="51" t="s">
        <v>68</v>
      </c>
      <c r="C102" s="54" t="s">
        <v>309</v>
      </c>
      <c r="D102" s="19"/>
      <c r="E102" s="19"/>
      <c r="F102" s="19"/>
      <c r="G102" s="23">
        <v>522</v>
      </c>
      <c r="H102" s="49">
        <f t="shared" si="78"/>
        <v>522</v>
      </c>
      <c r="I102" s="19"/>
      <c r="J102" s="19"/>
      <c r="K102" s="19"/>
      <c r="L102" s="23"/>
      <c r="M102" s="49">
        <f t="shared" si="81"/>
        <v>0</v>
      </c>
      <c r="N102" s="20"/>
      <c r="O102" s="20"/>
      <c r="P102" s="20"/>
      <c r="Q102" s="25"/>
      <c r="R102" s="50">
        <f t="shared" si="83"/>
        <v>0</v>
      </c>
      <c r="S102" s="10" t="s">
        <v>90</v>
      </c>
      <c r="T102" s="31"/>
    </row>
    <row r="103" spans="1:20" s="3" customFormat="1" ht="56.25" hidden="1" x14ac:dyDescent="0.3">
      <c r="A103" s="1" t="s">
        <v>196</v>
      </c>
      <c r="B103" s="32" t="s">
        <v>69</v>
      </c>
      <c r="C103" s="6" t="s">
        <v>59</v>
      </c>
      <c r="D103" s="19">
        <v>3897</v>
      </c>
      <c r="E103" s="19"/>
      <c r="F103" s="19">
        <f t="shared" si="72"/>
        <v>3897</v>
      </c>
      <c r="G103" s="23">
        <v>-3897</v>
      </c>
      <c r="H103" s="19">
        <f t="shared" si="78"/>
        <v>0</v>
      </c>
      <c r="I103" s="19">
        <v>0</v>
      </c>
      <c r="J103" s="19">
        <v>0</v>
      </c>
      <c r="K103" s="19">
        <f t="shared" si="73"/>
        <v>0</v>
      </c>
      <c r="L103" s="23"/>
      <c r="M103" s="19">
        <f t="shared" si="81"/>
        <v>0</v>
      </c>
      <c r="N103" s="20">
        <v>0</v>
      </c>
      <c r="O103" s="20">
        <v>0</v>
      </c>
      <c r="P103" s="20">
        <f t="shared" si="74"/>
        <v>0</v>
      </c>
      <c r="Q103" s="25"/>
      <c r="R103" s="20">
        <f t="shared" si="83"/>
        <v>0</v>
      </c>
      <c r="S103" s="10" t="s">
        <v>91</v>
      </c>
      <c r="T103" s="31">
        <v>0</v>
      </c>
    </row>
    <row r="104" spans="1:20" ht="75" x14ac:dyDescent="0.3">
      <c r="A104" s="46">
        <v>37</v>
      </c>
      <c r="B104" s="51" t="s">
        <v>69</v>
      </c>
      <c r="C104" s="54" t="s">
        <v>309</v>
      </c>
      <c r="D104" s="19"/>
      <c r="E104" s="19"/>
      <c r="F104" s="19"/>
      <c r="G104" s="23">
        <v>3897</v>
      </c>
      <c r="H104" s="49">
        <f t="shared" si="78"/>
        <v>3897</v>
      </c>
      <c r="I104" s="19"/>
      <c r="J104" s="19"/>
      <c r="K104" s="19"/>
      <c r="L104" s="23"/>
      <c r="M104" s="49">
        <f t="shared" si="81"/>
        <v>0</v>
      </c>
      <c r="N104" s="20"/>
      <c r="O104" s="20"/>
      <c r="P104" s="20"/>
      <c r="Q104" s="25"/>
      <c r="R104" s="50">
        <f t="shared" si="83"/>
        <v>0</v>
      </c>
      <c r="S104" s="10" t="s">
        <v>91</v>
      </c>
      <c r="T104" s="31"/>
    </row>
    <row r="105" spans="1:20" s="3" customFormat="1" ht="56.25" hidden="1" x14ac:dyDescent="0.3">
      <c r="A105" s="1" t="s">
        <v>197</v>
      </c>
      <c r="B105" s="32" t="s">
        <v>70</v>
      </c>
      <c r="C105" s="6" t="s">
        <v>59</v>
      </c>
      <c r="D105" s="19">
        <v>25000</v>
      </c>
      <c r="E105" s="19"/>
      <c r="F105" s="19">
        <f t="shared" si="72"/>
        <v>25000</v>
      </c>
      <c r="G105" s="23">
        <v>-25000</v>
      </c>
      <c r="H105" s="19">
        <f t="shared" si="78"/>
        <v>0</v>
      </c>
      <c r="I105" s="19">
        <v>0</v>
      </c>
      <c r="J105" s="19">
        <v>0</v>
      </c>
      <c r="K105" s="19">
        <f t="shared" si="73"/>
        <v>0</v>
      </c>
      <c r="L105" s="23"/>
      <c r="M105" s="19">
        <f>K105+L105</f>
        <v>0</v>
      </c>
      <c r="N105" s="20">
        <v>0</v>
      </c>
      <c r="O105" s="20">
        <v>0</v>
      </c>
      <c r="P105" s="20">
        <f t="shared" si="74"/>
        <v>0</v>
      </c>
      <c r="Q105" s="25"/>
      <c r="R105" s="20">
        <f t="shared" si="83"/>
        <v>0</v>
      </c>
      <c r="S105" s="10" t="s">
        <v>92</v>
      </c>
      <c r="T105" s="31">
        <v>0</v>
      </c>
    </row>
    <row r="106" spans="1:20" ht="75" x14ac:dyDescent="0.3">
      <c r="A106" s="46">
        <v>38</v>
      </c>
      <c r="B106" s="51" t="s">
        <v>70</v>
      </c>
      <c r="C106" s="54" t="s">
        <v>309</v>
      </c>
      <c r="D106" s="19"/>
      <c r="E106" s="19"/>
      <c r="F106" s="19"/>
      <c r="G106" s="23">
        <v>25000</v>
      </c>
      <c r="H106" s="49">
        <f t="shared" si="78"/>
        <v>25000</v>
      </c>
      <c r="I106" s="19"/>
      <c r="J106" s="19"/>
      <c r="K106" s="19"/>
      <c r="L106" s="23"/>
      <c r="M106" s="49">
        <f>K106+L106</f>
        <v>0</v>
      </c>
      <c r="N106" s="20"/>
      <c r="O106" s="20"/>
      <c r="P106" s="20"/>
      <c r="Q106" s="25"/>
      <c r="R106" s="50">
        <f t="shared" si="83"/>
        <v>0</v>
      </c>
      <c r="S106" s="10" t="s">
        <v>92</v>
      </c>
      <c r="T106" s="31"/>
    </row>
    <row r="107" spans="1:20" ht="56.25" x14ac:dyDescent="0.3">
      <c r="A107" s="46" t="s">
        <v>198</v>
      </c>
      <c r="B107" s="51" t="s">
        <v>71</v>
      </c>
      <c r="C107" s="54" t="s">
        <v>59</v>
      </c>
      <c r="D107" s="19">
        <v>14760.4</v>
      </c>
      <c r="E107" s="19"/>
      <c r="F107" s="19">
        <f t="shared" si="72"/>
        <v>14760.4</v>
      </c>
      <c r="G107" s="23"/>
      <c r="H107" s="49">
        <f t="shared" si="78"/>
        <v>14760.4</v>
      </c>
      <c r="I107" s="19">
        <v>53269.599999999999</v>
      </c>
      <c r="J107" s="19"/>
      <c r="K107" s="19">
        <f t="shared" si="73"/>
        <v>53269.599999999999</v>
      </c>
      <c r="L107" s="23"/>
      <c r="M107" s="49">
        <f t="shared" si="81"/>
        <v>53269.599999999999</v>
      </c>
      <c r="N107" s="20">
        <v>0</v>
      </c>
      <c r="O107" s="20">
        <v>0</v>
      </c>
      <c r="P107" s="20">
        <f t="shared" si="74"/>
        <v>0</v>
      </c>
      <c r="Q107" s="25"/>
      <c r="R107" s="50">
        <f t="shared" si="83"/>
        <v>0</v>
      </c>
      <c r="S107" s="10" t="s">
        <v>81</v>
      </c>
      <c r="T107" s="31"/>
    </row>
    <row r="108" spans="1:20" ht="56.25" x14ac:dyDescent="0.3">
      <c r="A108" s="82" t="s">
        <v>199</v>
      </c>
      <c r="B108" s="84" t="s">
        <v>72</v>
      </c>
      <c r="C108" s="54" t="s">
        <v>59</v>
      </c>
      <c r="D108" s="19">
        <v>37223.9</v>
      </c>
      <c r="E108" s="19"/>
      <c r="F108" s="19">
        <f t="shared" si="72"/>
        <v>37223.9</v>
      </c>
      <c r="G108" s="23"/>
      <c r="H108" s="49">
        <f t="shared" si="78"/>
        <v>37223.9</v>
      </c>
      <c r="I108" s="19">
        <v>8016.7</v>
      </c>
      <c r="J108" s="19"/>
      <c r="K108" s="19">
        <f t="shared" si="73"/>
        <v>8016.7</v>
      </c>
      <c r="L108" s="23"/>
      <c r="M108" s="49">
        <f t="shared" si="81"/>
        <v>8016.7</v>
      </c>
      <c r="N108" s="20">
        <v>0</v>
      </c>
      <c r="O108" s="20">
        <v>0</v>
      </c>
      <c r="P108" s="20">
        <f t="shared" si="74"/>
        <v>0</v>
      </c>
      <c r="Q108" s="25"/>
      <c r="R108" s="50">
        <f t="shared" si="83"/>
        <v>0</v>
      </c>
      <c r="S108" s="10" t="s">
        <v>84</v>
      </c>
      <c r="T108" s="31"/>
    </row>
    <row r="109" spans="1:20" ht="75" x14ac:dyDescent="0.3">
      <c r="A109" s="83"/>
      <c r="B109" s="85"/>
      <c r="C109" s="54" t="s">
        <v>309</v>
      </c>
      <c r="D109" s="19"/>
      <c r="E109" s="19"/>
      <c r="F109" s="19"/>
      <c r="G109" s="23">
        <v>1998.02</v>
      </c>
      <c r="H109" s="49">
        <f t="shared" si="78"/>
        <v>1998.02</v>
      </c>
      <c r="I109" s="19"/>
      <c r="J109" s="19"/>
      <c r="K109" s="19"/>
      <c r="L109" s="23"/>
      <c r="M109" s="49">
        <f t="shared" si="81"/>
        <v>0</v>
      </c>
      <c r="N109" s="20"/>
      <c r="O109" s="20"/>
      <c r="P109" s="20"/>
      <c r="Q109" s="25"/>
      <c r="R109" s="50">
        <f t="shared" si="83"/>
        <v>0</v>
      </c>
      <c r="S109" s="10" t="s">
        <v>84</v>
      </c>
      <c r="T109" s="31"/>
    </row>
    <row r="110" spans="1:20" ht="56.25" x14ac:dyDescent="0.3">
      <c r="A110" s="82" t="s">
        <v>200</v>
      </c>
      <c r="B110" s="84" t="s">
        <v>73</v>
      </c>
      <c r="C110" s="54" t="s">
        <v>59</v>
      </c>
      <c r="D110" s="19">
        <v>7780.1</v>
      </c>
      <c r="E110" s="19"/>
      <c r="F110" s="19">
        <f t="shared" si="72"/>
        <v>7780.1</v>
      </c>
      <c r="G110" s="23">
        <f>15304.676</f>
        <v>15304.675999999999</v>
      </c>
      <c r="H110" s="49">
        <f t="shared" si="78"/>
        <v>23084.775999999998</v>
      </c>
      <c r="I110" s="19">
        <v>0</v>
      </c>
      <c r="J110" s="19"/>
      <c r="K110" s="19">
        <f t="shared" si="73"/>
        <v>0</v>
      </c>
      <c r="L110" s="23"/>
      <c r="M110" s="49">
        <f t="shared" si="81"/>
        <v>0</v>
      </c>
      <c r="N110" s="20">
        <v>0</v>
      </c>
      <c r="O110" s="20">
        <v>0</v>
      </c>
      <c r="P110" s="20">
        <f t="shared" si="74"/>
        <v>0</v>
      </c>
      <c r="Q110" s="25"/>
      <c r="R110" s="50">
        <f t="shared" si="83"/>
        <v>0</v>
      </c>
      <c r="S110" s="10" t="s">
        <v>96</v>
      </c>
      <c r="T110" s="31"/>
    </row>
    <row r="111" spans="1:20" ht="75" x14ac:dyDescent="0.3">
      <c r="A111" s="83"/>
      <c r="B111" s="85"/>
      <c r="C111" s="54" t="s">
        <v>309</v>
      </c>
      <c r="D111" s="19"/>
      <c r="E111" s="19"/>
      <c r="F111" s="19"/>
      <c r="G111" s="23">
        <v>700.39700000000005</v>
      </c>
      <c r="H111" s="49">
        <f t="shared" si="78"/>
        <v>700.39700000000005</v>
      </c>
      <c r="I111" s="19"/>
      <c r="J111" s="19"/>
      <c r="K111" s="19"/>
      <c r="L111" s="23"/>
      <c r="M111" s="49">
        <f t="shared" si="81"/>
        <v>0</v>
      </c>
      <c r="N111" s="20"/>
      <c r="O111" s="20"/>
      <c r="P111" s="20"/>
      <c r="Q111" s="25"/>
      <c r="R111" s="50">
        <f t="shared" si="83"/>
        <v>0</v>
      </c>
      <c r="S111" s="10" t="s">
        <v>96</v>
      </c>
      <c r="T111" s="31"/>
    </row>
    <row r="112" spans="1:20" ht="56.25" x14ac:dyDescent="0.3">
      <c r="A112" s="82" t="s">
        <v>201</v>
      </c>
      <c r="B112" s="84" t="s">
        <v>74</v>
      </c>
      <c r="C112" s="54" t="s">
        <v>59</v>
      </c>
      <c r="D112" s="19">
        <v>2882.8</v>
      </c>
      <c r="E112" s="19"/>
      <c r="F112" s="19">
        <f t="shared" si="72"/>
        <v>2882.8</v>
      </c>
      <c r="G112" s="23"/>
      <c r="H112" s="49">
        <f t="shared" si="78"/>
        <v>2882.8</v>
      </c>
      <c r="I112" s="19">
        <v>0</v>
      </c>
      <c r="J112" s="19"/>
      <c r="K112" s="19">
        <f t="shared" si="73"/>
        <v>0</v>
      </c>
      <c r="L112" s="23"/>
      <c r="M112" s="49">
        <f t="shared" si="81"/>
        <v>0</v>
      </c>
      <c r="N112" s="20">
        <v>0</v>
      </c>
      <c r="O112" s="20">
        <v>0</v>
      </c>
      <c r="P112" s="20">
        <f t="shared" si="74"/>
        <v>0</v>
      </c>
      <c r="Q112" s="25"/>
      <c r="R112" s="50">
        <f t="shared" si="83"/>
        <v>0</v>
      </c>
      <c r="S112" s="10" t="s">
        <v>93</v>
      </c>
      <c r="T112" s="31"/>
    </row>
    <row r="113" spans="1:20" ht="75" x14ac:dyDescent="0.3">
      <c r="A113" s="83"/>
      <c r="B113" s="85"/>
      <c r="C113" s="54" t="s">
        <v>309</v>
      </c>
      <c r="D113" s="19"/>
      <c r="E113" s="19"/>
      <c r="F113" s="19"/>
      <c r="G113" s="23">
        <v>1462.742</v>
      </c>
      <c r="H113" s="49">
        <f t="shared" si="78"/>
        <v>1462.742</v>
      </c>
      <c r="I113" s="19"/>
      <c r="J113" s="19"/>
      <c r="K113" s="19"/>
      <c r="L113" s="23"/>
      <c r="M113" s="49">
        <f t="shared" si="81"/>
        <v>0</v>
      </c>
      <c r="N113" s="20"/>
      <c r="O113" s="20"/>
      <c r="P113" s="20"/>
      <c r="Q113" s="25"/>
      <c r="R113" s="50">
        <f t="shared" si="83"/>
        <v>0</v>
      </c>
      <c r="S113" s="10" t="s">
        <v>93</v>
      </c>
      <c r="T113" s="31"/>
    </row>
    <row r="114" spans="1:20" ht="56.25" x14ac:dyDescent="0.3">
      <c r="A114" s="46" t="s">
        <v>202</v>
      </c>
      <c r="B114" s="51" t="s">
        <v>77</v>
      </c>
      <c r="C114" s="54" t="s">
        <v>59</v>
      </c>
      <c r="D114" s="20">
        <v>4023.5</v>
      </c>
      <c r="E114" s="20"/>
      <c r="F114" s="19">
        <f t="shared" si="72"/>
        <v>4023.5</v>
      </c>
      <c r="G114" s="25"/>
      <c r="H114" s="49">
        <f t="shared" si="78"/>
        <v>4023.5</v>
      </c>
      <c r="I114" s="20">
        <v>9900</v>
      </c>
      <c r="J114" s="20"/>
      <c r="K114" s="19">
        <f t="shared" si="73"/>
        <v>9900</v>
      </c>
      <c r="L114" s="25"/>
      <c r="M114" s="49">
        <f t="shared" si="81"/>
        <v>9900</v>
      </c>
      <c r="N114" s="20">
        <v>0</v>
      </c>
      <c r="O114" s="20">
        <v>0</v>
      </c>
      <c r="P114" s="20">
        <f t="shared" si="74"/>
        <v>0</v>
      </c>
      <c r="Q114" s="25"/>
      <c r="R114" s="50">
        <f t="shared" si="83"/>
        <v>0</v>
      </c>
      <c r="S114" s="10" t="s">
        <v>85</v>
      </c>
      <c r="T114" s="31"/>
    </row>
    <row r="115" spans="1:20" ht="56.25" x14ac:dyDescent="0.3">
      <c r="A115" s="46" t="s">
        <v>203</v>
      </c>
      <c r="B115" s="51" t="s">
        <v>78</v>
      </c>
      <c r="C115" s="54" t="s">
        <v>59</v>
      </c>
      <c r="D115" s="20">
        <v>12000</v>
      </c>
      <c r="E115" s="20"/>
      <c r="F115" s="19">
        <f t="shared" si="72"/>
        <v>12000</v>
      </c>
      <c r="G115" s="25"/>
      <c r="H115" s="49">
        <f t="shared" si="78"/>
        <v>12000</v>
      </c>
      <c r="I115" s="20">
        <v>15000</v>
      </c>
      <c r="J115" s="20"/>
      <c r="K115" s="19">
        <f t="shared" si="73"/>
        <v>15000</v>
      </c>
      <c r="L115" s="25"/>
      <c r="M115" s="49">
        <f t="shared" si="81"/>
        <v>15000</v>
      </c>
      <c r="N115" s="20">
        <v>15000</v>
      </c>
      <c r="O115" s="20"/>
      <c r="P115" s="20">
        <f t="shared" si="74"/>
        <v>15000</v>
      </c>
      <c r="Q115" s="25"/>
      <c r="R115" s="50">
        <f t="shared" si="83"/>
        <v>15000</v>
      </c>
      <c r="S115" s="10" t="s">
        <v>79</v>
      </c>
      <c r="T115" s="31"/>
    </row>
    <row r="116" spans="1:20" ht="59.25" customHeight="1" x14ac:dyDescent="0.3">
      <c r="A116" s="46" t="s">
        <v>204</v>
      </c>
      <c r="B116" s="55" t="s">
        <v>113</v>
      </c>
      <c r="C116" s="54" t="s">
        <v>3</v>
      </c>
      <c r="D116" s="21">
        <f>D118+D119+D120</f>
        <v>1506358.6</v>
      </c>
      <c r="E116" s="21">
        <f>E118+E119+E120</f>
        <v>0</v>
      </c>
      <c r="F116" s="19">
        <f t="shared" si="72"/>
        <v>1506358.6</v>
      </c>
      <c r="G116" s="25">
        <f>G118+G119+G120</f>
        <v>407320.87700000004</v>
      </c>
      <c r="H116" s="49">
        <f t="shared" si="78"/>
        <v>1913679.4770000002</v>
      </c>
      <c r="I116" s="20">
        <f t="shared" ref="I116:N116" si="93">I118+I119+I120</f>
        <v>1890393.9</v>
      </c>
      <c r="J116" s="21">
        <f t="shared" ref="J116:L116" si="94">J118+J119+J120</f>
        <v>0</v>
      </c>
      <c r="K116" s="19">
        <f t="shared" si="73"/>
        <v>1890393.9</v>
      </c>
      <c r="L116" s="25">
        <f t="shared" si="94"/>
        <v>0</v>
      </c>
      <c r="M116" s="49">
        <f t="shared" si="81"/>
        <v>1890393.9</v>
      </c>
      <c r="N116" s="19">
        <f t="shared" si="93"/>
        <v>2284336.6</v>
      </c>
      <c r="O116" s="19">
        <f t="shared" ref="O116:Q116" si="95">O118+O119+O120</f>
        <v>0</v>
      </c>
      <c r="P116" s="20">
        <f t="shared" si="74"/>
        <v>2284336.6</v>
      </c>
      <c r="Q116" s="25">
        <f t="shared" si="95"/>
        <v>0</v>
      </c>
      <c r="R116" s="49">
        <f t="shared" si="83"/>
        <v>2284336.6</v>
      </c>
      <c r="T116" s="31"/>
    </row>
    <row r="117" spans="1:20" x14ac:dyDescent="0.3">
      <c r="A117" s="46"/>
      <c r="B117" s="51" t="s">
        <v>5</v>
      </c>
      <c r="C117" s="51"/>
      <c r="D117" s="20"/>
      <c r="E117" s="20"/>
      <c r="F117" s="19"/>
      <c r="G117" s="25"/>
      <c r="H117" s="49"/>
      <c r="I117" s="20"/>
      <c r="J117" s="20"/>
      <c r="K117" s="19"/>
      <c r="L117" s="25"/>
      <c r="M117" s="49"/>
      <c r="N117" s="20"/>
      <c r="O117" s="20"/>
      <c r="P117" s="20"/>
      <c r="Q117" s="25"/>
      <c r="R117" s="50"/>
      <c r="T117" s="31"/>
    </row>
    <row r="118" spans="1:20" s="3" customFormat="1" hidden="1" x14ac:dyDescent="0.3">
      <c r="A118" s="1"/>
      <c r="B118" s="5" t="s">
        <v>6</v>
      </c>
      <c r="C118" s="6"/>
      <c r="D118" s="20">
        <v>480671.7</v>
      </c>
      <c r="E118" s="20"/>
      <c r="F118" s="19">
        <f t="shared" si="72"/>
        <v>480671.7</v>
      </c>
      <c r="G118" s="25">
        <f>468+54095.177</f>
        <v>54563.177000000003</v>
      </c>
      <c r="H118" s="19">
        <f t="shared" ref="H118:H121" si="96">F118+G118</f>
        <v>535234.87699999998</v>
      </c>
      <c r="I118" s="20">
        <v>668305.69999999995</v>
      </c>
      <c r="J118" s="20"/>
      <c r="K118" s="19">
        <f t="shared" si="73"/>
        <v>668305.69999999995</v>
      </c>
      <c r="L118" s="25"/>
      <c r="M118" s="19">
        <f t="shared" ref="M118:M121" si="97">K118+L118</f>
        <v>668305.69999999995</v>
      </c>
      <c r="N118" s="20">
        <v>65847.199999999997</v>
      </c>
      <c r="O118" s="20"/>
      <c r="P118" s="20">
        <f t="shared" si="74"/>
        <v>65847.199999999997</v>
      </c>
      <c r="Q118" s="25"/>
      <c r="R118" s="20">
        <f t="shared" ref="R118:R121" si="98">P118+Q118</f>
        <v>65847.199999999997</v>
      </c>
      <c r="S118" s="10" t="s">
        <v>354</v>
      </c>
      <c r="T118" s="31">
        <v>0</v>
      </c>
    </row>
    <row r="119" spans="1:20" x14ac:dyDescent="0.3">
      <c r="A119" s="46"/>
      <c r="B119" s="51" t="s">
        <v>12</v>
      </c>
      <c r="C119" s="54"/>
      <c r="D119" s="20">
        <v>507243.2</v>
      </c>
      <c r="E119" s="20"/>
      <c r="F119" s="19">
        <f t="shared" si="72"/>
        <v>507243.2</v>
      </c>
      <c r="G119" s="25">
        <f>-27286.5+27286.5</f>
        <v>0</v>
      </c>
      <c r="H119" s="49">
        <f t="shared" si="96"/>
        <v>507243.2</v>
      </c>
      <c r="I119" s="20">
        <v>688765.3</v>
      </c>
      <c r="J119" s="20"/>
      <c r="K119" s="19">
        <f t="shared" si="73"/>
        <v>688765.3</v>
      </c>
      <c r="L119" s="25">
        <f>-28069.9+28069.9</f>
        <v>0</v>
      </c>
      <c r="M119" s="49">
        <f t="shared" si="97"/>
        <v>688765.3</v>
      </c>
      <c r="N119" s="20">
        <v>110924.5</v>
      </c>
      <c r="O119" s="20"/>
      <c r="P119" s="20">
        <f t="shared" si="74"/>
        <v>110924.5</v>
      </c>
      <c r="Q119" s="25">
        <f>-110924.5+110924.5</f>
        <v>0</v>
      </c>
      <c r="R119" s="50">
        <f t="shared" si="98"/>
        <v>110924.5</v>
      </c>
      <c r="S119" s="10" t="s">
        <v>329</v>
      </c>
      <c r="T119" s="31"/>
    </row>
    <row r="120" spans="1:20" ht="37.5" x14ac:dyDescent="0.3">
      <c r="A120" s="46"/>
      <c r="B120" s="51" t="s">
        <v>116</v>
      </c>
      <c r="C120" s="54"/>
      <c r="D120" s="20">
        <v>518443.7</v>
      </c>
      <c r="E120" s="20"/>
      <c r="F120" s="19">
        <f t="shared" si="72"/>
        <v>518443.7</v>
      </c>
      <c r="G120" s="25">
        <f>-518443.7+518443.7+352757.7</f>
        <v>352757.7</v>
      </c>
      <c r="H120" s="49">
        <f t="shared" si="96"/>
        <v>871201.4</v>
      </c>
      <c r="I120" s="20">
        <v>533322.9</v>
      </c>
      <c r="J120" s="20"/>
      <c r="K120" s="19">
        <f t="shared" si="73"/>
        <v>533322.9</v>
      </c>
      <c r="L120" s="25">
        <f>-533322.9+533322.9</f>
        <v>0</v>
      </c>
      <c r="M120" s="49">
        <f t="shared" si="97"/>
        <v>533322.9</v>
      </c>
      <c r="N120" s="20">
        <v>2107564.9</v>
      </c>
      <c r="O120" s="20"/>
      <c r="P120" s="20">
        <f t="shared" si="74"/>
        <v>2107564.9</v>
      </c>
      <c r="Q120" s="25">
        <f>-2107564.9+2107564.9</f>
        <v>0</v>
      </c>
      <c r="R120" s="50">
        <f t="shared" si="98"/>
        <v>2107564.9</v>
      </c>
      <c r="S120" s="10" t="s">
        <v>328</v>
      </c>
      <c r="T120" s="31"/>
    </row>
    <row r="121" spans="1:20" ht="117.75" customHeight="1" x14ac:dyDescent="0.3">
      <c r="A121" s="46" t="s">
        <v>205</v>
      </c>
      <c r="B121" s="51" t="s">
        <v>114</v>
      </c>
      <c r="C121" s="54" t="s">
        <v>3</v>
      </c>
      <c r="D121" s="20">
        <f>D123</f>
        <v>67548.5</v>
      </c>
      <c r="E121" s="20">
        <f>E123</f>
        <v>0</v>
      </c>
      <c r="F121" s="19">
        <f t="shared" si="72"/>
        <v>67548.5</v>
      </c>
      <c r="G121" s="25">
        <f>G123</f>
        <v>-3650.9</v>
      </c>
      <c r="H121" s="49">
        <f t="shared" si="96"/>
        <v>63897.599999999999</v>
      </c>
      <c r="I121" s="20">
        <f t="shared" ref="I121:N121" si="99">I123</f>
        <v>67548.5</v>
      </c>
      <c r="J121" s="20">
        <f t="shared" ref="J121:L121" si="100">J123</f>
        <v>0</v>
      </c>
      <c r="K121" s="19">
        <f t="shared" si="73"/>
        <v>67548.5</v>
      </c>
      <c r="L121" s="25">
        <f t="shared" si="100"/>
        <v>-13471.5</v>
      </c>
      <c r="M121" s="49">
        <f t="shared" si="97"/>
        <v>54077</v>
      </c>
      <c r="N121" s="20">
        <f t="shared" si="99"/>
        <v>59307.5</v>
      </c>
      <c r="O121" s="20">
        <f t="shared" ref="O121:Q121" si="101">O123</f>
        <v>0</v>
      </c>
      <c r="P121" s="20">
        <f t="shared" si="74"/>
        <v>59307.5</v>
      </c>
      <c r="Q121" s="25">
        <f t="shared" si="101"/>
        <v>-15524.2</v>
      </c>
      <c r="R121" s="50">
        <f t="shared" si="98"/>
        <v>43783.3</v>
      </c>
      <c r="T121" s="31"/>
    </row>
    <row r="122" spans="1:20" x14ac:dyDescent="0.3">
      <c r="A122" s="46"/>
      <c r="B122" s="51" t="s">
        <v>5</v>
      </c>
      <c r="C122" s="54"/>
      <c r="D122" s="19"/>
      <c r="E122" s="19"/>
      <c r="F122" s="19"/>
      <c r="G122" s="23"/>
      <c r="H122" s="49"/>
      <c r="I122" s="19"/>
      <c r="J122" s="19"/>
      <c r="K122" s="19"/>
      <c r="L122" s="23"/>
      <c r="M122" s="49"/>
      <c r="N122" s="20"/>
      <c r="O122" s="20"/>
      <c r="P122" s="20"/>
      <c r="Q122" s="25"/>
      <c r="R122" s="50"/>
      <c r="T122" s="31"/>
    </row>
    <row r="123" spans="1:20" x14ac:dyDescent="0.3">
      <c r="A123" s="46"/>
      <c r="B123" s="51" t="s">
        <v>12</v>
      </c>
      <c r="C123" s="54"/>
      <c r="D123" s="19">
        <v>67548.5</v>
      </c>
      <c r="E123" s="19"/>
      <c r="F123" s="19">
        <f t="shared" si="72"/>
        <v>67548.5</v>
      </c>
      <c r="G123" s="23">
        <v>-3650.9</v>
      </c>
      <c r="H123" s="49">
        <f t="shared" ref="H123:H124" si="102">F123+G123</f>
        <v>63897.599999999999</v>
      </c>
      <c r="I123" s="19">
        <v>67548.5</v>
      </c>
      <c r="J123" s="19"/>
      <c r="K123" s="19">
        <f t="shared" si="73"/>
        <v>67548.5</v>
      </c>
      <c r="L123" s="23">
        <v>-13471.5</v>
      </c>
      <c r="M123" s="49">
        <f t="shared" ref="M123:M124" si="103">K123+L123</f>
        <v>54077</v>
      </c>
      <c r="N123" s="20">
        <v>59307.5</v>
      </c>
      <c r="O123" s="20"/>
      <c r="P123" s="20">
        <f t="shared" si="74"/>
        <v>59307.5</v>
      </c>
      <c r="Q123" s="25">
        <v>-15524.2</v>
      </c>
      <c r="R123" s="50">
        <f t="shared" ref="R123:R124" si="104">P123+Q123</f>
        <v>43783.3</v>
      </c>
      <c r="S123" s="10" t="s">
        <v>119</v>
      </c>
      <c r="T123" s="31"/>
    </row>
    <row r="124" spans="1:20" ht="63" customHeight="1" x14ac:dyDescent="0.3">
      <c r="A124" s="46" t="s">
        <v>206</v>
      </c>
      <c r="B124" s="51" t="s">
        <v>115</v>
      </c>
      <c r="C124" s="54" t="s">
        <v>3</v>
      </c>
      <c r="D124" s="19">
        <f>D126+D127</f>
        <v>196166.8</v>
      </c>
      <c r="E124" s="19">
        <f>E126+E127</f>
        <v>0</v>
      </c>
      <c r="F124" s="19">
        <f t="shared" si="72"/>
        <v>196166.8</v>
      </c>
      <c r="G124" s="23">
        <f>G126+G127</f>
        <v>1869</v>
      </c>
      <c r="H124" s="49">
        <f t="shared" si="102"/>
        <v>198035.8</v>
      </c>
      <c r="I124" s="19">
        <f t="shared" ref="I124:N124" si="105">I126+I127</f>
        <v>196166.8</v>
      </c>
      <c r="J124" s="19">
        <f t="shared" ref="J124:L124" si="106">J126+J127</f>
        <v>0</v>
      </c>
      <c r="K124" s="19">
        <f t="shared" si="73"/>
        <v>196166.8</v>
      </c>
      <c r="L124" s="23">
        <f t="shared" si="106"/>
        <v>24162.6</v>
      </c>
      <c r="M124" s="49">
        <f t="shared" si="103"/>
        <v>220329.4</v>
      </c>
      <c r="N124" s="19">
        <f t="shared" si="105"/>
        <v>197280.30000000002</v>
      </c>
      <c r="O124" s="20">
        <f t="shared" ref="O124:Q124" si="107">O126+O127</f>
        <v>0</v>
      </c>
      <c r="P124" s="20">
        <f t="shared" si="74"/>
        <v>197280.30000000002</v>
      </c>
      <c r="Q124" s="25">
        <f t="shared" si="107"/>
        <v>26215.399999999998</v>
      </c>
      <c r="R124" s="50">
        <f t="shared" si="104"/>
        <v>223495.7</v>
      </c>
      <c r="T124" s="31"/>
    </row>
    <row r="125" spans="1:20" x14ac:dyDescent="0.3">
      <c r="A125" s="46"/>
      <c r="B125" s="51" t="s">
        <v>5</v>
      </c>
      <c r="C125" s="54"/>
      <c r="D125" s="19"/>
      <c r="E125" s="19"/>
      <c r="F125" s="19"/>
      <c r="G125" s="23"/>
      <c r="H125" s="49"/>
      <c r="I125" s="19"/>
      <c r="J125" s="19"/>
      <c r="K125" s="19"/>
      <c r="L125" s="23"/>
      <c r="M125" s="49"/>
      <c r="N125" s="20"/>
      <c r="O125" s="20"/>
      <c r="P125" s="20"/>
      <c r="Q125" s="25"/>
      <c r="R125" s="50"/>
      <c r="T125" s="31"/>
    </row>
    <row r="126" spans="1:20" x14ac:dyDescent="0.3">
      <c r="A126" s="46"/>
      <c r="B126" s="51" t="s">
        <v>12</v>
      </c>
      <c r="C126" s="54"/>
      <c r="D126" s="19">
        <v>52965</v>
      </c>
      <c r="E126" s="19"/>
      <c r="F126" s="19">
        <f t="shared" si="72"/>
        <v>52965</v>
      </c>
      <c r="G126" s="23">
        <v>504.7</v>
      </c>
      <c r="H126" s="49">
        <f t="shared" ref="H126:H128" si="108">F126+G126</f>
        <v>53469.7</v>
      </c>
      <c r="I126" s="19">
        <v>52965</v>
      </c>
      <c r="J126" s="19"/>
      <c r="K126" s="19">
        <f t="shared" si="73"/>
        <v>52965</v>
      </c>
      <c r="L126" s="23">
        <v>6523.9</v>
      </c>
      <c r="M126" s="49">
        <f t="shared" ref="M126:M128" si="109">K126+L126</f>
        <v>59488.9</v>
      </c>
      <c r="N126" s="20">
        <v>49320.1</v>
      </c>
      <c r="O126" s="20"/>
      <c r="P126" s="20">
        <f t="shared" si="74"/>
        <v>49320.1</v>
      </c>
      <c r="Q126" s="25">
        <v>6553.8</v>
      </c>
      <c r="R126" s="50">
        <f t="shared" ref="R126:R128" si="110">P126+Q126</f>
        <v>55873.9</v>
      </c>
      <c r="S126" s="10" t="s">
        <v>118</v>
      </c>
      <c r="T126" s="31"/>
    </row>
    <row r="127" spans="1:20" x14ac:dyDescent="0.3">
      <c r="A127" s="46"/>
      <c r="B127" s="51" t="s">
        <v>20</v>
      </c>
      <c r="C127" s="54"/>
      <c r="D127" s="19">
        <v>143201.79999999999</v>
      </c>
      <c r="E127" s="19"/>
      <c r="F127" s="19">
        <f t="shared" si="72"/>
        <v>143201.79999999999</v>
      </c>
      <c r="G127" s="23">
        <v>1364.3</v>
      </c>
      <c r="H127" s="49">
        <f t="shared" si="108"/>
        <v>144566.09999999998</v>
      </c>
      <c r="I127" s="19">
        <v>143201.79999999999</v>
      </c>
      <c r="J127" s="19"/>
      <c r="K127" s="19">
        <f t="shared" si="73"/>
        <v>143201.79999999999</v>
      </c>
      <c r="L127" s="23">
        <v>17638.7</v>
      </c>
      <c r="M127" s="49">
        <f t="shared" si="109"/>
        <v>160840.5</v>
      </c>
      <c r="N127" s="20">
        <v>147960.20000000001</v>
      </c>
      <c r="O127" s="20"/>
      <c r="P127" s="20">
        <f t="shared" si="74"/>
        <v>147960.20000000001</v>
      </c>
      <c r="Q127" s="25">
        <v>19661.599999999999</v>
      </c>
      <c r="R127" s="50">
        <f t="shared" si="110"/>
        <v>167621.80000000002</v>
      </c>
      <c r="S127" s="10" t="s">
        <v>118</v>
      </c>
      <c r="T127" s="31"/>
    </row>
    <row r="128" spans="1:20" x14ac:dyDescent="0.3">
      <c r="A128" s="46"/>
      <c r="B128" s="51" t="s">
        <v>27</v>
      </c>
      <c r="C128" s="51"/>
      <c r="D128" s="27">
        <f>D130+D131</f>
        <v>545691.1</v>
      </c>
      <c r="E128" s="27"/>
      <c r="F128" s="26">
        <f t="shared" si="72"/>
        <v>545691.1</v>
      </c>
      <c r="G128" s="27">
        <f>G130+G131</f>
        <v>15047.825000000001</v>
      </c>
      <c r="H128" s="49">
        <f t="shared" si="108"/>
        <v>560738.92499999993</v>
      </c>
      <c r="I128" s="27">
        <f t="shared" ref="I128:N128" si="111">I130+I131</f>
        <v>186329.3</v>
      </c>
      <c r="J128" s="27">
        <f t="shared" ref="J128:L128" si="112">J130+J131</f>
        <v>0</v>
      </c>
      <c r="K128" s="26">
        <f t="shared" si="73"/>
        <v>186329.3</v>
      </c>
      <c r="L128" s="27">
        <f t="shared" si="112"/>
        <v>0</v>
      </c>
      <c r="M128" s="49">
        <f t="shared" si="109"/>
        <v>186329.3</v>
      </c>
      <c r="N128" s="27">
        <f t="shared" si="111"/>
        <v>328747.2</v>
      </c>
      <c r="O128" s="27">
        <f t="shared" ref="O128:Q128" si="113">O130+O131</f>
        <v>0</v>
      </c>
      <c r="P128" s="27">
        <f t="shared" si="74"/>
        <v>328747.2</v>
      </c>
      <c r="Q128" s="27">
        <f t="shared" si="113"/>
        <v>0</v>
      </c>
      <c r="R128" s="50">
        <f t="shared" si="110"/>
        <v>328747.2</v>
      </c>
      <c r="S128" s="36"/>
      <c r="T128" s="38"/>
    </row>
    <row r="129" spans="1:20" x14ac:dyDescent="0.3">
      <c r="A129" s="46"/>
      <c r="B129" s="47" t="s">
        <v>5</v>
      </c>
      <c r="C129" s="51"/>
      <c r="D129" s="19"/>
      <c r="E129" s="19"/>
      <c r="F129" s="19"/>
      <c r="G129" s="23"/>
      <c r="H129" s="49"/>
      <c r="I129" s="19"/>
      <c r="J129" s="19"/>
      <c r="K129" s="19"/>
      <c r="L129" s="23"/>
      <c r="M129" s="49"/>
      <c r="N129" s="20"/>
      <c r="O129" s="20"/>
      <c r="P129" s="20"/>
      <c r="Q129" s="25"/>
      <c r="R129" s="50"/>
      <c r="T129" s="31"/>
    </row>
    <row r="130" spans="1:20" s="3" customFormat="1" hidden="1" x14ac:dyDescent="0.3">
      <c r="A130" s="1"/>
      <c r="B130" s="5" t="s">
        <v>6</v>
      </c>
      <c r="C130" s="17"/>
      <c r="D130" s="19">
        <f>D132+D135+D137+D138+D139+D140+D141+D142+D145+D149+D151</f>
        <v>483329.4</v>
      </c>
      <c r="E130" s="19">
        <f>E132+E135+E137+E138+E139+E140+E141+E142+E145+E149+E151</f>
        <v>0</v>
      </c>
      <c r="F130" s="19">
        <f t="shared" si="72"/>
        <v>483329.4</v>
      </c>
      <c r="G130" s="23">
        <f>G132+G135+G137+G138+G139+G140+G141+G142+G145+G149+G151+G152+G153+G154</f>
        <v>15047.825000000001</v>
      </c>
      <c r="H130" s="19">
        <f t="shared" ref="H130:H133" si="114">F130+G130</f>
        <v>498377.22500000003</v>
      </c>
      <c r="I130" s="19">
        <f t="shared" ref="I130:N130" si="115">I132+I135+I137+I138+I139+I140+I141+I142+I145+I149+I151</f>
        <v>123967.6</v>
      </c>
      <c r="J130" s="19">
        <f t="shared" ref="J130" si="116">J132+J135+J137+J138+J139+J140+J141+J142+J145+J149+J151</f>
        <v>0</v>
      </c>
      <c r="K130" s="19">
        <f t="shared" si="73"/>
        <v>123967.6</v>
      </c>
      <c r="L130" s="23">
        <f>L132+L135+L137+L138+L139+L140+L141+L142+L145+L149+L151+L152+L153+L154</f>
        <v>0</v>
      </c>
      <c r="M130" s="19">
        <f t="shared" ref="M130:M133" si="117">K130+L130</f>
        <v>123967.6</v>
      </c>
      <c r="N130" s="19">
        <f t="shared" si="115"/>
        <v>245086</v>
      </c>
      <c r="O130" s="20">
        <f t="shared" ref="O130" si="118">O132+O135+O137+O138+O139+O140+O141+O142+O145+O149+O151</f>
        <v>0</v>
      </c>
      <c r="P130" s="20">
        <f t="shared" si="74"/>
        <v>245086</v>
      </c>
      <c r="Q130" s="25">
        <f>Q132+Q135+Q137+Q138+Q139+Q140+Q141+Q142+Q145+Q149+Q151+Q152+Q153+Q154</f>
        <v>0</v>
      </c>
      <c r="R130" s="20">
        <f t="shared" ref="R130:R133" si="119">P130+Q130</f>
        <v>245086</v>
      </c>
      <c r="S130" s="10"/>
      <c r="T130" s="31">
        <v>0</v>
      </c>
    </row>
    <row r="131" spans="1:20" x14ac:dyDescent="0.3">
      <c r="A131" s="46"/>
      <c r="B131" s="47" t="s">
        <v>12</v>
      </c>
      <c r="C131" s="51"/>
      <c r="D131" s="19">
        <f>D136</f>
        <v>62361.7</v>
      </c>
      <c r="E131" s="19">
        <f>E136</f>
        <v>0</v>
      </c>
      <c r="F131" s="19">
        <f t="shared" si="72"/>
        <v>62361.7</v>
      </c>
      <c r="G131" s="23">
        <f>G136</f>
        <v>0</v>
      </c>
      <c r="H131" s="49">
        <f t="shared" si="114"/>
        <v>62361.7</v>
      </c>
      <c r="I131" s="19">
        <f t="shared" ref="I131:N131" si="120">I136</f>
        <v>62361.7</v>
      </c>
      <c r="J131" s="19">
        <f t="shared" ref="J131:L131" si="121">J136</f>
        <v>0</v>
      </c>
      <c r="K131" s="19">
        <f t="shared" si="73"/>
        <v>62361.7</v>
      </c>
      <c r="L131" s="23">
        <f t="shared" si="121"/>
        <v>0</v>
      </c>
      <c r="M131" s="49">
        <f t="shared" si="117"/>
        <v>62361.7</v>
      </c>
      <c r="N131" s="19">
        <f t="shared" si="120"/>
        <v>83661.2</v>
      </c>
      <c r="O131" s="20">
        <f t="shared" ref="O131:Q131" si="122">O136</f>
        <v>0</v>
      </c>
      <c r="P131" s="20">
        <f t="shared" si="74"/>
        <v>83661.2</v>
      </c>
      <c r="Q131" s="25">
        <f t="shared" si="122"/>
        <v>0</v>
      </c>
      <c r="R131" s="50">
        <f t="shared" si="119"/>
        <v>83661.2</v>
      </c>
      <c r="T131" s="31"/>
    </row>
    <row r="132" spans="1:20" ht="37.5" x14ac:dyDescent="0.3">
      <c r="A132" s="46" t="s">
        <v>207</v>
      </c>
      <c r="B132" s="47" t="s">
        <v>45</v>
      </c>
      <c r="C132" s="54" t="s">
        <v>97</v>
      </c>
      <c r="D132" s="19">
        <v>17026.900000000001</v>
      </c>
      <c r="E132" s="19"/>
      <c r="F132" s="19">
        <f t="shared" si="72"/>
        <v>17026.900000000001</v>
      </c>
      <c r="G132" s="23"/>
      <c r="H132" s="49">
        <f t="shared" si="114"/>
        <v>17026.900000000001</v>
      </c>
      <c r="I132" s="19">
        <v>0</v>
      </c>
      <c r="J132" s="19">
        <v>0</v>
      </c>
      <c r="K132" s="19">
        <f t="shared" si="73"/>
        <v>0</v>
      </c>
      <c r="L132" s="23">
        <v>0</v>
      </c>
      <c r="M132" s="49">
        <f t="shared" si="117"/>
        <v>0</v>
      </c>
      <c r="N132" s="20">
        <v>0</v>
      </c>
      <c r="O132" s="20">
        <v>0</v>
      </c>
      <c r="P132" s="20">
        <f t="shared" si="74"/>
        <v>0</v>
      </c>
      <c r="Q132" s="25"/>
      <c r="R132" s="50">
        <f t="shared" si="119"/>
        <v>0</v>
      </c>
      <c r="S132" s="10" t="s">
        <v>140</v>
      </c>
      <c r="T132" s="31"/>
    </row>
    <row r="133" spans="1:20" ht="37.5" x14ac:dyDescent="0.3">
      <c r="A133" s="46" t="s">
        <v>208</v>
      </c>
      <c r="B133" s="47" t="s">
        <v>46</v>
      </c>
      <c r="C133" s="54" t="s">
        <v>97</v>
      </c>
      <c r="D133" s="19">
        <f>D135+D136</f>
        <v>152367.29999999999</v>
      </c>
      <c r="E133" s="19">
        <f>E135+E136</f>
        <v>0</v>
      </c>
      <c r="F133" s="19">
        <f t="shared" si="72"/>
        <v>152367.29999999999</v>
      </c>
      <c r="G133" s="23">
        <f>G135+G136</f>
        <v>0</v>
      </c>
      <c r="H133" s="49">
        <f t="shared" si="114"/>
        <v>152367.29999999999</v>
      </c>
      <c r="I133" s="19">
        <f t="shared" ref="I133:N133" si="123">I135+I136</f>
        <v>122861.7</v>
      </c>
      <c r="J133" s="19">
        <f t="shared" ref="J133:L133" si="124">J135+J136</f>
        <v>0</v>
      </c>
      <c r="K133" s="19">
        <f t="shared" si="73"/>
        <v>122861.7</v>
      </c>
      <c r="L133" s="23">
        <f t="shared" si="124"/>
        <v>0</v>
      </c>
      <c r="M133" s="49">
        <f t="shared" si="117"/>
        <v>122861.7</v>
      </c>
      <c r="N133" s="19">
        <f t="shared" si="123"/>
        <v>144161.20000000001</v>
      </c>
      <c r="O133" s="20">
        <f t="shared" ref="O133:Q133" si="125">O135+O136</f>
        <v>0</v>
      </c>
      <c r="P133" s="20">
        <f t="shared" si="74"/>
        <v>144161.20000000001</v>
      </c>
      <c r="Q133" s="25">
        <f t="shared" si="125"/>
        <v>0</v>
      </c>
      <c r="R133" s="50">
        <f t="shared" si="119"/>
        <v>144161.20000000001</v>
      </c>
      <c r="T133" s="31"/>
    </row>
    <row r="134" spans="1:20" x14ac:dyDescent="0.3">
      <c r="A134" s="46"/>
      <c r="B134" s="47" t="s">
        <v>5</v>
      </c>
      <c r="C134" s="51"/>
      <c r="D134" s="19"/>
      <c r="E134" s="19"/>
      <c r="F134" s="19"/>
      <c r="G134" s="23"/>
      <c r="H134" s="49"/>
      <c r="I134" s="19"/>
      <c r="J134" s="19"/>
      <c r="K134" s="19"/>
      <c r="L134" s="23"/>
      <c r="M134" s="49"/>
      <c r="N134" s="20"/>
      <c r="O134" s="20"/>
      <c r="P134" s="20"/>
      <c r="Q134" s="25"/>
      <c r="R134" s="50"/>
      <c r="T134" s="31"/>
    </row>
    <row r="135" spans="1:20" s="3" customFormat="1" hidden="1" x14ac:dyDescent="0.3">
      <c r="A135" s="1"/>
      <c r="B135" s="5" t="s">
        <v>6</v>
      </c>
      <c r="C135" s="17"/>
      <c r="D135" s="19">
        <v>90005.6</v>
      </c>
      <c r="E135" s="19"/>
      <c r="F135" s="19">
        <f t="shared" si="72"/>
        <v>90005.6</v>
      </c>
      <c r="G135" s="23"/>
      <c r="H135" s="19">
        <f t="shared" ref="H135:H143" si="126">F135+G135</f>
        <v>90005.6</v>
      </c>
      <c r="I135" s="19">
        <v>60500</v>
      </c>
      <c r="J135" s="19"/>
      <c r="K135" s="19">
        <f t="shared" si="73"/>
        <v>60500</v>
      </c>
      <c r="L135" s="23"/>
      <c r="M135" s="19">
        <f t="shared" ref="M135:M143" si="127">K135+L135</f>
        <v>60500</v>
      </c>
      <c r="N135" s="20">
        <v>60500</v>
      </c>
      <c r="O135" s="20"/>
      <c r="P135" s="20">
        <f t="shared" si="74"/>
        <v>60500</v>
      </c>
      <c r="Q135" s="25"/>
      <c r="R135" s="20">
        <f t="shared" ref="R135:R143" si="128">P135+Q135</f>
        <v>60500</v>
      </c>
      <c r="S135" s="10" t="s">
        <v>286</v>
      </c>
      <c r="T135" s="31">
        <v>0</v>
      </c>
    </row>
    <row r="136" spans="1:20" x14ac:dyDescent="0.3">
      <c r="A136" s="46"/>
      <c r="B136" s="47" t="s">
        <v>12</v>
      </c>
      <c r="C136" s="51"/>
      <c r="D136" s="19">
        <v>62361.7</v>
      </c>
      <c r="E136" s="19"/>
      <c r="F136" s="19">
        <f t="shared" si="72"/>
        <v>62361.7</v>
      </c>
      <c r="G136" s="23"/>
      <c r="H136" s="49">
        <f t="shared" si="126"/>
        <v>62361.7</v>
      </c>
      <c r="I136" s="19">
        <v>62361.7</v>
      </c>
      <c r="J136" s="19"/>
      <c r="K136" s="19">
        <f t="shared" si="73"/>
        <v>62361.7</v>
      </c>
      <c r="L136" s="23"/>
      <c r="M136" s="49">
        <f t="shared" si="127"/>
        <v>62361.7</v>
      </c>
      <c r="N136" s="20">
        <v>83661.2</v>
      </c>
      <c r="O136" s="20"/>
      <c r="P136" s="20">
        <f t="shared" si="74"/>
        <v>83661.2</v>
      </c>
      <c r="Q136" s="25"/>
      <c r="R136" s="50">
        <f t="shared" si="128"/>
        <v>83661.2</v>
      </c>
      <c r="S136" s="10" t="s">
        <v>285</v>
      </c>
      <c r="T136" s="31"/>
    </row>
    <row r="137" spans="1:20" ht="37.5" x14ac:dyDescent="0.3">
      <c r="A137" s="46" t="s">
        <v>209</v>
      </c>
      <c r="B137" s="47" t="s">
        <v>47</v>
      </c>
      <c r="C137" s="54" t="s">
        <v>97</v>
      </c>
      <c r="D137" s="19">
        <v>31451.7</v>
      </c>
      <c r="E137" s="19"/>
      <c r="F137" s="19">
        <f t="shared" si="72"/>
        <v>31451.7</v>
      </c>
      <c r="G137" s="23"/>
      <c r="H137" s="49">
        <f t="shared" si="126"/>
        <v>31451.7</v>
      </c>
      <c r="I137" s="19">
        <v>0</v>
      </c>
      <c r="J137" s="19">
        <v>0</v>
      </c>
      <c r="K137" s="19">
        <f t="shared" si="73"/>
        <v>0</v>
      </c>
      <c r="L137" s="23"/>
      <c r="M137" s="49">
        <f t="shared" si="127"/>
        <v>0</v>
      </c>
      <c r="N137" s="20">
        <v>0</v>
      </c>
      <c r="O137" s="20">
        <v>0</v>
      </c>
      <c r="P137" s="20">
        <f t="shared" si="74"/>
        <v>0</v>
      </c>
      <c r="Q137" s="25"/>
      <c r="R137" s="50">
        <f t="shared" si="128"/>
        <v>0</v>
      </c>
      <c r="S137" s="10" t="s">
        <v>141</v>
      </c>
      <c r="T137" s="31"/>
    </row>
    <row r="138" spans="1:20" ht="37.5" x14ac:dyDescent="0.3">
      <c r="A138" s="46" t="s">
        <v>210</v>
      </c>
      <c r="B138" s="47" t="s">
        <v>48</v>
      </c>
      <c r="C138" s="54" t="s">
        <v>97</v>
      </c>
      <c r="D138" s="19">
        <v>0</v>
      </c>
      <c r="E138" s="19"/>
      <c r="F138" s="19">
        <f t="shared" si="72"/>
        <v>0</v>
      </c>
      <c r="G138" s="23"/>
      <c r="H138" s="49">
        <f t="shared" si="126"/>
        <v>0</v>
      </c>
      <c r="I138" s="19">
        <v>726.6</v>
      </c>
      <c r="J138" s="19"/>
      <c r="K138" s="19">
        <f t="shared" si="73"/>
        <v>726.6</v>
      </c>
      <c r="L138" s="23"/>
      <c r="M138" s="49">
        <f t="shared" si="127"/>
        <v>726.6</v>
      </c>
      <c r="N138" s="20">
        <v>0</v>
      </c>
      <c r="O138" s="20">
        <v>0</v>
      </c>
      <c r="P138" s="20">
        <f t="shared" si="74"/>
        <v>0</v>
      </c>
      <c r="Q138" s="25"/>
      <c r="R138" s="50">
        <f t="shared" si="128"/>
        <v>0</v>
      </c>
      <c r="S138" s="9" t="s">
        <v>142</v>
      </c>
      <c r="T138" s="31"/>
    </row>
    <row r="139" spans="1:20" ht="37.5" x14ac:dyDescent="0.3">
      <c r="A139" s="46" t="s">
        <v>211</v>
      </c>
      <c r="B139" s="47" t="s">
        <v>49</v>
      </c>
      <c r="C139" s="54" t="s">
        <v>97</v>
      </c>
      <c r="D139" s="19">
        <v>0</v>
      </c>
      <c r="E139" s="19"/>
      <c r="F139" s="19">
        <f t="shared" si="72"/>
        <v>0</v>
      </c>
      <c r="G139" s="23"/>
      <c r="H139" s="49">
        <f t="shared" si="126"/>
        <v>0</v>
      </c>
      <c r="I139" s="19">
        <v>0</v>
      </c>
      <c r="J139" s="19">
        <v>0</v>
      </c>
      <c r="K139" s="19">
        <f t="shared" si="73"/>
        <v>0</v>
      </c>
      <c r="L139" s="23"/>
      <c r="M139" s="49">
        <f t="shared" si="127"/>
        <v>0</v>
      </c>
      <c r="N139" s="20">
        <v>52000</v>
      </c>
      <c r="O139" s="20"/>
      <c r="P139" s="20">
        <f t="shared" si="74"/>
        <v>52000</v>
      </c>
      <c r="Q139" s="25"/>
      <c r="R139" s="50">
        <f t="shared" si="128"/>
        <v>52000</v>
      </c>
      <c r="S139" s="9" t="s">
        <v>143</v>
      </c>
      <c r="T139" s="31"/>
    </row>
    <row r="140" spans="1:20" ht="37.5" x14ac:dyDescent="0.3">
      <c r="A140" s="46" t="s">
        <v>212</v>
      </c>
      <c r="B140" s="47" t="s">
        <v>307</v>
      </c>
      <c r="C140" s="54" t="s">
        <v>97</v>
      </c>
      <c r="D140" s="19">
        <v>0</v>
      </c>
      <c r="E140" s="19"/>
      <c r="F140" s="19">
        <f t="shared" si="72"/>
        <v>0</v>
      </c>
      <c r="G140" s="23"/>
      <c r="H140" s="49">
        <f t="shared" si="126"/>
        <v>0</v>
      </c>
      <c r="I140" s="19">
        <v>0</v>
      </c>
      <c r="J140" s="19">
        <v>0</v>
      </c>
      <c r="K140" s="19">
        <f t="shared" si="73"/>
        <v>0</v>
      </c>
      <c r="L140" s="23"/>
      <c r="M140" s="49">
        <f t="shared" si="127"/>
        <v>0</v>
      </c>
      <c r="N140" s="20">
        <v>7956</v>
      </c>
      <c r="O140" s="20"/>
      <c r="P140" s="20">
        <f t="shared" si="74"/>
        <v>7956</v>
      </c>
      <c r="Q140" s="25"/>
      <c r="R140" s="50">
        <f t="shared" si="128"/>
        <v>7956</v>
      </c>
      <c r="S140" s="9" t="s">
        <v>144</v>
      </c>
      <c r="T140" s="31"/>
    </row>
    <row r="141" spans="1:20" ht="37.5" x14ac:dyDescent="0.3">
      <c r="A141" s="46" t="s">
        <v>213</v>
      </c>
      <c r="B141" s="47" t="s">
        <v>253</v>
      </c>
      <c r="C141" s="54" t="s">
        <v>97</v>
      </c>
      <c r="D141" s="19">
        <v>1963.9</v>
      </c>
      <c r="E141" s="19"/>
      <c r="F141" s="19">
        <f t="shared" si="72"/>
        <v>1963.9</v>
      </c>
      <c r="G141" s="23"/>
      <c r="H141" s="49">
        <f t="shared" si="126"/>
        <v>1963.9</v>
      </c>
      <c r="I141" s="19">
        <v>0</v>
      </c>
      <c r="J141" s="19">
        <v>0</v>
      </c>
      <c r="K141" s="19">
        <f t="shared" si="73"/>
        <v>0</v>
      </c>
      <c r="L141" s="23"/>
      <c r="M141" s="49">
        <f t="shared" si="127"/>
        <v>0</v>
      </c>
      <c r="N141" s="20">
        <v>0</v>
      </c>
      <c r="O141" s="20">
        <v>0</v>
      </c>
      <c r="P141" s="20">
        <f t="shared" si="74"/>
        <v>0</v>
      </c>
      <c r="Q141" s="25"/>
      <c r="R141" s="50">
        <f t="shared" si="128"/>
        <v>0</v>
      </c>
      <c r="S141" s="9" t="s">
        <v>145</v>
      </c>
      <c r="T141" s="31"/>
    </row>
    <row r="142" spans="1:20" ht="37.5" x14ac:dyDescent="0.3">
      <c r="A142" s="46" t="s">
        <v>214</v>
      </c>
      <c r="B142" s="47" t="s">
        <v>254</v>
      </c>
      <c r="C142" s="54" t="s">
        <v>97</v>
      </c>
      <c r="D142" s="19">
        <v>0</v>
      </c>
      <c r="E142" s="19"/>
      <c r="F142" s="19">
        <f t="shared" si="72"/>
        <v>0</v>
      </c>
      <c r="G142" s="23">
        <v>7350</v>
      </c>
      <c r="H142" s="49">
        <f t="shared" si="126"/>
        <v>7350</v>
      </c>
      <c r="I142" s="19">
        <v>51950</v>
      </c>
      <c r="J142" s="19"/>
      <c r="K142" s="19">
        <f t="shared" si="73"/>
        <v>51950</v>
      </c>
      <c r="L142" s="23"/>
      <c r="M142" s="49">
        <f t="shared" si="127"/>
        <v>51950</v>
      </c>
      <c r="N142" s="20">
        <v>124630</v>
      </c>
      <c r="O142" s="20"/>
      <c r="P142" s="20">
        <f t="shared" si="74"/>
        <v>124630</v>
      </c>
      <c r="Q142" s="25"/>
      <c r="R142" s="50">
        <f t="shared" si="128"/>
        <v>124630</v>
      </c>
      <c r="S142" s="9" t="s">
        <v>146</v>
      </c>
      <c r="T142" s="31"/>
    </row>
    <row r="143" spans="1:20" ht="37.5" x14ac:dyDescent="0.3">
      <c r="A143" s="46" t="s">
        <v>215</v>
      </c>
      <c r="B143" s="47" t="s">
        <v>50</v>
      </c>
      <c r="C143" s="54" t="s">
        <v>97</v>
      </c>
      <c r="D143" s="19">
        <f>D145+D146</f>
        <v>194984.1</v>
      </c>
      <c r="E143" s="19">
        <f>E145+E146</f>
        <v>0</v>
      </c>
      <c r="F143" s="19">
        <f t="shared" si="72"/>
        <v>194984.1</v>
      </c>
      <c r="G143" s="23">
        <f>G145+G146</f>
        <v>0</v>
      </c>
      <c r="H143" s="49">
        <f t="shared" si="126"/>
        <v>194984.1</v>
      </c>
      <c r="I143" s="19">
        <f t="shared" ref="I143:N143" si="129">I145+I146</f>
        <v>0</v>
      </c>
      <c r="J143" s="19">
        <f t="shared" ref="J143:L143" si="130">J145+J146</f>
        <v>0</v>
      </c>
      <c r="K143" s="19">
        <f t="shared" si="73"/>
        <v>0</v>
      </c>
      <c r="L143" s="23">
        <f t="shared" si="130"/>
        <v>0</v>
      </c>
      <c r="M143" s="49">
        <f t="shared" si="127"/>
        <v>0</v>
      </c>
      <c r="N143" s="19">
        <f t="shared" si="129"/>
        <v>0</v>
      </c>
      <c r="O143" s="20">
        <f t="shared" ref="O143:Q143" si="131">O145+O146</f>
        <v>0</v>
      </c>
      <c r="P143" s="20">
        <f t="shared" si="74"/>
        <v>0</v>
      </c>
      <c r="Q143" s="25">
        <f t="shared" si="131"/>
        <v>0</v>
      </c>
      <c r="R143" s="50">
        <f t="shared" si="128"/>
        <v>0</v>
      </c>
      <c r="S143" s="9"/>
      <c r="T143" s="31"/>
    </row>
    <row r="144" spans="1:20" s="3" customFormat="1" hidden="1" x14ac:dyDescent="0.3">
      <c r="A144" s="1"/>
      <c r="B144" s="7" t="s">
        <v>5</v>
      </c>
      <c r="C144" s="16"/>
      <c r="D144" s="19"/>
      <c r="E144" s="19"/>
      <c r="F144" s="19"/>
      <c r="G144" s="23"/>
      <c r="H144" s="19"/>
      <c r="I144" s="19"/>
      <c r="J144" s="19"/>
      <c r="K144" s="19"/>
      <c r="L144" s="23"/>
      <c r="M144" s="19"/>
      <c r="N144" s="20"/>
      <c r="O144" s="20"/>
      <c r="P144" s="20"/>
      <c r="Q144" s="25"/>
      <c r="R144" s="20"/>
      <c r="S144" s="9"/>
      <c r="T144" s="31" t="s">
        <v>117</v>
      </c>
    </row>
    <row r="145" spans="1:20" s="3" customFormat="1" hidden="1" x14ac:dyDescent="0.3">
      <c r="A145" s="1"/>
      <c r="B145" s="7" t="s">
        <v>6</v>
      </c>
      <c r="C145" s="16"/>
      <c r="D145" s="19">
        <v>194984.1</v>
      </c>
      <c r="E145" s="19"/>
      <c r="F145" s="19">
        <f t="shared" si="72"/>
        <v>194984.1</v>
      </c>
      <c r="G145" s="23"/>
      <c r="H145" s="19">
        <f t="shared" ref="H145:H147" si="132">F145+G145</f>
        <v>194984.1</v>
      </c>
      <c r="I145" s="19">
        <v>0</v>
      </c>
      <c r="J145" s="19">
        <v>0</v>
      </c>
      <c r="K145" s="19">
        <f t="shared" si="73"/>
        <v>0</v>
      </c>
      <c r="L145" s="23">
        <v>0</v>
      </c>
      <c r="M145" s="19">
        <f t="shared" ref="M145:M147" si="133">K145+L145</f>
        <v>0</v>
      </c>
      <c r="N145" s="20">
        <v>0</v>
      </c>
      <c r="O145" s="20">
        <v>0</v>
      </c>
      <c r="P145" s="20">
        <f t="shared" si="74"/>
        <v>0</v>
      </c>
      <c r="Q145" s="25"/>
      <c r="R145" s="20">
        <f t="shared" ref="R145:R147" si="134">P145+Q145</f>
        <v>0</v>
      </c>
      <c r="S145" s="9" t="s">
        <v>147</v>
      </c>
      <c r="T145" s="31" t="s">
        <v>117</v>
      </c>
    </row>
    <row r="146" spans="1:20" s="3" customFormat="1" hidden="1" x14ac:dyDescent="0.3">
      <c r="A146" s="1"/>
      <c r="B146" s="7" t="s">
        <v>12</v>
      </c>
      <c r="C146" s="16"/>
      <c r="D146" s="19"/>
      <c r="E146" s="19"/>
      <c r="F146" s="19">
        <f t="shared" si="72"/>
        <v>0</v>
      </c>
      <c r="G146" s="23"/>
      <c r="H146" s="19">
        <f t="shared" si="132"/>
        <v>0</v>
      </c>
      <c r="I146" s="19"/>
      <c r="J146" s="19"/>
      <c r="K146" s="19">
        <f t="shared" si="73"/>
        <v>0</v>
      </c>
      <c r="L146" s="23"/>
      <c r="M146" s="19">
        <f t="shared" si="133"/>
        <v>0</v>
      </c>
      <c r="N146" s="20"/>
      <c r="O146" s="20"/>
      <c r="P146" s="20">
        <f t="shared" si="74"/>
        <v>0</v>
      </c>
      <c r="Q146" s="25"/>
      <c r="R146" s="20">
        <f t="shared" si="134"/>
        <v>0</v>
      </c>
      <c r="S146" s="9"/>
      <c r="T146" s="31" t="s">
        <v>117</v>
      </c>
    </row>
    <row r="147" spans="1:20" ht="37.5" x14ac:dyDescent="0.3">
      <c r="A147" s="46" t="s">
        <v>216</v>
      </c>
      <c r="B147" s="47" t="s">
        <v>51</v>
      </c>
      <c r="C147" s="54" t="s">
        <v>97</v>
      </c>
      <c r="D147" s="19">
        <f>D149</f>
        <v>142196.6</v>
      </c>
      <c r="E147" s="19">
        <f>E149</f>
        <v>0</v>
      </c>
      <c r="F147" s="19">
        <f t="shared" si="72"/>
        <v>142196.6</v>
      </c>
      <c r="G147" s="23">
        <f>G149</f>
        <v>0</v>
      </c>
      <c r="H147" s="49">
        <f t="shared" si="132"/>
        <v>142196.6</v>
      </c>
      <c r="I147" s="19">
        <f t="shared" ref="I147:N147" si="135">I149</f>
        <v>0</v>
      </c>
      <c r="J147" s="19">
        <f t="shared" ref="J147:L147" si="136">J149</f>
        <v>0</v>
      </c>
      <c r="K147" s="19">
        <f t="shared" si="73"/>
        <v>0</v>
      </c>
      <c r="L147" s="23">
        <f t="shared" si="136"/>
        <v>0</v>
      </c>
      <c r="M147" s="49">
        <f t="shared" si="133"/>
        <v>0</v>
      </c>
      <c r="N147" s="19">
        <f t="shared" si="135"/>
        <v>0</v>
      </c>
      <c r="O147" s="20">
        <f t="shared" ref="O147:Q147" si="137">O149</f>
        <v>0</v>
      </c>
      <c r="P147" s="20">
        <f t="shared" si="74"/>
        <v>0</v>
      </c>
      <c r="Q147" s="25">
        <f t="shared" si="137"/>
        <v>0</v>
      </c>
      <c r="R147" s="50">
        <f t="shared" si="134"/>
        <v>0</v>
      </c>
      <c r="S147" s="9"/>
      <c r="T147" s="31"/>
    </row>
    <row r="148" spans="1:20" s="3" customFormat="1" hidden="1" x14ac:dyDescent="0.3">
      <c r="A148" s="1"/>
      <c r="B148" s="7" t="s">
        <v>5</v>
      </c>
      <c r="C148" s="16"/>
      <c r="D148" s="19"/>
      <c r="E148" s="19"/>
      <c r="F148" s="19"/>
      <c r="G148" s="23"/>
      <c r="H148" s="19"/>
      <c r="I148" s="19"/>
      <c r="J148" s="19"/>
      <c r="K148" s="19"/>
      <c r="L148" s="23"/>
      <c r="M148" s="19"/>
      <c r="N148" s="20"/>
      <c r="O148" s="20"/>
      <c r="P148" s="20"/>
      <c r="Q148" s="25"/>
      <c r="R148" s="20"/>
      <c r="S148" s="9"/>
      <c r="T148" s="31" t="s">
        <v>117</v>
      </c>
    </row>
    <row r="149" spans="1:20" s="3" customFormat="1" hidden="1" x14ac:dyDescent="0.3">
      <c r="A149" s="1"/>
      <c r="B149" s="7" t="s">
        <v>6</v>
      </c>
      <c r="C149" s="16"/>
      <c r="D149" s="19">
        <v>142196.6</v>
      </c>
      <c r="E149" s="19"/>
      <c r="F149" s="19">
        <f t="shared" si="72"/>
        <v>142196.6</v>
      </c>
      <c r="G149" s="23"/>
      <c r="H149" s="19">
        <f t="shared" ref="H149:H155" si="138">F149+G149</f>
        <v>142196.6</v>
      </c>
      <c r="I149" s="19">
        <v>0</v>
      </c>
      <c r="J149" s="19">
        <v>0</v>
      </c>
      <c r="K149" s="19">
        <f t="shared" si="73"/>
        <v>0</v>
      </c>
      <c r="L149" s="23">
        <v>0</v>
      </c>
      <c r="M149" s="19">
        <f t="shared" ref="M149:M155" si="139">K149+L149</f>
        <v>0</v>
      </c>
      <c r="N149" s="20">
        <v>0</v>
      </c>
      <c r="O149" s="20">
        <v>0</v>
      </c>
      <c r="P149" s="20">
        <f t="shared" si="74"/>
        <v>0</v>
      </c>
      <c r="Q149" s="25"/>
      <c r="R149" s="20">
        <f t="shared" ref="R149:R155" si="140">P149+Q149</f>
        <v>0</v>
      </c>
      <c r="S149" s="9" t="s">
        <v>148</v>
      </c>
      <c r="T149" s="31" t="s">
        <v>117</v>
      </c>
    </row>
    <row r="150" spans="1:20" s="3" customFormat="1" hidden="1" x14ac:dyDescent="0.3">
      <c r="A150" s="1"/>
      <c r="B150" s="7" t="s">
        <v>12</v>
      </c>
      <c r="C150" s="16"/>
      <c r="D150" s="19"/>
      <c r="E150" s="19"/>
      <c r="F150" s="19">
        <f t="shared" si="72"/>
        <v>0</v>
      </c>
      <c r="G150" s="23"/>
      <c r="H150" s="19">
        <f t="shared" si="138"/>
        <v>0</v>
      </c>
      <c r="I150" s="19"/>
      <c r="J150" s="19"/>
      <c r="K150" s="19">
        <f t="shared" si="73"/>
        <v>0</v>
      </c>
      <c r="L150" s="23"/>
      <c r="M150" s="19">
        <f t="shared" si="139"/>
        <v>0</v>
      </c>
      <c r="N150" s="20"/>
      <c r="O150" s="20"/>
      <c r="P150" s="20">
        <f t="shared" si="74"/>
        <v>0</v>
      </c>
      <c r="Q150" s="25"/>
      <c r="R150" s="20">
        <f t="shared" si="140"/>
        <v>0</v>
      </c>
      <c r="S150" s="9"/>
      <c r="T150" s="31" t="s">
        <v>117</v>
      </c>
    </row>
    <row r="151" spans="1:20" ht="40.5" customHeight="1" x14ac:dyDescent="0.3">
      <c r="A151" s="46" t="s">
        <v>217</v>
      </c>
      <c r="B151" s="51" t="s">
        <v>76</v>
      </c>
      <c r="C151" s="54" t="s">
        <v>97</v>
      </c>
      <c r="D151" s="19">
        <v>5700.6</v>
      </c>
      <c r="E151" s="19"/>
      <c r="F151" s="19">
        <f t="shared" si="72"/>
        <v>5700.6</v>
      </c>
      <c r="G151" s="23"/>
      <c r="H151" s="49">
        <f t="shared" si="138"/>
        <v>5700.6</v>
      </c>
      <c r="I151" s="19">
        <v>10791</v>
      </c>
      <c r="J151" s="19"/>
      <c r="K151" s="19">
        <f t="shared" si="73"/>
        <v>10791</v>
      </c>
      <c r="L151" s="23"/>
      <c r="M151" s="49">
        <f t="shared" si="139"/>
        <v>10791</v>
      </c>
      <c r="N151" s="20">
        <v>0</v>
      </c>
      <c r="O151" s="20">
        <v>0</v>
      </c>
      <c r="P151" s="20">
        <f t="shared" si="74"/>
        <v>0</v>
      </c>
      <c r="Q151" s="25"/>
      <c r="R151" s="50">
        <f t="shared" si="140"/>
        <v>0</v>
      </c>
      <c r="S151" s="10" t="s">
        <v>86</v>
      </c>
      <c r="T151" s="31"/>
    </row>
    <row r="152" spans="1:20" ht="37.5" x14ac:dyDescent="0.3">
      <c r="A152" s="46" t="s">
        <v>218</v>
      </c>
      <c r="B152" s="51" t="s">
        <v>335</v>
      </c>
      <c r="C152" s="54" t="s">
        <v>97</v>
      </c>
      <c r="D152" s="19"/>
      <c r="E152" s="19"/>
      <c r="F152" s="19"/>
      <c r="G152" s="23">
        <v>2172.7379999999998</v>
      </c>
      <c r="H152" s="49">
        <f t="shared" si="138"/>
        <v>2172.7379999999998</v>
      </c>
      <c r="I152" s="19"/>
      <c r="J152" s="19"/>
      <c r="K152" s="19"/>
      <c r="L152" s="23"/>
      <c r="M152" s="49">
        <f t="shared" si="139"/>
        <v>0</v>
      </c>
      <c r="N152" s="20"/>
      <c r="O152" s="20"/>
      <c r="P152" s="20"/>
      <c r="Q152" s="25"/>
      <c r="R152" s="50">
        <f t="shared" si="140"/>
        <v>0</v>
      </c>
      <c r="S152" s="10" t="s">
        <v>338</v>
      </c>
      <c r="T152" s="31"/>
    </row>
    <row r="153" spans="1:20" ht="37.5" x14ac:dyDescent="0.3">
      <c r="A153" s="46" t="s">
        <v>219</v>
      </c>
      <c r="B153" s="51" t="s">
        <v>336</v>
      </c>
      <c r="C153" s="54" t="s">
        <v>97</v>
      </c>
      <c r="D153" s="19"/>
      <c r="E153" s="19"/>
      <c r="F153" s="19"/>
      <c r="G153" s="23">
        <v>1783.6980000000001</v>
      </c>
      <c r="H153" s="49">
        <f t="shared" si="138"/>
        <v>1783.6980000000001</v>
      </c>
      <c r="I153" s="19"/>
      <c r="J153" s="19"/>
      <c r="K153" s="19"/>
      <c r="L153" s="23"/>
      <c r="M153" s="49">
        <f t="shared" si="139"/>
        <v>0</v>
      </c>
      <c r="N153" s="20"/>
      <c r="O153" s="20"/>
      <c r="P153" s="20"/>
      <c r="Q153" s="25"/>
      <c r="R153" s="50">
        <f t="shared" si="140"/>
        <v>0</v>
      </c>
      <c r="S153" s="10" t="s">
        <v>339</v>
      </c>
      <c r="T153" s="31"/>
    </row>
    <row r="154" spans="1:20" ht="37.5" x14ac:dyDescent="0.3">
      <c r="A154" s="46" t="s">
        <v>220</v>
      </c>
      <c r="B154" s="51" t="s">
        <v>337</v>
      </c>
      <c r="C154" s="54" t="s">
        <v>97</v>
      </c>
      <c r="D154" s="19"/>
      <c r="E154" s="19"/>
      <c r="F154" s="19"/>
      <c r="G154" s="23">
        <v>3741.3890000000001</v>
      </c>
      <c r="H154" s="49">
        <f t="shared" si="138"/>
        <v>3741.3890000000001</v>
      </c>
      <c r="I154" s="19"/>
      <c r="J154" s="19"/>
      <c r="K154" s="19"/>
      <c r="L154" s="23"/>
      <c r="M154" s="49">
        <f t="shared" si="139"/>
        <v>0</v>
      </c>
      <c r="N154" s="20"/>
      <c r="O154" s="20"/>
      <c r="P154" s="20"/>
      <c r="Q154" s="25"/>
      <c r="R154" s="50">
        <f t="shared" si="140"/>
        <v>0</v>
      </c>
      <c r="S154" s="10" t="s">
        <v>340</v>
      </c>
      <c r="T154" s="31"/>
    </row>
    <row r="155" spans="1:20" x14ac:dyDescent="0.3">
      <c r="A155" s="46"/>
      <c r="B155" s="51" t="s">
        <v>4</v>
      </c>
      <c r="C155" s="51"/>
      <c r="D155" s="27">
        <f>D157+D158</f>
        <v>2229592.6999999997</v>
      </c>
      <c r="E155" s="27">
        <f>E157+E158</f>
        <v>0</v>
      </c>
      <c r="F155" s="26">
        <f t="shared" si="72"/>
        <v>2229592.6999999997</v>
      </c>
      <c r="G155" s="27">
        <f>G157+G158+G159</f>
        <v>24095.168999999994</v>
      </c>
      <c r="H155" s="49">
        <f t="shared" si="138"/>
        <v>2253687.8689999999</v>
      </c>
      <c r="I155" s="27">
        <f>I157+I158</f>
        <v>2834370.8</v>
      </c>
      <c r="J155" s="27">
        <f>J157+J158</f>
        <v>0</v>
      </c>
      <c r="K155" s="26">
        <f t="shared" si="73"/>
        <v>2834370.8</v>
      </c>
      <c r="L155" s="27">
        <f>L157+L158+L159</f>
        <v>0</v>
      </c>
      <c r="M155" s="49">
        <f t="shared" si="139"/>
        <v>2834370.8</v>
      </c>
      <c r="N155" s="27">
        <f>N157+N158</f>
        <v>2970367.6</v>
      </c>
      <c r="O155" s="27">
        <f>O157+O158</f>
        <v>0</v>
      </c>
      <c r="P155" s="27">
        <f t="shared" si="74"/>
        <v>2970367.6</v>
      </c>
      <c r="Q155" s="27">
        <f>Q157+Q158+Q159</f>
        <v>0</v>
      </c>
      <c r="R155" s="50">
        <f t="shared" si="140"/>
        <v>2970367.6</v>
      </c>
      <c r="S155" s="36"/>
      <c r="T155" s="38"/>
    </row>
    <row r="156" spans="1:20" x14ac:dyDescent="0.3">
      <c r="A156" s="46"/>
      <c r="B156" s="47" t="s">
        <v>5</v>
      </c>
      <c r="C156" s="56"/>
      <c r="D156" s="19"/>
      <c r="E156" s="19"/>
      <c r="F156" s="19"/>
      <c r="G156" s="23"/>
      <c r="H156" s="49"/>
      <c r="I156" s="19"/>
      <c r="J156" s="19"/>
      <c r="K156" s="19"/>
      <c r="L156" s="23"/>
      <c r="M156" s="49"/>
      <c r="N156" s="19"/>
      <c r="O156" s="20"/>
      <c r="P156" s="20"/>
      <c r="Q156" s="25"/>
      <c r="R156" s="50"/>
      <c r="T156" s="31"/>
    </row>
    <row r="157" spans="1:20" s="3" customFormat="1" hidden="1" x14ac:dyDescent="0.3">
      <c r="A157" s="1"/>
      <c r="B157" s="5" t="s">
        <v>6</v>
      </c>
      <c r="C157" s="2"/>
      <c r="D157" s="28">
        <f>D162+D166+D170+D174+D178+D182+D184+D187+D191+D195+D199+D203+D207+D211+D215+D219+D221+D222+D223+D224+D227+D231+D235</f>
        <v>584801.4</v>
      </c>
      <c r="E157" s="28">
        <f>E162+E166+E170+E174+E178+E182+E184+E187+E191+E195+E199+E203+E207+E211+E215+E219+E221+E222+E223+E224+E227+E231+E235</f>
        <v>0</v>
      </c>
      <c r="F157" s="19">
        <f t="shared" si="72"/>
        <v>584801.4</v>
      </c>
      <c r="G157" s="29">
        <f>G162+G166+G170+G174+G178+G182+G184+G187+G191+G195+G199+G203+G207+G211+G215+G219+G221+G222+G223+G224+G227+G231+G235+G239+G244</f>
        <v>-12769.130999999998</v>
      </c>
      <c r="H157" s="19">
        <f t="shared" ref="H157:H160" si="141">F157+G157</f>
        <v>572032.26899999997</v>
      </c>
      <c r="I157" s="28">
        <f>I162+I166+I170+I174+I178+I182+I184+I187+I191+I195+I199+I203+I207+I211+I215+I219+I221+I222+I223+I224+I227+I231+I235</f>
        <v>731415.79999999993</v>
      </c>
      <c r="J157" s="28">
        <f>J162+J166+J170+J174+J178+J182+J184+J187+J191+J195+J199+J203+J207+J211+J215+J219+J221+J222+J223+J224+J227+J231+J235</f>
        <v>0</v>
      </c>
      <c r="K157" s="19">
        <f t="shared" si="73"/>
        <v>731415.79999999993</v>
      </c>
      <c r="L157" s="29">
        <f>L162+L166+L170+L174+L178+L182+L184+L187+L191+L195+L199+L203+L207+L211+L215+L219+L221+L222+L223+L224+L227+L231+L235</f>
        <v>0</v>
      </c>
      <c r="M157" s="19">
        <f t="shared" ref="M157:M160" si="142">K157+L157</f>
        <v>731415.79999999993</v>
      </c>
      <c r="N157" s="28">
        <f>N162+N166+N170+N174+N178+N182+N184+N187+N191+N195+N199+N203+N207+N211+N215+N219+N221+N222+N223+N224+N227+N231+N235</f>
        <v>1109692.6000000001</v>
      </c>
      <c r="O157" s="21">
        <f>O162+O166+O170+O174+O178+O182+O184+O187+O191+O195+O199+O203+O207+O211+O215+O219+O221+O222+O223+O224+O227+O231+O235</f>
        <v>0</v>
      </c>
      <c r="P157" s="20">
        <f t="shared" si="74"/>
        <v>1109692.6000000001</v>
      </c>
      <c r="Q157" s="24">
        <f>Q162+Q166+Q170+Q174+Q178+Q182+Q184+Q187+Q191+Q195+Q199+Q203+Q207+Q211+Q215+Q219+Q221+Q222+Q223+Q224+Q227+Q231+Q235</f>
        <v>0</v>
      </c>
      <c r="R157" s="20">
        <f t="shared" ref="R157:R160" si="143">P157+Q157</f>
        <v>1109692.6000000001</v>
      </c>
      <c r="S157" s="10"/>
      <c r="T157" s="31">
        <v>0</v>
      </c>
    </row>
    <row r="158" spans="1:20" x14ac:dyDescent="0.3">
      <c r="A158" s="46"/>
      <c r="B158" s="51" t="s">
        <v>21</v>
      </c>
      <c r="C158" s="56"/>
      <c r="D158" s="19">
        <f>D163+D167+D171+D175+D179+D183+D188+D192+D196+D200+D204+D208+D212+D216+D220+D228+D232+D236</f>
        <v>1644791.2999999998</v>
      </c>
      <c r="E158" s="19">
        <f>E163+E167+E171+E175+E179+E183+E188+E192+E196+E200+E204+E208+E212+E216+E220+E228+E232+E236</f>
        <v>0</v>
      </c>
      <c r="F158" s="19">
        <f t="shared" ref="F158:F222" si="144">D158+E158</f>
        <v>1644791.2999999998</v>
      </c>
      <c r="G158" s="23">
        <f>G163+G167+G171+G175+G179+G183+G188+G192+G196+G200+G204+G208+G212+G216+G220+G228+G232+G236+G240+G245</f>
        <v>-147505</v>
      </c>
      <c r="H158" s="49">
        <f t="shared" si="141"/>
        <v>1497286.2999999998</v>
      </c>
      <c r="I158" s="19">
        <f>I163+I167+I171+I175+I179+I183+I188+I192+I196+I200+I204+I208+I212+I216+I220+I228+I232+I236</f>
        <v>2102955</v>
      </c>
      <c r="J158" s="19">
        <f>J163+J167+J171+J175+J179+J183+J188+J192+J196+J200+J204+J208+J212+J216+J220+J228+J232+J236</f>
        <v>0</v>
      </c>
      <c r="K158" s="19">
        <f t="shared" ref="K158:K222" si="145">I158+J158</f>
        <v>2102955</v>
      </c>
      <c r="L158" s="23">
        <f>L163+L167+L171+L175+L179+L183+L188+L192+L196+L200+L204+L208+L212+L216+L220+L228+L232+L236</f>
        <v>0</v>
      </c>
      <c r="M158" s="49">
        <f t="shared" si="142"/>
        <v>2102955</v>
      </c>
      <c r="N158" s="19">
        <f>N163+N167+N171+N175+N179+N183+N188+N192+N196+N200+N204+N208+N212+N216+N220+N228+N232+N236</f>
        <v>1860675</v>
      </c>
      <c r="O158" s="20">
        <f>O163+O167+O171+O175+O179+O183+O188+O192+O196+O200+O204+O208+O212+O216+O220+O228+O232+O236</f>
        <v>0</v>
      </c>
      <c r="P158" s="20">
        <f t="shared" ref="P158:P222" si="146">N158+O158</f>
        <v>1860675</v>
      </c>
      <c r="Q158" s="25">
        <f>Q163+Q167+Q171+Q175+Q179+Q183+Q188+Q192+Q196+Q200+Q204+Q208+Q212+Q216+Q220+Q228+Q232+Q236</f>
        <v>0</v>
      </c>
      <c r="R158" s="50">
        <f t="shared" si="143"/>
        <v>1860675</v>
      </c>
      <c r="T158" s="31"/>
    </row>
    <row r="159" spans="1:20" x14ac:dyDescent="0.3">
      <c r="A159" s="46"/>
      <c r="B159" s="51" t="s">
        <v>20</v>
      </c>
      <c r="C159" s="56"/>
      <c r="D159" s="19"/>
      <c r="E159" s="19"/>
      <c r="F159" s="19"/>
      <c r="G159" s="23">
        <f>G241+G246</f>
        <v>184369.3</v>
      </c>
      <c r="H159" s="49">
        <f t="shared" si="141"/>
        <v>184369.3</v>
      </c>
      <c r="I159" s="19"/>
      <c r="J159" s="19"/>
      <c r="K159" s="19"/>
      <c r="L159" s="23">
        <f>L241+L246</f>
        <v>0</v>
      </c>
      <c r="M159" s="49">
        <f t="shared" si="142"/>
        <v>0</v>
      </c>
      <c r="N159" s="19"/>
      <c r="O159" s="20"/>
      <c r="P159" s="20"/>
      <c r="Q159" s="25">
        <f>Q241+Q246</f>
        <v>0</v>
      </c>
      <c r="R159" s="50">
        <f t="shared" si="143"/>
        <v>0</v>
      </c>
      <c r="T159" s="31"/>
    </row>
    <row r="160" spans="1:20" ht="37.5" x14ac:dyDescent="0.3">
      <c r="A160" s="46" t="s">
        <v>330</v>
      </c>
      <c r="B160" s="51" t="s">
        <v>28</v>
      </c>
      <c r="C160" s="54" t="s">
        <v>97</v>
      </c>
      <c r="D160" s="19">
        <f>D162</f>
        <v>14934.8</v>
      </c>
      <c r="E160" s="19">
        <f>E162</f>
        <v>0</v>
      </c>
      <c r="F160" s="19">
        <f t="shared" si="144"/>
        <v>14934.8</v>
      </c>
      <c r="G160" s="23">
        <f>G162</f>
        <v>3209.28</v>
      </c>
      <c r="H160" s="49">
        <f t="shared" si="141"/>
        <v>18144.079999999998</v>
      </c>
      <c r="I160" s="19">
        <f t="shared" ref="I160:N160" si="147">I162</f>
        <v>0</v>
      </c>
      <c r="J160" s="19">
        <f t="shared" ref="J160:L160" si="148">J162</f>
        <v>0</v>
      </c>
      <c r="K160" s="19">
        <f t="shared" si="145"/>
        <v>0</v>
      </c>
      <c r="L160" s="23">
        <f t="shared" si="148"/>
        <v>0</v>
      </c>
      <c r="M160" s="49">
        <f t="shared" si="142"/>
        <v>0</v>
      </c>
      <c r="N160" s="19">
        <f t="shared" si="147"/>
        <v>0</v>
      </c>
      <c r="O160" s="20">
        <f t="shared" ref="O160:Q160" si="149">O162</f>
        <v>0</v>
      </c>
      <c r="P160" s="20">
        <f t="shared" si="146"/>
        <v>0</v>
      </c>
      <c r="Q160" s="25">
        <f t="shared" si="149"/>
        <v>0</v>
      </c>
      <c r="R160" s="50">
        <f t="shared" si="143"/>
        <v>0</v>
      </c>
      <c r="T160" s="31"/>
    </row>
    <row r="161" spans="1:20" s="3" customFormat="1" hidden="1" x14ac:dyDescent="0.3">
      <c r="A161" s="1"/>
      <c r="B161" s="15" t="s">
        <v>5</v>
      </c>
      <c r="C161" s="11"/>
      <c r="D161" s="19"/>
      <c r="E161" s="19"/>
      <c r="F161" s="19"/>
      <c r="G161" s="23"/>
      <c r="H161" s="19"/>
      <c r="I161" s="19"/>
      <c r="J161" s="19"/>
      <c r="K161" s="19"/>
      <c r="L161" s="23"/>
      <c r="M161" s="19"/>
      <c r="N161" s="20"/>
      <c r="O161" s="20"/>
      <c r="P161" s="20"/>
      <c r="Q161" s="25"/>
      <c r="R161" s="20"/>
      <c r="S161" s="10"/>
      <c r="T161" s="31">
        <v>0</v>
      </c>
    </row>
    <row r="162" spans="1:20" s="3" customFormat="1" hidden="1" x14ac:dyDescent="0.3">
      <c r="A162" s="1"/>
      <c r="B162" s="15" t="s">
        <v>6</v>
      </c>
      <c r="C162" s="2"/>
      <c r="D162" s="28">
        <v>14934.8</v>
      </c>
      <c r="E162" s="28"/>
      <c r="F162" s="19">
        <f t="shared" si="144"/>
        <v>14934.8</v>
      </c>
      <c r="G162" s="29">
        <v>3209.28</v>
      </c>
      <c r="H162" s="19">
        <f t="shared" ref="H162:H164" si="150">F162+G162</f>
        <v>18144.079999999998</v>
      </c>
      <c r="I162" s="28">
        <v>0</v>
      </c>
      <c r="J162" s="28">
        <v>0</v>
      </c>
      <c r="K162" s="19">
        <f t="shared" si="145"/>
        <v>0</v>
      </c>
      <c r="L162" s="29">
        <v>0</v>
      </c>
      <c r="M162" s="19">
        <f t="shared" ref="M162:M164" si="151">K162+L162</f>
        <v>0</v>
      </c>
      <c r="N162" s="21">
        <v>0</v>
      </c>
      <c r="O162" s="21">
        <v>0</v>
      </c>
      <c r="P162" s="20">
        <f t="shared" si="146"/>
        <v>0</v>
      </c>
      <c r="Q162" s="24">
        <v>0</v>
      </c>
      <c r="R162" s="20">
        <f t="shared" ref="R162:R164" si="152">P162+Q162</f>
        <v>0</v>
      </c>
      <c r="S162" s="10" t="s">
        <v>283</v>
      </c>
      <c r="T162" s="31">
        <v>0</v>
      </c>
    </row>
    <row r="163" spans="1:20" s="3" customFormat="1" hidden="1" x14ac:dyDescent="0.3">
      <c r="A163" s="1"/>
      <c r="B163" s="15" t="s">
        <v>29</v>
      </c>
      <c r="C163" s="11"/>
      <c r="D163" s="19">
        <v>0</v>
      </c>
      <c r="E163" s="19">
        <v>0</v>
      </c>
      <c r="F163" s="19">
        <f t="shared" si="144"/>
        <v>0</v>
      </c>
      <c r="G163" s="23">
        <v>0</v>
      </c>
      <c r="H163" s="19">
        <f t="shared" si="150"/>
        <v>0</v>
      </c>
      <c r="I163" s="19">
        <v>0</v>
      </c>
      <c r="J163" s="19">
        <v>0</v>
      </c>
      <c r="K163" s="19">
        <f t="shared" si="145"/>
        <v>0</v>
      </c>
      <c r="L163" s="23">
        <v>0</v>
      </c>
      <c r="M163" s="19">
        <f t="shared" si="151"/>
        <v>0</v>
      </c>
      <c r="N163" s="20">
        <v>0</v>
      </c>
      <c r="O163" s="20">
        <v>0</v>
      </c>
      <c r="P163" s="20">
        <f t="shared" si="146"/>
        <v>0</v>
      </c>
      <c r="Q163" s="25">
        <v>0</v>
      </c>
      <c r="R163" s="20">
        <f t="shared" si="152"/>
        <v>0</v>
      </c>
      <c r="S163" s="10" t="s">
        <v>304</v>
      </c>
      <c r="T163" s="31">
        <v>0</v>
      </c>
    </row>
    <row r="164" spans="1:20" ht="37.5" x14ac:dyDescent="0.3">
      <c r="A164" s="46" t="s">
        <v>221</v>
      </c>
      <c r="B164" s="51" t="s">
        <v>30</v>
      </c>
      <c r="C164" s="54" t="s">
        <v>97</v>
      </c>
      <c r="D164" s="19">
        <f>D166+D167</f>
        <v>618518</v>
      </c>
      <c r="E164" s="19">
        <f>E166+E167</f>
        <v>0</v>
      </c>
      <c r="F164" s="19">
        <f t="shared" si="144"/>
        <v>618518</v>
      </c>
      <c r="G164" s="23">
        <f>G166+G167</f>
        <v>3728.893</v>
      </c>
      <c r="H164" s="49">
        <f t="shared" si="150"/>
        <v>622246.89300000004</v>
      </c>
      <c r="I164" s="19">
        <f t="shared" ref="I164:N164" si="153">I166+I167</f>
        <v>237950.89999999997</v>
      </c>
      <c r="J164" s="19">
        <f t="shared" ref="J164:L164" si="154">J166+J167</f>
        <v>0</v>
      </c>
      <c r="K164" s="19">
        <f t="shared" si="145"/>
        <v>237950.89999999997</v>
      </c>
      <c r="L164" s="23">
        <f t="shared" si="154"/>
        <v>0</v>
      </c>
      <c r="M164" s="49">
        <f t="shared" si="151"/>
        <v>237950.89999999997</v>
      </c>
      <c r="N164" s="19">
        <f t="shared" si="153"/>
        <v>0</v>
      </c>
      <c r="O164" s="20">
        <f t="shared" ref="O164:Q164" si="155">O166+O167</f>
        <v>0</v>
      </c>
      <c r="P164" s="20">
        <f t="shared" si="146"/>
        <v>0</v>
      </c>
      <c r="Q164" s="25">
        <f t="shared" si="155"/>
        <v>0</v>
      </c>
      <c r="R164" s="50">
        <f t="shared" si="152"/>
        <v>0</v>
      </c>
      <c r="T164" s="31"/>
    </row>
    <row r="165" spans="1:20" x14ac:dyDescent="0.3">
      <c r="A165" s="46"/>
      <c r="B165" s="51" t="s">
        <v>5</v>
      </c>
      <c r="C165" s="57"/>
      <c r="D165" s="19"/>
      <c r="E165" s="19"/>
      <c r="F165" s="19"/>
      <c r="G165" s="23"/>
      <c r="H165" s="49"/>
      <c r="I165" s="19"/>
      <c r="J165" s="19"/>
      <c r="K165" s="19"/>
      <c r="L165" s="23"/>
      <c r="M165" s="49"/>
      <c r="N165" s="20"/>
      <c r="O165" s="20"/>
      <c r="P165" s="20"/>
      <c r="Q165" s="25"/>
      <c r="R165" s="50"/>
      <c r="T165" s="31"/>
    </row>
    <row r="166" spans="1:20" s="3" customFormat="1" hidden="1" x14ac:dyDescent="0.3">
      <c r="A166" s="1"/>
      <c r="B166" s="15" t="s">
        <v>6</v>
      </c>
      <c r="C166" s="14"/>
      <c r="D166" s="19">
        <v>130070.6</v>
      </c>
      <c r="E166" s="19"/>
      <c r="F166" s="19">
        <f t="shared" si="144"/>
        <v>130070.6</v>
      </c>
      <c r="G166" s="23">
        <v>3728.893</v>
      </c>
      <c r="H166" s="19">
        <f t="shared" ref="H166:H168" si="156">F166+G166</f>
        <v>133799.49300000002</v>
      </c>
      <c r="I166" s="19">
        <v>66493.3</v>
      </c>
      <c r="J166" s="19"/>
      <c r="K166" s="19">
        <f t="shared" si="145"/>
        <v>66493.3</v>
      </c>
      <c r="L166" s="23"/>
      <c r="M166" s="19">
        <f t="shared" ref="M166:M168" si="157">K166+L166</f>
        <v>66493.3</v>
      </c>
      <c r="N166" s="20">
        <v>0</v>
      </c>
      <c r="O166" s="20">
        <v>0</v>
      </c>
      <c r="P166" s="20">
        <f t="shared" si="146"/>
        <v>0</v>
      </c>
      <c r="Q166" s="25">
        <v>0</v>
      </c>
      <c r="R166" s="20">
        <f t="shared" ref="R166:R168" si="158">P166+Q166</f>
        <v>0</v>
      </c>
      <c r="S166" s="10" t="s">
        <v>297</v>
      </c>
      <c r="T166" s="31">
        <v>0</v>
      </c>
    </row>
    <row r="167" spans="1:20" x14ac:dyDescent="0.3">
      <c r="A167" s="46"/>
      <c r="B167" s="51" t="s">
        <v>21</v>
      </c>
      <c r="C167" s="57"/>
      <c r="D167" s="19">
        <v>488447.4</v>
      </c>
      <c r="E167" s="19"/>
      <c r="F167" s="19">
        <f t="shared" si="144"/>
        <v>488447.4</v>
      </c>
      <c r="G167" s="23"/>
      <c r="H167" s="49">
        <f t="shared" si="156"/>
        <v>488447.4</v>
      </c>
      <c r="I167" s="19">
        <v>171457.59999999998</v>
      </c>
      <c r="J167" s="19"/>
      <c r="K167" s="19">
        <f t="shared" si="145"/>
        <v>171457.59999999998</v>
      </c>
      <c r="L167" s="23"/>
      <c r="M167" s="49">
        <f t="shared" si="157"/>
        <v>171457.59999999998</v>
      </c>
      <c r="N167" s="20">
        <v>0</v>
      </c>
      <c r="O167" s="20">
        <v>0</v>
      </c>
      <c r="P167" s="20">
        <f t="shared" si="146"/>
        <v>0</v>
      </c>
      <c r="Q167" s="25">
        <v>0</v>
      </c>
      <c r="R167" s="50">
        <f t="shared" si="158"/>
        <v>0</v>
      </c>
      <c r="S167" s="10" t="s">
        <v>304</v>
      </c>
      <c r="T167" s="31"/>
    </row>
    <row r="168" spans="1:20" ht="56.25" x14ac:dyDescent="0.3">
      <c r="A168" s="46" t="s">
        <v>222</v>
      </c>
      <c r="B168" s="51" t="s">
        <v>31</v>
      </c>
      <c r="C168" s="54" t="s">
        <v>97</v>
      </c>
      <c r="D168" s="19">
        <f>D170+D171</f>
        <v>91429.299999999988</v>
      </c>
      <c r="E168" s="19">
        <f>E170+E171</f>
        <v>0</v>
      </c>
      <c r="F168" s="19">
        <f t="shared" si="144"/>
        <v>91429.299999999988</v>
      </c>
      <c r="G168" s="23">
        <f>G170+G171</f>
        <v>0</v>
      </c>
      <c r="H168" s="49">
        <f t="shared" si="156"/>
        <v>91429.299999999988</v>
      </c>
      <c r="I168" s="19">
        <f t="shared" ref="I168:N168" si="159">I170+I171</f>
        <v>0</v>
      </c>
      <c r="J168" s="19">
        <f t="shared" ref="J168:L168" si="160">J170+J171</f>
        <v>0</v>
      </c>
      <c r="K168" s="19">
        <f t="shared" si="145"/>
        <v>0</v>
      </c>
      <c r="L168" s="23">
        <f t="shared" si="160"/>
        <v>0</v>
      </c>
      <c r="M168" s="49">
        <f t="shared" si="157"/>
        <v>0</v>
      </c>
      <c r="N168" s="19">
        <f t="shared" si="159"/>
        <v>0</v>
      </c>
      <c r="O168" s="20">
        <f t="shared" ref="O168:Q168" si="161">O170+O171</f>
        <v>0</v>
      </c>
      <c r="P168" s="20">
        <f t="shared" si="146"/>
        <v>0</v>
      </c>
      <c r="Q168" s="25">
        <f t="shared" si="161"/>
        <v>0</v>
      </c>
      <c r="R168" s="50">
        <f t="shared" si="158"/>
        <v>0</v>
      </c>
      <c r="T168" s="31"/>
    </row>
    <row r="169" spans="1:20" x14ac:dyDescent="0.3">
      <c r="A169" s="46"/>
      <c r="B169" s="51" t="s">
        <v>5</v>
      </c>
      <c r="C169" s="57"/>
      <c r="D169" s="19"/>
      <c r="E169" s="19"/>
      <c r="F169" s="19"/>
      <c r="G169" s="23"/>
      <c r="H169" s="49"/>
      <c r="I169" s="19"/>
      <c r="J169" s="19"/>
      <c r="K169" s="19"/>
      <c r="L169" s="23"/>
      <c r="M169" s="49"/>
      <c r="N169" s="20"/>
      <c r="O169" s="20"/>
      <c r="P169" s="20"/>
      <c r="Q169" s="25"/>
      <c r="R169" s="50"/>
      <c r="T169" s="31"/>
    </row>
    <row r="170" spans="1:20" s="3" customFormat="1" hidden="1" x14ac:dyDescent="0.3">
      <c r="A170" s="1"/>
      <c r="B170" s="15" t="s">
        <v>6</v>
      </c>
      <c r="C170" s="14"/>
      <c r="D170" s="19">
        <v>27655.1</v>
      </c>
      <c r="E170" s="19"/>
      <c r="F170" s="19">
        <f t="shared" si="144"/>
        <v>27655.1</v>
      </c>
      <c r="G170" s="23"/>
      <c r="H170" s="19">
        <f t="shared" ref="H170:H172" si="162">F170+G170</f>
        <v>27655.1</v>
      </c>
      <c r="I170" s="19">
        <v>0</v>
      </c>
      <c r="J170" s="19">
        <v>0</v>
      </c>
      <c r="K170" s="19">
        <f t="shared" si="145"/>
        <v>0</v>
      </c>
      <c r="L170" s="23">
        <v>0</v>
      </c>
      <c r="M170" s="19">
        <f t="shared" ref="M170:M172" si="163">K170+L170</f>
        <v>0</v>
      </c>
      <c r="N170" s="20">
        <v>0</v>
      </c>
      <c r="O170" s="20">
        <v>0</v>
      </c>
      <c r="P170" s="20">
        <f t="shared" si="146"/>
        <v>0</v>
      </c>
      <c r="Q170" s="25">
        <v>0</v>
      </c>
      <c r="R170" s="20">
        <f t="shared" ref="R170:R172" si="164">P170+Q170</f>
        <v>0</v>
      </c>
      <c r="S170" s="10" t="s">
        <v>306</v>
      </c>
      <c r="T170" s="31">
        <v>0</v>
      </c>
    </row>
    <row r="171" spans="1:20" x14ac:dyDescent="0.3">
      <c r="A171" s="46"/>
      <c r="B171" s="51" t="s">
        <v>21</v>
      </c>
      <c r="C171" s="57"/>
      <c r="D171" s="19">
        <v>63774.2</v>
      </c>
      <c r="E171" s="19"/>
      <c r="F171" s="19">
        <f t="shared" si="144"/>
        <v>63774.2</v>
      </c>
      <c r="G171" s="23"/>
      <c r="H171" s="49">
        <f t="shared" si="162"/>
        <v>63774.2</v>
      </c>
      <c r="I171" s="19">
        <v>0</v>
      </c>
      <c r="J171" s="19">
        <v>0</v>
      </c>
      <c r="K171" s="19">
        <f t="shared" si="145"/>
        <v>0</v>
      </c>
      <c r="L171" s="23">
        <v>0</v>
      </c>
      <c r="M171" s="49">
        <f t="shared" si="163"/>
        <v>0</v>
      </c>
      <c r="N171" s="20">
        <v>0</v>
      </c>
      <c r="O171" s="20">
        <v>0</v>
      </c>
      <c r="P171" s="20">
        <f t="shared" si="146"/>
        <v>0</v>
      </c>
      <c r="Q171" s="25">
        <v>0</v>
      </c>
      <c r="R171" s="50">
        <f t="shared" si="164"/>
        <v>0</v>
      </c>
      <c r="S171" s="10" t="s">
        <v>304</v>
      </c>
      <c r="T171" s="31"/>
    </row>
    <row r="172" spans="1:20" s="3" customFormat="1" ht="40.5" hidden="1" customHeight="1" x14ac:dyDescent="0.3">
      <c r="A172" s="35" t="s">
        <v>219</v>
      </c>
      <c r="B172" s="32" t="s">
        <v>32</v>
      </c>
      <c r="C172" s="6" t="s">
        <v>97</v>
      </c>
      <c r="D172" s="19">
        <f>D174+D175</f>
        <v>182641.4</v>
      </c>
      <c r="E172" s="19">
        <f>E174+E175</f>
        <v>0</v>
      </c>
      <c r="F172" s="19">
        <f t="shared" si="144"/>
        <v>182641.4</v>
      </c>
      <c r="G172" s="23">
        <f>G174+G175</f>
        <v>-182641.4</v>
      </c>
      <c r="H172" s="19">
        <f t="shared" si="162"/>
        <v>0</v>
      </c>
      <c r="I172" s="19">
        <f t="shared" ref="I172:N172" si="165">I174+I175</f>
        <v>0</v>
      </c>
      <c r="J172" s="19">
        <f t="shared" ref="J172:L172" si="166">J174+J175</f>
        <v>0</v>
      </c>
      <c r="K172" s="19">
        <f t="shared" si="145"/>
        <v>0</v>
      </c>
      <c r="L172" s="23">
        <f t="shared" si="166"/>
        <v>0</v>
      </c>
      <c r="M172" s="19">
        <f t="shared" si="163"/>
        <v>0</v>
      </c>
      <c r="N172" s="19">
        <f t="shared" si="165"/>
        <v>0</v>
      </c>
      <c r="O172" s="20">
        <f t="shared" ref="O172:Q172" si="167">O174+O175</f>
        <v>0</v>
      </c>
      <c r="P172" s="20">
        <f t="shared" si="146"/>
        <v>0</v>
      </c>
      <c r="Q172" s="25">
        <f t="shared" si="167"/>
        <v>0</v>
      </c>
      <c r="R172" s="20">
        <f t="shared" si="164"/>
        <v>0</v>
      </c>
      <c r="S172" s="10"/>
      <c r="T172" s="31">
        <v>0</v>
      </c>
    </row>
    <row r="173" spans="1:20" s="3" customFormat="1" hidden="1" x14ac:dyDescent="0.3">
      <c r="A173" s="1"/>
      <c r="B173" s="32" t="s">
        <v>5</v>
      </c>
      <c r="C173" s="33"/>
      <c r="D173" s="19"/>
      <c r="E173" s="19"/>
      <c r="F173" s="19"/>
      <c r="G173" s="23"/>
      <c r="H173" s="19"/>
      <c r="I173" s="19"/>
      <c r="J173" s="19"/>
      <c r="K173" s="19"/>
      <c r="L173" s="23"/>
      <c r="M173" s="19"/>
      <c r="N173" s="20"/>
      <c r="O173" s="20"/>
      <c r="P173" s="20"/>
      <c r="Q173" s="25"/>
      <c r="R173" s="20"/>
      <c r="S173" s="10"/>
      <c r="T173" s="31">
        <v>0</v>
      </c>
    </row>
    <row r="174" spans="1:20" s="3" customFormat="1" hidden="1" x14ac:dyDescent="0.3">
      <c r="A174" s="1"/>
      <c r="B174" s="15" t="s">
        <v>6</v>
      </c>
      <c r="C174" s="14"/>
      <c r="D174" s="19">
        <v>35136.400000000001</v>
      </c>
      <c r="E174" s="19"/>
      <c r="F174" s="19">
        <f t="shared" si="144"/>
        <v>35136.400000000001</v>
      </c>
      <c r="G174" s="23">
        <v>-35136.400000000001</v>
      </c>
      <c r="H174" s="19">
        <f t="shared" ref="H174:H176" si="168">F174+G174</f>
        <v>0</v>
      </c>
      <c r="I174" s="19">
        <v>0</v>
      </c>
      <c r="J174" s="19">
        <v>0</v>
      </c>
      <c r="K174" s="19">
        <f t="shared" si="145"/>
        <v>0</v>
      </c>
      <c r="L174" s="23">
        <v>0</v>
      </c>
      <c r="M174" s="19">
        <f t="shared" ref="M174:M176" si="169">K174+L174</f>
        <v>0</v>
      </c>
      <c r="N174" s="20">
        <v>0</v>
      </c>
      <c r="O174" s="20">
        <v>0</v>
      </c>
      <c r="P174" s="20">
        <f t="shared" si="146"/>
        <v>0</v>
      </c>
      <c r="Q174" s="25">
        <v>0</v>
      </c>
      <c r="R174" s="20">
        <f t="shared" ref="R174:R176" si="170">P174+Q174</f>
        <v>0</v>
      </c>
      <c r="S174" s="10" t="s">
        <v>292</v>
      </c>
      <c r="T174" s="31">
        <v>0</v>
      </c>
    </row>
    <row r="175" spans="1:20" s="3" customFormat="1" hidden="1" x14ac:dyDescent="0.3">
      <c r="A175" s="1"/>
      <c r="B175" s="32" t="s">
        <v>21</v>
      </c>
      <c r="C175" s="33"/>
      <c r="D175" s="19">
        <v>147505</v>
      </c>
      <c r="E175" s="19"/>
      <c r="F175" s="19">
        <f t="shared" si="144"/>
        <v>147505</v>
      </c>
      <c r="G175" s="23">
        <v>-147505</v>
      </c>
      <c r="H175" s="19">
        <f t="shared" si="168"/>
        <v>0</v>
      </c>
      <c r="I175" s="19">
        <v>0</v>
      </c>
      <c r="J175" s="19">
        <v>0</v>
      </c>
      <c r="K175" s="19">
        <f t="shared" si="145"/>
        <v>0</v>
      </c>
      <c r="L175" s="23">
        <v>0</v>
      </c>
      <c r="M175" s="19">
        <f t="shared" si="169"/>
        <v>0</v>
      </c>
      <c r="N175" s="20">
        <v>0</v>
      </c>
      <c r="O175" s="20">
        <v>0</v>
      </c>
      <c r="P175" s="20">
        <f t="shared" si="146"/>
        <v>0</v>
      </c>
      <c r="Q175" s="25">
        <v>0</v>
      </c>
      <c r="R175" s="20">
        <f t="shared" si="170"/>
        <v>0</v>
      </c>
      <c r="S175" s="10" t="s">
        <v>304</v>
      </c>
      <c r="T175" s="31">
        <v>0</v>
      </c>
    </row>
    <row r="176" spans="1:20" ht="47.25" customHeight="1" x14ac:dyDescent="0.3">
      <c r="A176" s="46" t="s">
        <v>223</v>
      </c>
      <c r="B176" s="51" t="s">
        <v>33</v>
      </c>
      <c r="C176" s="54" t="s">
        <v>97</v>
      </c>
      <c r="D176" s="19">
        <f>D178+D179</f>
        <v>223255.3</v>
      </c>
      <c r="E176" s="19">
        <f>E178+E179</f>
        <v>0</v>
      </c>
      <c r="F176" s="19">
        <f t="shared" si="144"/>
        <v>223255.3</v>
      </c>
      <c r="G176" s="23">
        <f>G178+G179</f>
        <v>0</v>
      </c>
      <c r="H176" s="49">
        <f t="shared" si="168"/>
        <v>223255.3</v>
      </c>
      <c r="I176" s="19">
        <f t="shared" ref="I176:N176" si="171">I178+I179</f>
        <v>255000</v>
      </c>
      <c r="J176" s="19">
        <f t="shared" ref="J176:L176" si="172">J178+J179</f>
        <v>0</v>
      </c>
      <c r="K176" s="19">
        <f t="shared" si="145"/>
        <v>255000</v>
      </c>
      <c r="L176" s="23">
        <f t="shared" si="172"/>
        <v>0</v>
      </c>
      <c r="M176" s="49">
        <f t="shared" si="169"/>
        <v>255000</v>
      </c>
      <c r="N176" s="19">
        <f t="shared" si="171"/>
        <v>0</v>
      </c>
      <c r="O176" s="20">
        <f t="shared" ref="O176:Q176" si="173">O178+O179</f>
        <v>0</v>
      </c>
      <c r="P176" s="20">
        <f t="shared" si="146"/>
        <v>0</v>
      </c>
      <c r="Q176" s="25">
        <f t="shared" si="173"/>
        <v>0</v>
      </c>
      <c r="R176" s="50">
        <f t="shared" si="170"/>
        <v>0</v>
      </c>
      <c r="T176" s="31"/>
    </row>
    <row r="177" spans="1:20" x14ac:dyDescent="0.3">
      <c r="A177" s="46"/>
      <c r="B177" s="51" t="s">
        <v>5</v>
      </c>
      <c r="C177" s="56"/>
      <c r="D177" s="19"/>
      <c r="E177" s="19"/>
      <c r="F177" s="19"/>
      <c r="G177" s="23"/>
      <c r="H177" s="49"/>
      <c r="I177" s="19"/>
      <c r="J177" s="19"/>
      <c r="K177" s="19"/>
      <c r="L177" s="23"/>
      <c r="M177" s="49"/>
      <c r="N177" s="20"/>
      <c r="O177" s="20"/>
      <c r="P177" s="20"/>
      <c r="Q177" s="25"/>
      <c r="R177" s="50"/>
      <c r="T177" s="31"/>
    </row>
    <row r="178" spans="1:20" s="3" customFormat="1" hidden="1" x14ac:dyDescent="0.3">
      <c r="A178" s="1"/>
      <c r="B178" s="15" t="s">
        <v>6</v>
      </c>
      <c r="C178" s="2"/>
      <c r="D178" s="28">
        <v>55813.9</v>
      </c>
      <c r="E178" s="28"/>
      <c r="F178" s="19">
        <f t="shared" si="144"/>
        <v>55813.9</v>
      </c>
      <c r="G178" s="29"/>
      <c r="H178" s="19">
        <f t="shared" ref="H178:H180" si="174">F178+G178</f>
        <v>55813.9</v>
      </c>
      <c r="I178" s="28">
        <v>63750</v>
      </c>
      <c r="J178" s="28"/>
      <c r="K178" s="19">
        <f t="shared" si="145"/>
        <v>63750</v>
      </c>
      <c r="L178" s="29"/>
      <c r="M178" s="19">
        <f t="shared" ref="M178:M180" si="175">K178+L178</f>
        <v>63750</v>
      </c>
      <c r="N178" s="21">
        <v>0</v>
      </c>
      <c r="O178" s="21">
        <v>0</v>
      </c>
      <c r="P178" s="20">
        <f t="shared" si="146"/>
        <v>0</v>
      </c>
      <c r="Q178" s="24">
        <v>0</v>
      </c>
      <c r="R178" s="20">
        <f t="shared" ref="R178:R180" si="176">P178+Q178</f>
        <v>0</v>
      </c>
      <c r="S178" s="9" t="s">
        <v>296</v>
      </c>
      <c r="T178" s="31">
        <v>0</v>
      </c>
    </row>
    <row r="179" spans="1:20" x14ac:dyDescent="0.3">
      <c r="A179" s="46"/>
      <c r="B179" s="51" t="s">
        <v>21</v>
      </c>
      <c r="C179" s="56"/>
      <c r="D179" s="19">
        <v>167441.4</v>
      </c>
      <c r="E179" s="19"/>
      <c r="F179" s="19">
        <f t="shared" si="144"/>
        <v>167441.4</v>
      </c>
      <c r="G179" s="23"/>
      <c r="H179" s="49">
        <f t="shared" si="174"/>
        <v>167441.4</v>
      </c>
      <c r="I179" s="19">
        <v>191250</v>
      </c>
      <c r="J179" s="19"/>
      <c r="K179" s="19">
        <f t="shared" si="145"/>
        <v>191250</v>
      </c>
      <c r="L179" s="23"/>
      <c r="M179" s="49">
        <f t="shared" si="175"/>
        <v>191250</v>
      </c>
      <c r="N179" s="20">
        <v>0</v>
      </c>
      <c r="O179" s="20">
        <v>0</v>
      </c>
      <c r="P179" s="20">
        <f t="shared" si="146"/>
        <v>0</v>
      </c>
      <c r="Q179" s="25">
        <v>0</v>
      </c>
      <c r="R179" s="50">
        <f t="shared" si="176"/>
        <v>0</v>
      </c>
      <c r="S179" s="10" t="s">
        <v>304</v>
      </c>
      <c r="T179" s="31"/>
    </row>
    <row r="180" spans="1:20" ht="56.25" x14ac:dyDescent="0.3">
      <c r="A180" s="46" t="s">
        <v>224</v>
      </c>
      <c r="B180" s="51" t="s">
        <v>34</v>
      </c>
      <c r="C180" s="54" t="s">
        <v>97</v>
      </c>
      <c r="D180" s="19">
        <f>D182+D183</f>
        <v>72334</v>
      </c>
      <c r="E180" s="19">
        <f>E182+E183</f>
        <v>0</v>
      </c>
      <c r="F180" s="19">
        <f t="shared" si="144"/>
        <v>72334</v>
      </c>
      <c r="G180" s="23">
        <f>G182+G183</f>
        <v>7520.6559999999999</v>
      </c>
      <c r="H180" s="49">
        <f t="shared" si="174"/>
        <v>79854.656000000003</v>
      </c>
      <c r="I180" s="19">
        <f t="shared" ref="I180:N180" si="177">I182+I183</f>
        <v>161425.1</v>
      </c>
      <c r="J180" s="19">
        <f t="shared" ref="J180:L180" si="178">J182+J183</f>
        <v>0</v>
      </c>
      <c r="K180" s="19">
        <f t="shared" si="145"/>
        <v>161425.1</v>
      </c>
      <c r="L180" s="23">
        <f t="shared" si="178"/>
        <v>0</v>
      </c>
      <c r="M180" s="49">
        <f t="shared" si="175"/>
        <v>161425.1</v>
      </c>
      <c r="N180" s="19">
        <f t="shared" si="177"/>
        <v>0</v>
      </c>
      <c r="O180" s="20">
        <f t="shared" ref="O180:Q180" si="179">O182+O183</f>
        <v>0</v>
      </c>
      <c r="P180" s="20">
        <f t="shared" si="146"/>
        <v>0</v>
      </c>
      <c r="Q180" s="25">
        <f t="shared" si="179"/>
        <v>0</v>
      </c>
      <c r="R180" s="50">
        <f t="shared" si="176"/>
        <v>0</v>
      </c>
      <c r="T180" s="31"/>
    </row>
    <row r="181" spans="1:20" x14ac:dyDescent="0.3">
      <c r="A181" s="46"/>
      <c r="B181" s="51" t="s">
        <v>5</v>
      </c>
      <c r="C181" s="56"/>
      <c r="D181" s="19"/>
      <c r="E181" s="19"/>
      <c r="F181" s="19"/>
      <c r="G181" s="23"/>
      <c r="H181" s="49"/>
      <c r="I181" s="19"/>
      <c r="J181" s="19"/>
      <c r="K181" s="19"/>
      <c r="L181" s="23"/>
      <c r="M181" s="49"/>
      <c r="N181" s="20"/>
      <c r="O181" s="20"/>
      <c r="P181" s="20"/>
      <c r="Q181" s="25"/>
      <c r="R181" s="50"/>
      <c r="T181" s="31"/>
    </row>
    <row r="182" spans="1:20" s="3" customFormat="1" hidden="1" x14ac:dyDescent="0.3">
      <c r="A182" s="1"/>
      <c r="B182" s="15" t="s">
        <v>6</v>
      </c>
      <c r="C182" s="2"/>
      <c r="D182" s="28">
        <v>18083.5</v>
      </c>
      <c r="E182" s="28"/>
      <c r="F182" s="19">
        <f t="shared" si="144"/>
        <v>18083.5</v>
      </c>
      <c r="G182" s="29">
        <v>7520.6559999999999</v>
      </c>
      <c r="H182" s="19">
        <f t="shared" ref="H182:H185" si="180">F182+G182</f>
        <v>25604.155999999999</v>
      </c>
      <c r="I182" s="28">
        <v>77856.3</v>
      </c>
      <c r="J182" s="28"/>
      <c r="K182" s="19">
        <f t="shared" si="145"/>
        <v>77856.3</v>
      </c>
      <c r="L182" s="29"/>
      <c r="M182" s="19">
        <f t="shared" ref="M182:M185" si="181">K182+L182</f>
        <v>77856.3</v>
      </c>
      <c r="N182" s="21">
        <v>0</v>
      </c>
      <c r="O182" s="21">
        <v>0</v>
      </c>
      <c r="P182" s="20">
        <f t="shared" si="146"/>
        <v>0</v>
      </c>
      <c r="Q182" s="24">
        <v>0</v>
      </c>
      <c r="R182" s="20">
        <f t="shared" ref="R182:R185" si="182">P182+Q182</f>
        <v>0</v>
      </c>
      <c r="S182" s="9" t="s">
        <v>334</v>
      </c>
      <c r="T182" s="31">
        <v>0</v>
      </c>
    </row>
    <row r="183" spans="1:20" x14ac:dyDescent="0.3">
      <c r="A183" s="46"/>
      <c r="B183" s="51" t="s">
        <v>21</v>
      </c>
      <c r="C183" s="56"/>
      <c r="D183" s="19">
        <v>54250.5</v>
      </c>
      <c r="E183" s="19"/>
      <c r="F183" s="19">
        <f t="shared" si="144"/>
        <v>54250.5</v>
      </c>
      <c r="G183" s="23"/>
      <c r="H183" s="49">
        <f t="shared" si="180"/>
        <v>54250.5</v>
      </c>
      <c r="I183" s="19">
        <v>83568.800000000003</v>
      </c>
      <c r="J183" s="19"/>
      <c r="K183" s="19">
        <f t="shared" si="145"/>
        <v>83568.800000000003</v>
      </c>
      <c r="L183" s="23"/>
      <c r="M183" s="49">
        <f t="shared" si="181"/>
        <v>83568.800000000003</v>
      </c>
      <c r="N183" s="20">
        <v>0</v>
      </c>
      <c r="O183" s="20">
        <v>0</v>
      </c>
      <c r="P183" s="20">
        <f t="shared" si="146"/>
        <v>0</v>
      </c>
      <c r="Q183" s="25">
        <v>0</v>
      </c>
      <c r="R183" s="50">
        <f t="shared" si="182"/>
        <v>0</v>
      </c>
      <c r="S183" s="10" t="s">
        <v>304</v>
      </c>
      <c r="T183" s="31"/>
    </row>
    <row r="184" spans="1:20" ht="37.5" x14ac:dyDescent="0.3">
      <c r="A184" s="46" t="s">
        <v>225</v>
      </c>
      <c r="B184" s="51" t="s">
        <v>35</v>
      </c>
      <c r="C184" s="54" t="s">
        <v>97</v>
      </c>
      <c r="D184" s="19">
        <v>1213.5999999999999</v>
      </c>
      <c r="E184" s="19"/>
      <c r="F184" s="19">
        <f t="shared" si="144"/>
        <v>1213.5999999999999</v>
      </c>
      <c r="G184" s="23"/>
      <c r="H184" s="49">
        <f t="shared" si="180"/>
        <v>1213.5999999999999</v>
      </c>
      <c r="I184" s="19">
        <v>0</v>
      </c>
      <c r="J184" s="19">
        <v>0</v>
      </c>
      <c r="K184" s="19">
        <f t="shared" si="145"/>
        <v>0</v>
      </c>
      <c r="L184" s="23">
        <v>0</v>
      </c>
      <c r="M184" s="49">
        <f t="shared" si="181"/>
        <v>0</v>
      </c>
      <c r="N184" s="20">
        <v>0</v>
      </c>
      <c r="O184" s="20">
        <v>0</v>
      </c>
      <c r="P184" s="20">
        <f t="shared" si="146"/>
        <v>0</v>
      </c>
      <c r="Q184" s="25">
        <v>0</v>
      </c>
      <c r="R184" s="50">
        <f t="shared" si="182"/>
        <v>0</v>
      </c>
      <c r="S184" s="10" t="s">
        <v>287</v>
      </c>
      <c r="T184" s="31"/>
    </row>
    <row r="185" spans="1:20" ht="37.5" x14ac:dyDescent="0.3">
      <c r="A185" s="46" t="s">
        <v>226</v>
      </c>
      <c r="B185" s="51" t="s">
        <v>36</v>
      </c>
      <c r="C185" s="54" t="s">
        <v>97</v>
      </c>
      <c r="D185" s="19">
        <f>D187+D188</f>
        <v>21220</v>
      </c>
      <c r="E185" s="19">
        <f>E187+E188</f>
        <v>0</v>
      </c>
      <c r="F185" s="19">
        <f t="shared" si="144"/>
        <v>21220</v>
      </c>
      <c r="G185" s="23">
        <f>G187+G188</f>
        <v>0</v>
      </c>
      <c r="H185" s="49">
        <f t="shared" si="180"/>
        <v>21220</v>
      </c>
      <c r="I185" s="19">
        <f t="shared" ref="I185:N185" si="183">I187+I188</f>
        <v>563256.69999999995</v>
      </c>
      <c r="J185" s="19">
        <f t="shared" ref="J185:L185" si="184">J187+J188</f>
        <v>0</v>
      </c>
      <c r="K185" s="19">
        <f t="shared" si="145"/>
        <v>563256.69999999995</v>
      </c>
      <c r="L185" s="23">
        <f t="shared" si="184"/>
        <v>0</v>
      </c>
      <c r="M185" s="49">
        <f t="shared" si="181"/>
        <v>563256.69999999995</v>
      </c>
      <c r="N185" s="19">
        <f t="shared" si="183"/>
        <v>279089.3</v>
      </c>
      <c r="O185" s="20">
        <f t="shared" ref="O185:Q185" si="185">O187+O188</f>
        <v>0</v>
      </c>
      <c r="P185" s="20">
        <f t="shared" si="146"/>
        <v>279089.3</v>
      </c>
      <c r="Q185" s="25">
        <f t="shared" si="185"/>
        <v>0</v>
      </c>
      <c r="R185" s="50">
        <f t="shared" si="182"/>
        <v>279089.3</v>
      </c>
      <c r="T185" s="31"/>
    </row>
    <row r="186" spans="1:20" x14ac:dyDescent="0.3">
      <c r="A186" s="46"/>
      <c r="B186" s="51" t="s">
        <v>5</v>
      </c>
      <c r="C186" s="51"/>
      <c r="D186" s="19"/>
      <c r="E186" s="19"/>
      <c r="F186" s="19"/>
      <c r="G186" s="23"/>
      <c r="H186" s="49"/>
      <c r="I186" s="19"/>
      <c r="J186" s="19"/>
      <c r="K186" s="19"/>
      <c r="L186" s="23"/>
      <c r="M186" s="49"/>
      <c r="N186" s="20"/>
      <c r="O186" s="20"/>
      <c r="P186" s="20"/>
      <c r="Q186" s="25"/>
      <c r="R186" s="50"/>
      <c r="T186" s="31"/>
    </row>
    <row r="187" spans="1:20" s="3" customFormat="1" hidden="1" x14ac:dyDescent="0.3">
      <c r="A187" s="1"/>
      <c r="B187" s="15" t="s">
        <v>6</v>
      </c>
      <c r="C187" s="13"/>
      <c r="D187" s="19">
        <v>5305</v>
      </c>
      <c r="E187" s="19"/>
      <c r="F187" s="19">
        <f t="shared" si="144"/>
        <v>5305</v>
      </c>
      <c r="G187" s="23"/>
      <c r="H187" s="19">
        <f t="shared" ref="H187:H189" si="186">F187+G187</f>
        <v>5305</v>
      </c>
      <c r="I187" s="19">
        <v>136893.6</v>
      </c>
      <c r="J187" s="19"/>
      <c r="K187" s="19">
        <f t="shared" si="145"/>
        <v>136893.6</v>
      </c>
      <c r="L187" s="23"/>
      <c r="M187" s="19">
        <f t="shared" ref="M187:M189" si="187">K187+L187</f>
        <v>136893.6</v>
      </c>
      <c r="N187" s="20">
        <v>279089.3</v>
      </c>
      <c r="O187" s="20"/>
      <c r="P187" s="20">
        <f t="shared" si="146"/>
        <v>279089.3</v>
      </c>
      <c r="Q187" s="25"/>
      <c r="R187" s="20">
        <f t="shared" ref="R187:R189" si="188">P187+Q187</f>
        <v>279089.3</v>
      </c>
      <c r="S187" s="10" t="s">
        <v>313</v>
      </c>
      <c r="T187" s="31">
        <v>0</v>
      </c>
    </row>
    <row r="188" spans="1:20" x14ac:dyDescent="0.3">
      <c r="A188" s="46"/>
      <c r="B188" s="51" t="s">
        <v>21</v>
      </c>
      <c r="C188" s="51"/>
      <c r="D188" s="19">
        <v>15915</v>
      </c>
      <c r="E188" s="19"/>
      <c r="F188" s="19">
        <f t="shared" si="144"/>
        <v>15915</v>
      </c>
      <c r="G188" s="23"/>
      <c r="H188" s="49">
        <f t="shared" si="186"/>
        <v>15915</v>
      </c>
      <c r="I188" s="19">
        <v>426363.1</v>
      </c>
      <c r="J188" s="19"/>
      <c r="K188" s="19">
        <f t="shared" si="145"/>
        <v>426363.1</v>
      </c>
      <c r="L188" s="23"/>
      <c r="M188" s="49">
        <f t="shared" si="187"/>
        <v>426363.1</v>
      </c>
      <c r="N188" s="20">
        <v>0</v>
      </c>
      <c r="O188" s="20">
        <v>0</v>
      </c>
      <c r="P188" s="20">
        <f t="shared" si="146"/>
        <v>0</v>
      </c>
      <c r="Q188" s="25">
        <v>0</v>
      </c>
      <c r="R188" s="50">
        <f t="shared" si="188"/>
        <v>0</v>
      </c>
      <c r="S188" s="10" t="s">
        <v>304</v>
      </c>
      <c r="T188" s="31"/>
    </row>
    <row r="189" spans="1:20" ht="37.5" x14ac:dyDescent="0.3">
      <c r="A189" s="46" t="s">
        <v>227</v>
      </c>
      <c r="B189" s="51" t="s">
        <v>37</v>
      </c>
      <c r="C189" s="54" t="s">
        <v>97</v>
      </c>
      <c r="D189" s="19">
        <f>D191+D192</f>
        <v>0</v>
      </c>
      <c r="E189" s="19">
        <f>E191+E192</f>
        <v>0</v>
      </c>
      <c r="F189" s="19">
        <f t="shared" si="144"/>
        <v>0</v>
      </c>
      <c r="G189" s="23">
        <f>G191+G192</f>
        <v>0</v>
      </c>
      <c r="H189" s="49">
        <f t="shared" si="186"/>
        <v>0</v>
      </c>
      <c r="I189" s="19">
        <f t="shared" ref="I189:N189" si="189">I191+I192</f>
        <v>41507.199999999997</v>
      </c>
      <c r="J189" s="19">
        <f t="shared" ref="J189:L189" si="190">J191+J192</f>
        <v>0</v>
      </c>
      <c r="K189" s="19">
        <f t="shared" si="145"/>
        <v>41507.199999999997</v>
      </c>
      <c r="L189" s="23">
        <f t="shared" si="190"/>
        <v>0</v>
      </c>
      <c r="M189" s="49">
        <f t="shared" si="187"/>
        <v>41507.199999999997</v>
      </c>
      <c r="N189" s="19">
        <f t="shared" si="189"/>
        <v>0</v>
      </c>
      <c r="O189" s="20">
        <f t="shared" ref="O189:Q189" si="191">O191+O192</f>
        <v>0</v>
      </c>
      <c r="P189" s="20">
        <f t="shared" si="146"/>
        <v>0</v>
      </c>
      <c r="Q189" s="25">
        <f t="shared" si="191"/>
        <v>0</v>
      </c>
      <c r="R189" s="50">
        <f t="shared" si="188"/>
        <v>0</v>
      </c>
      <c r="T189" s="31"/>
    </row>
    <row r="190" spans="1:20" x14ac:dyDescent="0.3">
      <c r="A190" s="46"/>
      <c r="B190" s="51" t="s">
        <v>5</v>
      </c>
      <c r="C190" s="51"/>
      <c r="D190" s="19"/>
      <c r="E190" s="19"/>
      <c r="F190" s="19"/>
      <c r="G190" s="23"/>
      <c r="H190" s="49"/>
      <c r="I190" s="19"/>
      <c r="J190" s="19"/>
      <c r="K190" s="19"/>
      <c r="L190" s="23"/>
      <c r="M190" s="49"/>
      <c r="N190" s="20"/>
      <c r="O190" s="20"/>
      <c r="P190" s="20"/>
      <c r="Q190" s="25"/>
      <c r="R190" s="50"/>
      <c r="T190" s="31"/>
    </row>
    <row r="191" spans="1:20" s="3" customFormat="1" hidden="1" x14ac:dyDescent="0.3">
      <c r="A191" s="1"/>
      <c r="B191" s="15" t="s">
        <v>6</v>
      </c>
      <c r="C191" s="13"/>
      <c r="D191" s="19">
        <v>0</v>
      </c>
      <c r="E191" s="19">
        <v>0</v>
      </c>
      <c r="F191" s="19">
        <f t="shared" si="144"/>
        <v>0</v>
      </c>
      <c r="G191" s="23">
        <v>0</v>
      </c>
      <c r="H191" s="19">
        <f t="shared" ref="H191:H193" si="192">F191+G191</f>
        <v>0</v>
      </c>
      <c r="I191" s="19">
        <v>10376.900000000001</v>
      </c>
      <c r="J191" s="19"/>
      <c r="K191" s="19">
        <f t="shared" si="145"/>
        <v>10376.900000000001</v>
      </c>
      <c r="L191" s="23"/>
      <c r="M191" s="19">
        <f t="shared" ref="M191:M193" si="193">K191+L191</f>
        <v>10376.900000000001</v>
      </c>
      <c r="N191" s="20">
        <v>0</v>
      </c>
      <c r="O191" s="20">
        <v>0</v>
      </c>
      <c r="P191" s="20">
        <f t="shared" si="146"/>
        <v>0</v>
      </c>
      <c r="Q191" s="25">
        <v>0</v>
      </c>
      <c r="R191" s="20">
        <f t="shared" ref="R191:R193" si="194">P191+Q191</f>
        <v>0</v>
      </c>
      <c r="S191" s="10" t="s">
        <v>299</v>
      </c>
      <c r="T191" s="31">
        <v>0</v>
      </c>
    </row>
    <row r="192" spans="1:20" x14ac:dyDescent="0.3">
      <c r="A192" s="46"/>
      <c r="B192" s="51" t="s">
        <v>21</v>
      </c>
      <c r="C192" s="51"/>
      <c r="D192" s="19">
        <v>0</v>
      </c>
      <c r="E192" s="19">
        <v>0</v>
      </c>
      <c r="F192" s="19">
        <f t="shared" si="144"/>
        <v>0</v>
      </c>
      <c r="G192" s="23">
        <v>0</v>
      </c>
      <c r="H192" s="49">
        <f t="shared" si="192"/>
        <v>0</v>
      </c>
      <c r="I192" s="19">
        <v>31130.299999999996</v>
      </c>
      <c r="J192" s="19"/>
      <c r="K192" s="19">
        <f t="shared" si="145"/>
        <v>31130.299999999996</v>
      </c>
      <c r="L192" s="23"/>
      <c r="M192" s="49">
        <f t="shared" si="193"/>
        <v>31130.299999999996</v>
      </c>
      <c r="N192" s="20">
        <v>0</v>
      </c>
      <c r="O192" s="20">
        <v>0</v>
      </c>
      <c r="P192" s="20">
        <f t="shared" si="146"/>
        <v>0</v>
      </c>
      <c r="Q192" s="25">
        <v>0</v>
      </c>
      <c r="R192" s="50">
        <f t="shared" si="194"/>
        <v>0</v>
      </c>
      <c r="S192" s="10" t="s">
        <v>304</v>
      </c>
      <c r="T192" s="31"/>
    </row>
    <row r="193" spans="1:20" ht="75" x14ac:dyDescent="0.3">
      <c r="A193" s="46" t="s">
        <v>228</v>
      </c>
      <c r="B193" s="51" t="s">
        <v>38</v>
      </c>
      <c r="C193" s="54" t="s">
        <v>97</v>
      </c>
      <c r="D193" s="19">
        <f>D195+D196</f>
        <v>0</v>
      </c>
      <c r="E193" s="19">
        <f>E195+E196</f>
        <v>0</v>
      </c>
      <c r="F193" s="19">
        <f t="shared" si="144"/>
        <v>0</v>
      </c>
      <c r="G193" s="23">
        <f>G195+G196</f>
        <v>0</v>
      </c>
      <c r="H193" s="49">
        <f t="shared" si="192"/>
        <v>0</v>
      </c>
      <c r="I193" s="19">
        <f t="shared" ref="I193:N193" si="195">I195+I196</f>
        <v>0</v>
      </c>
      <c r="J193" s="19">
        <f t="shared" ref="J193:L193" si="196">J195+J196</f>
        <v>0</v>
      </c>
      <c r="K193" s="19">
        <f t="shared" si="145"/>
        <v>0</v>
      </c>
      <c r="L193" s="23">
        <f t="shared" si="196"/>
        <v>0</v>
      </c>
      <c r="M193" s="49">
        <f t="shared" si="193"/>
        <v>0</v>
      </c>
      <c r="N193" s="19">
        <f t="shared" si="195"/>
        <v>46155</v>
      </c>
      <c r="O193" s="20">
        <f t="shared" ref="O193:Q193" si="197">O195+O196</f>
        <v>0</v>
      </c>
      <c r="P193" s="20">
        <f t="shared" si="146"/>
        <v>46155</v>
      </c>
      <c r="Q193" s="25">
        <f t="shared" si="197"/>
        <v>0</v>
      </c>
      <c r="R193" s="50">
        <f t="shared" si="194"/>
        <v>46155</v>
      </c>
      <c r="T193" s="31"/>
    </row>
    <row r="194" spans="1:20" x14ac:dyDescent="0.3">
      <c r="A194" s="46"/>
      <c r="B194" s="51" t="s">
        <v>5</v>
      </c>
      <c r="C194" s="51"/>
      <c r="D194" s="19"/>
      <c r="E194" s="19"/>
      <c r="F194" s="19"/>
      <c r="G194" s="23"/>
      <c r="H194" s="49"/>
      <c r="I194" s="19"/>
      <c r="J194" s="19"/>
      <c r="K194" s="19"/>
      <c r="L194" s="23"/>
      <c r="M194" s="49"/>
      <c r="N194" s="20"/>
      <c r="O194" s="20"/>
      <c r="P194" s="20"/>
      <c r="Q194" s="25"/>
      <c r="R194" s="50"/>
      <c r="T194" s="31"/>
    </row>
    <row r="195" spans="1:20" s="3" customFormat="1" hidden="1" x14ac:dyDescent="0.3">
      <c r="A195" s="1"/>
      <c r="B195" s="15" t="s">
        <v>6</v>
      </c>
      <c r="C195" s="13"/>
      <c r="D195" s="19">
        <v>0</v>
      </c>
      <c r="E195" s="19">
        <v>0</v>
      </c>
      <c r="F195" s="19">
        <f t="shared" si="144"/>
        <v>0</v>
      </c>
      <c r="G195" s="23">
        <v>0</v>
      </c>
      <c r="H195" s="19">
        <f t="shared" ref="H195:H197" si="198">F195+G195</f>
        <v>0</v>
      </c>
      <c r="I195" s="19">
        <v>0</v>
      </c>
      <c r="J195" s="19">
        <v>0</v>
      </c>
      <c r="K195" s="19">
        <f t="shared" si="145"/>
        <v>0</v>
      </c>
      <c r="L195" s="23">
        <v>0</v>
      </c>
      <c r="M195" s="19">
        <f t="shared" ref="M195:M197" si="199">K195+L195</f>
        <v>0</v>
      </c>
      <c r="N195" s="20">
        <v>11538.9</v>
      </c>
      <c r="O195" s="20"/>
      <c r="P195" s="20">
        <f t="shared" si="146"/>
        <v>11538.9</v>
      </c>
      <c r="Q195" s="25"/>
      <c r="R195" s="20">
        <f t="shared" ref="R195:R197" si="200">P195+Q195</f>
        <v>11538.9</v>
      </c>
      <c r="S195" s="10" t="s">
        <v>300</v>
      </c>
      <c r="T195" s="31">
        <v>0</v>
      </c>
    </row>
    <row r="196" spans="1:20" x14ac:dyDescent="0.3">
      <c r="A196" s="46"/>
      <c r="B196" s="51" t="s">
        <v>21</v>
      </c>
      <c r="C196" s="51"/>
      <c r="D196" s="19">
        <v>0</v>
      </c>
      <c r="E196" s="19">
        <v>0</v>
      </c>
      <c r="F196" s="19">
        <f t="shared" si="144"/>
        <v>0</v>
      </c>
      <c r="G196" s="23">
        <v>0</v>
      </c>
      <c r="H196" s="49">
        <f t="shared" si="198"/>
        <v>0</v>
      </c>
      <c r="I196" s="19">
        <v>0</v>
      </c>
      <c r="J196" s="19">
        <v>0</v>
      </c>
      <c r="K196" s="19">
        <f t="shared" si="145"/>
        <v>0</v>
      </c>
      <c r="L196" s="23">
        <v>0</v>
      </c>
      <c r="M196" s="49">
        <f t="shared" si="199"/>
        <v>0</v>
      </c>
      <c r="N196" s="20">
        <v>34616.1</v>
      </c>
      <c r="O196" s="20"/>
      <c r="P196" s="20">
        <f t="shared" si="146"/>
        <v>34616.1</v>
      </c>
      <c r="Q196" s="25"/>
      <c r="R196" s="50">
        <f t="shared" si="200"/>
        <v>34616.1</v>
      </c>
      <c r="S196" s="10" t="s">
        <v>304</v>
      </c>
      <c r="T196" s="31"/>
    </row>
    <row r="197" spans="1:20" ht="37.5" x14ac:dyDescent="0.3">
      <c r="A197" s="46" t="s">
        <v>229</v>
      </c>
      <c r="B197" s="51" t="s">
        <v>39</v>
      </c>
      <c r="C197" s="54" t="s">
        <v>97</v>
      </c>
      <c r="D197" s="19">
        <f>D199+D200</f>
        <v>164599.4</v>
      </c>
      <c r="E197" s="19">
        <f>E199+E200</f>
        <v>0</v>
      </c>
      <c r="F197" s="19">
        <f t="shared" si="144"/>
        <v>164599.4</v>
      </c>
      <c r="G197" s="23">
        <f>G199+G200</f>
        <v>0</v>
      </c>
      <c r="H197" s="49">
        <f t="shared" si="198"/>
        <v>164599.4</v>
      </c>
      <c r="I197" s="19">
        <f t="shared" ref="I197:N197" si="201">I199+I200</f>
        <v>920064.8</v>
      </c>
      <c r="J197" s="19">
        <f t="shared" ref="J197:L197" si="202">J199+J200</f>
        <v>0</v>
      </c>
      <c r="K197" s="19">
        <f t="shared" si="145"/>
        <v>920064.8</v>
      </c>
      <c r="L197" s="23">
        <f t="shared" si="202"/>
        <v>0</v>
      </c>
      <c r="M197" s="49">
        <f t="shared" si="199"/>
        <v>920064.8</v>
      </c>
      <c r="N197" s="19">
        <f t="shared" si="201"/>
        <v>1645765</v>
      </c>
      <c r="O197" s="20">
        <f t="shared" ref="O197:Q197" si="203">O199+O200</f>
        <v>0</v>
      </c>
      <c r="P197" s="20">
        <f t="shared" si="146"/>
        <v>1645765</v>
      </c>
      <c r="Q197" s="25">
        <f t="shared" si="203"/>
        <v>0</v>
      </c>
      <c r="R197" s="50">
        <f t="shared" si="200"/>
        <v>1645765</v>
      </c>
      <c r="T197" s="31"/>
    </row>
    <row r="198" spans="1:20" x14ac:dyDescent="0.3">
      <c r="A198" s="46"/>
      <c r="B198" s="51" t="s">
        <v>5</v>
      </c>
      <c r="C198" s="51"/>
      <c r="D198" s="19"/>
      <c r="E198" s="19"/>
      <c r="F198" s="19"/>
      <c r="G198" s="23"/>
      <c r="H198" s="49"/>
      <c r="I198" s="19"/>
      <c r="J198" s="19"/>
      <c r="K198" s="19"/>
      <c r="L198" s="23"/>
      <c r="M198" s="49"/>
      <c r="N198" s="20"/>
      <c r="O198" s="20"/>
      <c r="P198" s="20"/>
      <c r="Q198" s="25"/>
      <c r="R198" s="50"/>
      <c r="T198" s="31"/>
    </row>
    <row r="199" spans="1:20" s="3" customFormat="1" hidden="1" x14ac:dyDescent="0.3">
      <c r="A199" s="1"/>
      <c r="B199" s="15" t="s">
        <v>6</v>
      </c>
      <c r="C199" s="15"/>
      <c r="D199" s="19">
        <v>48155.5</v>
      </c>
      <c r="E199" s="19"/>
      <c r="F199" s="19">
        <f t="shared" si="144"/>
        <v>48155.5</v>
      </c>
      <c r="G199" s="23"/>
      <c r="H199" s="19">
        <f t="shared" ref="H199:H201" si="204">F199+G199</f>
        <v>48155.5</v>
      </c>
      <c r="I199" s="19">
        <v>182348.9</v>
      </c>
      <c r="J199" s="19"/>
      <c r="K199" s="19">
        <f t="shared" si="145"/>
        <v>182348.9</v>
      </c>
      <c r="L199" s="23"/>
      <c r="M199" s="19">
        <f t="shared" ref="M199:M201" si="205">K199+L199</f>
        <v>182348.9</v>
      </c>
      <c r="N199" s="20">
        <v>534567.5</v>
      </c>
      <c r="O199" s="20"/>
      <c r="P199" s="20">
        <f t="shared" si="146"/>
        <v>534567.5</v>
      </c>
      <c r="Q199" s="25"/>
      <c r="R199" s="20">
        <f t="shared" ref="R199:R201" si="206">P199+Q199</f>
        <v>534567.5</v>
      </c>
      <c r="S199" s="10" t="s">
        <v>295</v>
      </c>
      <c r="T199" s="31">
        <v>0</v>
      </c>
    </row>
    <row r="200" spans="1:20" x14ac:dyDescent="0.3">
      <c r="A200" s="46"/>
      <c r="B200" s="51" t="s">
        <v>21</v>
      </c>
      <c r="C200" s="51"/>
      <c r="D200" s="19">
        <v>116443.9</v>
      </c>
      <c r="E200" s="19"/>
      <c r="F200" s="19">
        <f t="shared" si="144"/>
        <v>116443.9</v>
      </c>
      <c r="G200" s="23"/>
      <c r="H200" s="49">
        <f t="shared" si="204"/>
        <v>116443.9</v>
      </c>
      <c r="I200" s="19">
        <v>737715.9</v>
      </c>
      <c r="J200" s="19"/>
      <c r="K200" s="19">
        <f t="shared" si="145"/>
        <v>737715.9</v>
      </c>
      <c r="L200" s="23"/>
      <c r="M200" s="49">
        <f t="shared" si="205"/>
        <v>737715.9</v>
      </c>
      <c r="N200" s="20">
        <v>1111197.5</v>
      </c>
      <c r="O200" s="20"/>
      <c r="P200" s="20">
        <f t="shared" si="146"/>
        <v>1111197.5</v>
      </c>
      <c r="Q200" s="25"/>
      <c r="R200" s="50">
        <f t="shared" si="206"/>
        <v>1111197.5</v>
      </c>
      <c r="S200" s="10" t="s">
        <v>304</v>
      </c>
      <c r="T200" s="31"/>
    </row>
    <row r="201" spans="1:20" ht="37.5" x14ac:dyDescent="0.3">
      <c r="A201" s="46" t="s">
        <v>230</v>
      </c>
      <c r="B201" s="51" t="s">
        <v>40</v>
      </c>
      <c r="C201" s="54" t="s">
        <v>97</v>
      </c>
      <c r="D201" s="19">
        <f>D203+D204</f>
        <v>383520</v>
      </c>
      <c r="E201" s="19">
        <f>E203+E204</f>
        <v>0</v>
      </c>
      <c r="F201" s="19">
        <f t="shared" si="144"/>
        <v>383520</v>
      </c>
      <c r="G201" s="23">
        <f>G203+G204</f>
        <v>-5191.5999999999995</v>
      </c>
      <c r="H201" s="49">
        <f t="shared" si="204"/>
        <v>378328.4</v>
      </c>
      <c r="I201" s="19">
        <f t="shared" ref="I201:N201" si="207">I203+I204</f>
        <v>68737</v>
      </c>
      <c r="J201" s="19">
        <f t="shared" ref="J201:L201" si="208">J203+J204</f>
        <v>0</v>
      </c>
      <c r="K201" s="19">
        <f t="shared" si="145"/>
        <v>68737</v>
      </c>
      <c r="L201" s="23">
        <f t="shared" si="208"/>
        <v>0</v>
      </c>
      <c r="M201" s="49">
        <f t="shared" si="205"/>
        <v>68737</v>
      </c>
      <c r="N201" s="19">
        <f t="shared" si="207"/>
        <v>0</v>
      </c>
      <c r="O201" s="20">
        <f t="shared" ref="O201:Q201" si="209">O203+O204</f>
        <v>0</v>
      </c>
      <c r="P201" s="20">
        <f t="shared" si="146"/>
        <v>0</v>
      </c>
      <c r="Q201" s="25">
        <f t="shared" si="209"/>
        <v>0</v>
      </c>
      <c r="R201" s="50">
        <f t="shared" si="206"/>
        <v>0</v>
      </c>
      <c r="T201" s="31"/>
    </row>
    <row r="202" spans="1:20" x14ac:dyDescent="0.3">
      <c r="A202" s="46"/>
      <c r="B202" s="51" t="s">
        <v>5</v>
      </c>
      <c r="C202" s="51"/>
      <c r="D202" s="19"/>
      <c r="E202" s="19"/>
      <c r="F202" s="19"/>
      <c r="G202" s="23"/>
      <c r="H202" s="49"/>
      <c r="I202" s="19"/>
      <c r="J202" s="19"/>
      <c r="K202" s="19"/>
      <c r="L202" s="23"/>
      <c r="M202" s="49"/>
      <c r="N202" s="20"/>
      <c r="O202" s="20"/>
      <c r="P202" s="20"/>
      <c r="Q202" s="25"/>
      <c r="R202" s="50"/>
      <c r="T202" s="31"/>
    </row>
    <row r="203" spans="1:20" s="3" customFormat="1" hidden="1" x14ac:dyDescent="0.3">
      <c r="A203" s="1"/>
      <c r="B203" s="15" t="s">
        <v>6</v>
      </c>
      <c r="C203" s="15"/>
      <c r="D203" s="19">
        <v>95880.1</v>
      </c>
      <c r="E203" s="19"/>
      <c r="F203" s="19">
        <f t="shared" si="144"/>
        <v>95880.1</v>
      </c>
      <c r="G203" s="23">
        <f>-2426+4512.1</f>
        <v>2086.1000000000004</v>
      </c>
      <c r="H203" s="19">
        <f t="shared" ref="H203:H205" si="210">F203+G203</f>
        <v>97966.200000000012</v>
      </c>
      <c r="I203" s="19">
        <v>17184.2</v>
      </c>
      <c r="J203" s="19"/>
      <c r="K203" s="19">
        <f t="shared" si="145"/>
        <v>17184.2</v>
      </c>
      <c r="L203" s="23"/>
      <c r="M203" s="19">
        <f t="shared" ref="M203:M205" si="211">K203+L203</f>
        <v>17184.2</v>
      </c>
      <c r="N203" s="20">
        <v>0</v>
      </c>
      <c r="O203" s="20">
        <v>0</v>
      </c>
      <c r="P203" s="20">
        <f t="shared" si="146"/>
        <v>0</v>
      </c>
      <c r="Q203" s="25">
        <v>0</v>
      </c>
      <c r="R203" s="20">
        <f t="shared" ref="R203:R205" si="212">P203+Q203</f>
        <v>0</v>
      </c>
      <c r="S203" s="10" t="s">
        <v>298</v>
      </c>
      <c r="T203" s="31">
        <v>0</v>
      </c>
    </row>
    <row r="204" spans="1:20" x14ac:dyDescent="0.3">
      <c r="A204" s="46"/>
      <c r="B204" s="51" t="s">
        <v>21</v>
      </c>
      <c r="C204" s="51"/>
      <c r="D204" s="19">
        <v>287639.90000000002</v>
      </c>
      <c r="E204" s="19"/>
      <c r="F204" s="19">
        <f t="shared" si="144"/>
        <v>287639.90000000002</v>
      </c>
      <c r="G204" s="23">
        <v>-7277.7</v>
      </c>
      <c r="H204" s="49">
        <f t="shared" si="210"/>
        <v>280362.2</v>
      </c>
      <c r="I204" s="19">
        <v>51552.800000000003</v>
      </c>
      <c r="J204" s="19"/>
      <c r="K204" s="19">
        <f t="shared" si="145"/>
        <v>51552.800000000003</v>
      </c>
      <c r="L204" s="23"/>
      <c r="M204" s="49">
        <f t="shared" si="211"/>
        <v>51552.800000000003</v>
      </c>
      <c r="N204" s="20">
        <v>0</v>
      </c>
      <c r="O204" s="20">
        <v>0</v>
      </c>
      <c r="P204" s="20">
        <f t="shared" si="146"/>
        <v>0</v>
      </c>
      <c r="Q204" s="25">
        <v>0</v>
      </c>
      <c r="R204" s="50">
        <f t="shared" si="212"/>
        <v>0</v>
      </c>
      <c r="S204" s="10" t="s">
        <v>304</v>
      </c>
      <c r="T204" s="31"/>
    </row>
    <row r="205" spans="1:20" ht="37.5" x14ac:dyDescent="0.3">
      <c r="A205" s="46" t="s">
        <v>231</v>
      </c>
      <c r="B205" s="51" t="s">
        <v>41</v>
      </c>
      <c r="C205" s="54" t="s">
        <v>97</v>
      </c>
      <c r="D205" s="19">
        <f>D207+D208</f>
        <v>46879.5</v>
      </c>
      <c r="E205" s="19">
        <f>E207+E208</f>
        <v>0</v>
      </c>
      <c r="F205" s="19">
        <f t="shared" si="144"/>
        <v>46879.5</v>
      </c>
      <c r="G205" s="23">
        <f>G207+G208</f>
        <v>0</v>
      </c>
      <c r="H205" s="49">
        <f t="shared" si="210"/>
        <v>46879.5</v>
      </c>
      <c r="I205" s="19">
        <f t="shared" ref="I205:N205" si="213">I207+I208</f>
        <v>0</v>
      </c>
      <c r="J205" s="19">
        <f t="shared" ref="J205:L205" si="214">J207+J208</f>
        <v>0</v>
      </c>
      <c r="K205" s="19">
        <f t="shared" si="145"/>
        <v>0</v>
      </c>
      <c r="L205" s="23">
        <f t="shared" si="214"/>
        <v>0</v>
      </c>
      <c r="M205" s="49">
        <f t="shared" si="211"/>
        <v>0</v>
      </c>
      <c r="N205" s="19">
        <f t="shared" si="213"/>
        <v>0</v>
      </c>
      <c r="O205" s="20">
        <f t="shared" ref="O205:Q205" si="215">O207+O208</f>
        <v>0</v>
      </c>
      <c r="P205" s="20">
        <f t="shared" si="146"/>
        <v>0</v>
      </c>
      <c r="Q205" s="25">
        <f t="shared" si="215"/>
        <v>0</v>
      </c>
      <c r="R205" s="50">
        <f t="shared" si="212"/>
        <v>0</v>
      </c>
      <c r="T205" s="31"/>
    </row>
    <row r="206" spans="1:20" x14ac:dyDescent="0.3">
      <c r="A206" s="46"/>
      <c r="B206" s="51" t="s">
        <v>5</v>
      </c>
      <c r="C206" s="51"/>
      <c r="D206" s="19"/>
      <c r="E206" s="19"/>
      <c r="F206" s="19"/>
      <c r="G206" s="23"/>
      <c r="H206" s="49"/>
      <c r="I206" s="19"/>
      <c r="J206" s="19"/>
      <c r="K206" s="19"/>
      <c r="L206" s="23"/>
      <c r="M206" s="49"/>
      <c r="N206" s="20"/>
      <c r="O206" s="20"/>
      <c r="P206" s="20"/>
      <c r="Q206" s="25"/>
      <c r="R206" s="50"/>
      <c r="T206" s="31"/>
    </row>
    <row r="207" spans="1:20" s="3" customFormat="1" hidden="1" x14ac:dyDescent="0.3">
      <c r="A207" s="1"/>
      <c r="B207" s="15" t="s">
        <v>6</v>
      </c>
      <c r="C207" s="15"/>
      <c r="D207" s="19">
        <v>11720</v>
      </c>
      <c r="E207" s="19"/>
      <c r="F207" s="19">
        <f t="shared" si="144"/>
        <v>11720</v>
      </c>
      <c r="G207" s="23"/>
      <c r="H207" s="19">
        <f t="shared" ref="H207:H209" si="216">F207+G207</f>
        <v>11720</v>
      </c>
      <c r="I207" s="19">
        <v>0</v>
      </c>
      <c r="J207" s="19">
        <v>0</v>
      </c>
      <c r="K207" s="19">
        <f t="shared" si="145"/>
        <v>0</v>
      </c>
      <c r="L207" s="23">
        <v>0</v>
      </c>
      <c r="M207" s="19">
        <f t="shared" ref="M207:M209" si="217">K207+L207</f>
        <v>0</v>
      </c>
      <c r="N207" s="20">
        <v>0</v>
      </c>
      <c r="O207" s="20">
        <v>0</v>
      </c>
      <c r="P207" s="20">
        <f t="shared" si="146"/>
        <v>0</v>
      </c>
      <c r="Q207" s="25">
        <v>0</v>
      </c>
      <c r="R207" s="20">
        <f t="shared" ref="R207:R209" si="218">P207+Q207</f>
        <v>0</v>
      </c>
      <c r="S207" s="10" t="s">
        <v>303</v>
      </c>
      <c r="T207" s="31">
        <v>0</v>
      </c>
    </row>
    <row r="208" spans="1:20" x14ac:dyDescent="0.3">
      <c r="A208" s="46"/>
      <c r="B208" s="51" t="s">
        <v>21</v>
      </c>
      <c r="C208" s="51"/>
      <c r="D208" s="19">
        <v>35159.5</v>
      </c>
      <c r="E208" s="19"/>
      <c r="F208" s="19">
        <f t="shared" si="144"/>
        <v>35159.5</v>
      </c>
      <c r="G208" s="23"/>
      <c r="H208" s="49">
        <f t="shared" si="216"/>
        <v>35159.5</v>
      </c>
      <c r="I208" s="19">
        <v>0</v>
      </c>
      <c r="J208" s="19">
        <v>0</v>
      </c>
      <c r="K208" s="19">
        <f t="shared" si="145"/>
        <v>0</v>
      </c>
      <c r="L208" s="23">
        <v>0</v>
      </c>
      <c r="M208" s="49">
        <f t="shared" si="217"/>
        <v>0</v>
      </c>
      <c r="N208" s="20">
        <v>0</v>
      </c>
      <c r="O208" s="20">
        <v>0</v>
      </c>
      <c r="P208" s="20">
        <f t="shared" si="146"/>
        <v>0</v>
      </c>
      <c r="Q208" s="25">
        <v>0</v>
      </c>
      <c r="R208" s="50">
        <f t="shared" si="218"/>
        <v>0</v>
      </c>
      <c r="S208" s="10" t="s">
        <v>304</v>
      </c>
      <c r="T208" s="31"/>
    </row>
    <row r="209" spans="1:20" ht="37.5" x14ac:dyDescent="0.3">
      <c r="A209" s="46" t="s">
        <v>232</v>
      </c>
      <c r="B209" s="51" t="s">
        <v>42</v>
      </c>
      <c r="C209" s="54" t="s">
        <v>97</v>
      </c>
      <c r="D209" s="19">
        <f>D211+D212</f>
        <v>18636</v>
      </c>
      <c r="E209" s="19">
        <f>E211+E212</f>
        <v>0</v>
      </c>
      <c r="F209" s="19">
        <f t="shared" si="144"/>
        <v>18636</v>
      </c>
      <c r="G209" s="23">
        <f>G211+G212</f>
        <v>0</v>
      </c>
      <c r="H209" s="49">
        <f t="shared" si="216"/>
        <v>18636</v>
      </c>
      <c r="I209" s="19">
        <f t="shared" ref="I209:N209" si="219">I211+I212</f>
        <v>0</v>
      </c>
      <c r="J209" s="19">
        <f t="shared" ref="J209:L209" si="220">J211+J212</f>
        <v>0</v>
      </c>
      <c r="K209" s="19">
        <f t="shared" si="145"/>
        <v>0</v>
      </c>
      <c r="L209" s="23">
        <f t="shared" si="220"/>
        <v>0</v>
      </c>
      <c r="M209" s="49">
        <f t="shared" si="217"/>
        <v>0</v>
      </c>
      <c r="N209" s="19">
        <f t="shared" si="219"/>
        <v>0</v>
      </c>
      <c r="O209" s="20">
        <f t="shared" ref="O209:Q209" si="221">O211+O212</f>
        <v>0</v>
      </c>
      <c r="P209" s="20">
        <f t="shared" si="146"/>
        <v>0</v>
      </c>
      <c r="Q209" s="25">
        <f t="shared" si="221"/>
        <v>0</v>
      </c>
      <c r="R209" s="50">
        <f t="shared" si="218"/>
        <v>0</v>
      </c>
      <c r="T209" s="31"/>
    </row>
    <row r="210" spans="1:20" x14ac:dyDescent="0.3">
      <c r="A210" s="46"/>
      <c r="B210" s="51" t="s">
        <v>5</v>
      </c>
      <c r="C210" s="51"/>
      <c r="D210" s="19"/>
      <c r="E210" s="19"/>
      <c r="F210" s="19"/>
      <c r="G210" s="23"/>
      <c r="H210" s="49"/>
      <c r="I210" s="19"/>
      <c r="J210" s="19"/>
      <c r="K210" s="19"/>
      <c r="L210" s="23"/>
      <c r="M210" s="49"/>
      <c r="N210" s="20"/>
      <c r="O210" s="20"/>
      <c r="P210" s="20"/>
      <c r="Q210" s="25"/>
      <c r="R210" s="50"/>
      <c r="T210" s="31"/>
    </row>
    <row r="211" spans="1:20" s="3" customFormat="1" hidden="1" x14ac:dyDescent="0.3">
      <c r="A211" s="1"/>
      <c r="B211" s="15" t="s">
        <v>6</v>
      </c>
      <c r="C211" s="15"/>
      <c r="D211" s="19">
        <v>4659</v>
      </c>
      <c r="E211" s="19"/>
      <c r="F211" s="19">
        <f t="shared" si="144"/>
        <v>4659</v>
      </c>
      <c r="G211" s="23"/>
      <c r="H211" s="19">
        <f t="shared" ref="H211:H213" si="222">F211+G211</f>
        <v>4659</v>
      </c>
      <c r="I211" s="19">
        <v>0</v>
      </c>
      <c r="J211" s="19">
        <v>0</v>
      </c>
      <c r="K211" s="19">
        <f t="shared" si="145"/>
        <v>0</v>
      </c>
      <c r="L211" s="23">
        <v>0</v>
      </c>
      <c r="M211" s="19">
        <f t="shared" ref="M211:M213" si="223">K211+L211</f>
        <v>0</v>
      </c>
      <c r="N211" s="20">
        <v>0</v>
      </c>
      <c r="O211" s="20">
        <v>0</v>
      </c>
      <c r="P211" s="20">
        <f t="shared" si="146"/>
        <v>0</v>
      </c>
      <c r="Q211" s="25">
        <v>0</v>
      </c>
      <c r="R211" s="20">
        <f t="shared" ref="R211:R213" si="224">P211+Q211</f>
        <v>0</v>
      </c>
      <c r="S211" s="10" t="s">
        <v>305</v>
      </c>
      <c r="T211" s="31">
        <v>0</v>
      </c>
    </row>
    <row r="212" spans="1:20" x14ac:dyDescent="0.3">
      <c r="A212" s="46"/>
      <c r="B212" s="51" t="s">
        <v>21</v>
      </c>
      <c r="C212" s="51"/>
      <c r="D212" s="19">
        <v>13977</v>
      </c>
      <c r="E212" s="19"/>
      <c r="F212" s="19">
        <f t="shared" si="144"/>
        <v>13977</v>
      </c>
      <c r="G212" s="23"/>
      <c r="H212" s="49">
        <f t="shared" si="222"/>
        <v>13977</v>
      </c>
      <c r="I212" s="19">
        <v>0</v>
      </c>
      <c r="J212" s="19">
        <v>0</v>
      </c>
      <c r="K212" s="19">
        <f t="shared" si="145"/>
        <v>0</v>
      </c>
      <c r="L212" s="23">
        <v>0</v>
      </c>
      <c r="M212" s="49">
        <f t="shared" si="223"/>
        <v>0</v>
      </c>
      <c r="N212" s="20">
        <v>0</v>
      </c>
      <c r="O212" s="20">
        <v>0</v>
      </c>
      <c r="P212" s="20">
        <f t="shared" si="146"/>
        <v>0</v>
      </c>
      <c r="Q212" s="25">
        <v>0</v>
      </c>
      <c r="R212" s="50">
        <f t="shared" si="224"/>
        <v>0</v>
      </c>
      <c r="S212" s="10" t="s">
        <v>304</v>
      </c>
      <c r="T212" s="31"/>
    </row>
    <row r="213" spans="1:20" ht="37.5" x14ac:dyDescent="0.3">
      <c r="A213" s="46" t="s">
        <v>233</v>
      </c>
      <c r="B213" s="51" t="s">
        <v>43</v>
      </c>
      <c r="C213" s="54" t="s">
        <v>97</v>
      </c>
      <c r="D213" s="19">
        <f>D215+D216</f>
        <v>55250.1</v>
      </c>
      <c r="E213" s="19">
        <f>E215+E216</f>
        <v>0</v>
      </c>
      <c r="F213" s="19">
        <f t="shared" si="144"/>
        <v>55250.1</v>
      </c>
      <c r="G213" s="23">
        <f>G215+G216</f>
        <v>0</v>
      </c>
      <c r="H213" s="49">
        <f t="shared" si="222"/>
        <v>55250.1</v>
      </c>
      <c r="I213" s="19">
        <f t="shared" ref="I213:N213" si="225">I215+I216</f>
        <v>394108.19999999995</v>
      </c>
      <c r="J213" s="19">
        <f t="shared" ref="J213:L213" si="226">J215+J216</f>
        <v>0</v>
      </c>
      <c r="K213" s="19">
        <f t="shared" si="145"/>
        <v>394108.19999999995</v>
      </c>
      <c r="L213" s="23">
        <f t="shared" si="226"/>
        <v>0</v>
      </c>
      <c r="M213" s="49">
        <f t="shared" si="223"/>
        <v>394108.19999999995</v>
      </c>
      <c r="N213" s="19">
        <f t="shared" si="225"/>
        <v>0</v>
      </c>
      <c r="O213" s="20">
        <f t="shared" ref="O213:Q213" si="227">O215+O216</f>
        <v>0</v>
      </c>
      <c r="P213" s="20">
        <f t="shared" si="146"/>
        <v>0</v>
      </c>
      <c r="Q213" s="25">
        <f t="shared" si="227"/>
        <v>0</v>
      </c>
      <c r="R213" s="50">
        <f t="shared" si="224"/>
        <v>0</v>
      </c>
      <c r="T213" s="31"/>
    </row>
    <row r="214" spans="1:20" x14ac:dyDescent="0.3">
      <c r="A214" s="46"/>
      <c r="B214" s="51" t="s">
        <v>5</v>
      </c>
      <c r="C214" s="51"/>
      <c r="D214" s="19"/>
      <c r="E214" s="19"/>
      <c r="F214" s="19"/>
      <c r="G214" s="23"/>
      <c r="H214" s="49"/>
      <c r="I214" s="19"/>
      <c r="J214" s="19"/>
      <c r="K214" s="19"/>
      <c r="L214" s="23"/>
      <c r="M214" s="49"/>
      <c r="N214" s="20"/>
      <c r="O214" s="20"/>
      <c r="P214" s="20"/>
      <c r="Q214" s="25"/>
      <c r="R214" s="50"/>
      <c r="T214" s="31"/>
    </row>
    <row r="215" spans="1:20" s="3" customFormat="1" hidden="1" x14ac:dyDescent="0.3">
      <c r="A215" s="1"/>
      <c r="B215" s="15" t="s">
        <v>6</v>
      </c>
      <c r="C215" s="15"/>
      <c r="D215" s="19">
        <v>13812.6</v>
      </c>
      <c r="E215" s="19"/>
      <c r="F215" s="19">
        <f t="shared" si="144"/>
        <v>13812.6</v>
      </c>
      <c r="G215" s="23"/>
      <c r="H215" s="19">
        <f t="shared" ref="H215:H217" si="228">F215+G215</f>
        <v>13812.6</v>
      </c>
      <c r="I215" s="19">
        <v>98527.1</v>
      </c>
      <c r="J215" s="19"/>
      <c r="K215" s="19">
        <f t="shared" si="145"/>
        <v>98527.1</v>
      </c>
      <c r="L215" s="23"/>
      <c r="M215" s="19">
        <f t="shared" ref="M215:M217" si="229">K215+L215</f>
        <v>98527.1</v>
      </c>
      <c r="N215" s="20">
        <v>0</v>
      </c>
      <c r="O215" s="20">
        <v>0</v>
      </c>
      <c r="P215" s="20">
        <f t="shared" si="146"/>
        <v>0</v>
      </c>
      <c r="Q215" s="25">
        <v>0</v>
      </c>
      <c r="R215" s="20">
        <f t="shared" ref="R215:R217" si="230">P215+Q215</f>
        <v>0</v>
      </c>
      <c r="S215" s="10" t="s">
        <v>294</v>
      </c>
      <c r="T215" s="31">
        <v>0</v>
      </c>
    </row>
    <row r="216" spans="1:20" x14ac:dyDescent="0.3">
      <c r="A216" s="46"/>
      <c r="B216" s="51" t="s">
        <v>21</v>
      </c>
      <c r="C216" s="51"/>
      <c r="D216" s="19">
        <v>41437.5</v>
      </c>
      <c r="E216" s="19"/>
      <c r="F216" s="19">
        <f t="shared" si="144"/>
        <v>41437.5</v>
      </c>
      <c r="G216" s="23"/>
      <c r="H216" s="49">
        <f t="shared" si="228"/>
        <v>41437.5</v>
      </c>
      <c r="I216" s="19">
        <v>295581.09999999998</v>
      </c>
      <c r="J216" s="19"/>
      <c r="K216" s="19">
        <f t="shared" si="145"/>
        <v>295581.09999999998</v>
      </c>
      <c r="L216" s="23"/>
      <c r="M216" s="49">
        <f t="shared" si="229"/>
        <v>295581.09999999998</v>
      </c>
      <c r="N216" s="20">
        <v>0</v>
      </c>
      <c r="O216" s="20">
        <v>0</v>
      </c>
      <c r="P216" s="20">
        <f t="shared" si="146"/>
        <v>0</v>
      </c>
      <c r="Q216" s="25">
        <v>0</v>
      </c>
      <c r="R216" s="50">
        <f t="shared" si="230"/>
        <v>0</v>
      </c>
      <c r="S216" s="10" t="s">
        <v>304</v>
      </c>
      <c r="T216" s="31"/>
    </row>
    <row r="217" spans="1:20" ht="56.25" x14ac:dyDescent="0.3">
      <c r="A217" s="46" t="s">
        <v>234</v>
      </c>
      <c r="B217" s="51" t="s">
        <v>44</v>
      </c>
      <c r="C217" s="54" t="s">
        <v>251</v>
      </c>
      <c r="D217" s="19">
        <f>D219+D220</f>
        <v>283733.40000000002</v>
      </c>
      <c r="E217" s="19">
        <f>E219+E220</f>
        <v>0</v>
      </c>
      <c r="F217" s="19">
        <f t="shared" si="144"/>
        <v>283733.40000000002</v>
      </c>
      <c r="G217" s="23">
        <f>G219+G220</f>
        <v>0</v>
      </c>
      <c r="H217" s="49">
        <f t="shared" si="228"/>
        <v>283733.40000000002</v>
      </c>
      <c r="I217" s="19">
        <f t="shared" ref="I217:N217" si="231">I219+I220</f>
        <v>0</v>
      </c>
      <c r="J217" s="19">
        <f t="shared" ref="J217:L217" si="232">J219+J220</f>
        <v>0</v>
      </c>
      <c r="K217" s="19">
        <f t="shared" si="145"/>
        <v>0</v>
      </c>
      <c r="L217" s="23">
        <f t="shared" si="232"/>
        <v>0</v>
      </c>
      <c r="M217" s="49">
        <f t="shared" si="229"/>
        <v>0</v>
      </c>
      <c r="N217" s="19">
        <f t="shared" si="231"/>
        <v>0</v>
      </c>
      <c r="O217" s="20">
        <f t="shared" ref="O217:Q217" si="233">O219+O220</f>
        <v>0</v>
      </c>
      <c r="P217" s="20">
        <f t="shared" si="146"/>
        <v>0</v>
      </c>
      <c r="Q217" s="25">
        <f t="shared" si="233"/>
        <v>0</v>
      </c>
      <c r="R217" s="50">
        <f t="shared" si="230"/>
        <v>0</v>
      </c>
      <c r="T217" s="31"/>
    </row>
    <row r="218" spans="1:20" x14ac:dyDescent="0.3">
      <c r="A218" s="46"/>
      <c r="B218" s="51" t="s">
        <v>5</v>
      </c>
      <c r="C218" s="51"/>
      <c r="D218" s="19"/>
      <c r="E218" s="19"/>
      <c r="F218" s="19"/>
      <c r="G218" s="23"/>
      <c r="H218" s="49"/>
      <c r="I218" s="19"/>
      <c r="J218" s="19"/>
      <c r="K218" s="19"/>
      <c r="L218" s="23"/>
      <c r="M218" s="49"/>
      <c r="N218" s="20"/>
      <c r="O218" s="20"/>
      <c r="P218" s="20"/>
      <c r="Q218" s="25"/>
      <c r="R218" s="50"/>
      <c r="T218" s="31"/>
    </row>
    <row r="219" spans="1:20" s="3" customFormat="1" hidden="1" x14ac:dyDescent="0.3">
      <c r="A219" s="1"/>
      <c r="B219" s="15" t="s">
        <v>6</v>
      </c>
      <c r="C219" s="15"/>
      <c r="D219" s="19">
        <v>70933.399999999994</v>
      </c>
      <c r="E219" s="19"/>
      <c r="F219" s="19">
        <f t="shared" si="144"/>
        <v>70933.399999999994</v>
      </c>
      <c r="G219" s="23"/>
      <c r="H219" s="19">
        <f t="shared" ref="H219:H225" si="234">F219+G219</f>
        <v>70933.399999999994</v>
      </c>
      <c r="I219" s="19">
        <v>0</v>
      </c>
      <c r="J219" s="19">
        <v>0</v>
      </c>
      <c r="K219" s="19">
        <f t="shared" si="145"/>
        <v>0</v>
      </c>
      <c r="L219" s="23">
        <v>0</v>
      </c>
      <c r="M219" s="19">
        <f t="shared" ref="M219:M225" si="235">K219+L219</f>
        <v>0</v>
      </c>
      <c r="N219" s="20">
        <v>0</v>
      </c>
      <c r="O219" s="20">
        <v>0</v>
      </c>
      <c r="P219" s="20">
        <f t="shared" si="146"/>
        <v>0</v>
      </c>
      <c r="Q219" s="25">
        <v>0</v>
      </c>
      <c r="R219" s="20">
        <f t="shared" ref="R219:R225" si="236">P219+Q219</f>
        <v>0</v>
      </c>
      <c r="S219" s="10" t="s">
        <v>284</v>
      </c>
      <c r="T219" s="31">
        <v>0</v>
      </c>
    </row>
    <row r="220" spans="1:20" x14ac:dyDescent="0.3">
      <c r="A220" s="46"/>
      <c r="B220" s="51" t="s">
        <v>21</v>
      </c>
      <c r="C220" s="51"/>
      <c r="D220" s="19">
        <v>212800</v>
      </c>
      <c r="E220" s="19"/>
      <c r="F220" s="19">
        <f t="shared" si="144"/>
        <v>212800</v>
      </c>
      <c r="G220" s="23"/>
      <c r="H220" s="49">
        <f t="shared" si="234"/>
        <v>212800</v>
      </c>
      <c r="I220" s="19">
        <v>0</v>
      </c>
      <c r="J220" s="19">
        <v>0</v>
      </c>
      <c r="K220" s="19">
        <f t="shared" si="145"/>
        <v>0</v>
      </c>
      <c r="L220" s="23">
        <v>0</v>
      </c>
      <c r="M220" s="49">
        <f t="shared" si="235"/>
        <v>0</v>
      </c>
      <c r="N220" s="20">
        <v>0</v>
      </c>
      <c r="O220" s="20">
        <v>0</v>
      </c>
      <c r="P220" s="20">
        <f t="shared" si="146"/>
        <v>0</v>
      </c>
      <c r="Q220" s="25">
        <v>0</v>
      </c>
      <c r="R220" s="50">
        <f t="shared" si="236"/>
        <v>0</v>
      </c>
      <c r="S220" s="10" t="s">
        <v>284</v>
      </c>
      <c r="T220" s="31"/>
    </row>
    <row r="221" spans="1:20" ht="56.25" x14ac:dyDescent="0.3">
      <c r="A221" s="46" t="s">
        <v>235</v>
      </c>
      <c r="B221" s="51" t="s">
        <v>255</v>
      </c>
      <c r="C221" s="54" t="s">
        <v>97</v>
      </c>
      <c r="D221" s="19">
        <v>8000</v>
      </c>
      <c r="E221" s="19"/>
      <c r="F221" s="19">
        <f t="shared" si="144"/>
        <v>8000</v>
      </c>
      <c r="G221" s="23">
        <v>3396.34</v>
      </c>
      <c r="H221" s="49">
        <f t="shared" si="234"/>
        <v>11396.34</v>
      </c>
      <c r="I221" s="19">
        <v>39873.699999999997</v>
      </c>
      <c r="J221" s="19"/>
      <c r="K221" s="19">
        <f t="shared" si="145"/>
        <v>39873.699999999997</v>
      </c>
      <c r="L221" s="23"/>
      <c r="M221" s="49">
        <f t="shared" si="235"/>
        <v>39873.699999999997</v>
      </c>
      <c r="N221" s="20">
        <v>0</v>
      </c>
      <c r="O221" s="20">
        <v>0</v>
      </c>
      <c r="P221" s="20">
        <f t="shared" si="146"/>
        <v>0</v>
      </c>
      <c r="Q221" s="25">
        <v>0</v>
      </c>
      <c r="R221" s="50">
        <f t="shared" si="236"/>
        <v>0</v>
      </c>
      <c r="S221" s="10" t="s">
        <v>288</v>
      </c>
      <c r="T221" s="31"/>
    </row>
    <row r="222" spans="1:20" ht="37.5" x14ac:dyDescent="0.3">
      <c r="A222" s="46" t="s">
        <v>236</v>
      </c>
      <c r="B222" s="51" t="s">
        <v>52</v>
      </c>
      <c r="C222" s="54" t="s">
        <v>97</v>
      </c>
      <c r="D222" s="19">
        <v>21398.400000000001</v>
      </c>
      <c r="E222" s="19"/>
      <c r="F222" s="19">
        <f t="shared" si="144"/>
        <v>21398.400000000001</v>
      </c>
      <c r="G222" s="23"/>
      <c r="H222" s="49">
        <f t="shared" si="234"/>
        <v>21398.400000000001</v>
      </c>
      <c r="I222" s="19">
        <v>0</v>
      </c>
      <c r="J222" s="19">
        <v>0</v>
      </c>
      <c r="K222" s="19">
        <f t="shared" si="145"/>
        <v>0</v>
      </c>
      <c r="L222" s="23">
        <v>0</v>
      </c>
      <c r="M222" s="49">
        <f t="shared" si="235"/>
        <v>0</v>
      </c>
      <c r="N222" s="20">
        <v>0</v>
      </c>
      <c r="O222" s="20">
        <v>0</v>
      </c>
      <c r="P222" s="20">
        <f t="shared" si="146"/>
        <v>0</v>
      </c>
      <c r="Q222" s="25">
        <v>0</v>
      </c>
      <c r="R222" s="50">
        <f t="shared" si="236"/>
        <v>0</v>
      </c>
      <c r="S222" s="10" t="s">
        <v>289</v>
      </c>
      <c r="T222" s="31"/>
    </row>
    <row r="223" spans="1:20" ht="37.5" x14ac:dyDescent="0.3">
      <c r="A223" s="46" t="s">
        <v>237</v>
      </c>
      <c r="B223" s="51" t="s">
        <v>53</v>
      </c>
      <c r="C223" s="54" t="s">
        <v>97</v>
      </c>
      <c r="D223" s="19">
        <v>12363.3</v>
      </c>
      <c r="E223" s="19"/>
      <c r="F223" s="19">
        <f t="shared" ref="F223:F293" si="237">D223+E223</f>
        <v>12363.3</v>
      </c>
      <c r="G223" s="23"/>
      <c r="H223" s="49">
        <f t="shared" si="234"/>
        <v>12363.3</v>
      </c>
      <c r="I223" s="19">
        <v>0</v>
      </c>
      <c r="J223" s="19">
        <v>0</v>
      </c>
      <c r="K223" s="19">
        <f t="shared" ref="K223:K293" si="238">I223+J223</f>
        <v>0</v>
      </c>
      <c r="L223" s="23">
        <v>0</v>
      </c>
      <c r="M223" s="49">
        <f t="shared" si="235"/>
        <v>0</v>
      </c>
      <c r="N223" s="20">
        <v>0</v>
      </c>
      <c r="O223" s="20">
        <v>0</v>
      </c>
      <c r="P223" s="20">
        <f t="shared" ref="P223:P293" si="239">N223+O223</f>
        <v>0</v>
      </c>
      <c r="Q223" s="25">
        <v>0</v>
      </c>
      <c r="R223" s="50">
        <f t="shared" si="236"/>
        <v>0</v>
      </c>
      <c r="S223" s="10" t="s">
        <v>290</v>
      </c>
      <c r="T223" s="31"/>
    </row>
    <row r="224" spans="1:20" ht="56.25" x14ac:dyDescent="0.3">
      <c r="A224" s="46" t="s">
        <v>238</v>
      </c>
      <c r="B224" s="51" t="s">
        <v>54</v>
      </c>
      <c r="C224" s="54" t="s">
        <v>97</v>
      </c>
      <c r="D224" s="19">
        <v>9666.2000000000007</v>
      </c>
      <c r="E224" s="19"/>
      <c r="F224" s="19">
        <f t="shared" si="237"/>
        <v>9666.2000000000007</v>
      </c>
      <c r="G224" s="23"/>
      <c r="H224" s="49">
        <f t="shared" si="234"/>
        <v>9666.2000000000007</v>
      </c>
      <c r="I224" s="19">
        <v>0</v>
      </c>
      <c r="J224" s="19">
        <v>0</v>
      </c>
      <c r="K224" s="19">
        <f t="shared" si="238"/>
        <v>0</v>
      </c>
      <c r="L224" s="23">
        <v>0</v>
      </c>
      <c r="M224" s="49">
        <f t="shared" si="235"/>
        <v>0</v>
      </c>
      <c r="N224" s="20">
        <v>0</v>
      </c>
      <c r="O224" s="20">
        <v>0</v>
      </c>
      <c r="P224" s="20">
        <f t="shared" si="239"/>
        <v>0</v>
      </c>
      <c r="Q224" s="25">
        <v>0</v>
      </c>
      <c r="R224" s="50">
        <f t="shared" si="236"/>
        <v>0</v>
      </c>
      <c r="S224" s="10" t="s">
        <v>291</v>
      </c>
      <c r="T224" s="31"/>
    </row>
    <row r="225" spans="1:20" ht="37.5" x14ac:dyDescent="0.3">
      <c r="A225" s="46" t="s">
        <v>239</v>
      </c>
      <c r="B225" s="51" t="s">
        <v>55</v>
      </c>
      <c r="C225" s="54" t="s">
        <v>97</v>
      </c>
      <c r="D225" s="19">
        <f>D227+D228</f>
        <v>0</v>
      </c>
      <c r="E225" s="19">
        <f>E227+E228</f>
        <v>0</v>
      </c>
      <c r="F225" s="19">
        <f t="shared" si="237"/>
        <v>0</v>
      </c>
      <c r="G225" s="23">
        <f>G227+G228</f>
        <v>0</v>
      </c>
      <c r="H225" s="49">
        <f t="shared" si="234"/>
        <v>0</v>
      </c>
      <c r="I225" s="19">
        <f t="shared" ref="I225:N225" si="240">I227+I228</f>
        <v>33031.4</v>
      </c>
      <c r="J225" s="19">
        <f t="shared" ref="J225:L225" si="241">J227+J228</f>
        <v>0</v>
      </c>
      <c r="K225" s="19">
        <f t="shared" si="238"/>
        <v>33031.4</v>
      </c>
      <c r="L225" s="23">
        <f t="shared" si="241"/>
        <v>0</v>
      </c>
      <c r="M225" s="49">
        <f t="shared" si="235"/>
        <v>33031.4</v>
      </c>
      <c r="N225" s="19">
        <f t="shared" si="240"/>
        <v>0</v>
      </c>
      <c r="O225" s="20">
        <f t="shared" ref="O225:Q225" si="242">O227+O228</f>
        <v>0</v>
      </c>
      <c r="P225" s="20">
        <f t="shared" si="239"/>
        <v>0</v>
      </c>
      <c r="Q225" s="25">
        <f t="shared" si="242"/>
        <v>0</v>
      </c>
      <c r="R225" s="50">
        <f t="shared" si="236"/>
        <v>0</v>
      </c>
      <c r="T225" s="31"/>
    </row>
    <row r="226" spans="1:20" x14ac:dyDescent="0.3">
      <c r="A226" s="46"/>
      <c r="B226" s="51" t="s">
        <v>5</v>
      </c>
      <c r="C226" s="51"/>
      <c r="D226" s="19"/>
      <c r="E226" s="19"/>
      <c r="F226" s="19"/>
      <c r="G226" s="23"/>
      <c r="H226" s="49"/>
      <c r="I226" s="19"/>
      <c r="J226" s="19"/>
      <c r="K226" s="19"/>
      <c r="L226" s="23"/>
      <c r="M226" s="49"/>
      <c r="N226" s="20"/>
      <c r="O226" s="20"/>
      <c r="P226" s="20"/>
      <c r="Q226" s="25"/>
      <c r="R226" s="50"/>
      <c r="T226" s="31"/>
    </row>
    <row r="227" spans="1:20" s="3" customFormat="1" hidden="1" x14ac:dyDescent="0.3">
      <c r="A227" s="1"/>
      <c r="B227" s="15" t="s">
        <v>6</v>
      </c>
      <c r="C227" s="15"/>
      <c r="D227" s="19">
        <v>0</v>
      </c>
      <c r="E227" s="19">
        <v>0</v>
      </c>
      <c r="F227" s="19">
        <f t="shared" si="237"/>
        <v>0</v>
      </c>
      <c r="G227" s="23">
        <v>0</v>
      </c>
      <c r="H227" s="19">
        <f t="shared" ref="H227:H229" si="243">F227+G227</f>
        <v>0</v>
      </c>
      <c r="I227" s="19">
        <v>8257.9</v>
      </c>
      <c r="J227" s="19"/>
      <c r="K227" s="19">
        <f t="shared" si="238"/>
        <v>8257.9</v>
      </c>
      <c r="L227" s="23"/>
      <c r="M227" s="19">
        <f t="shared" ref="M227:M229" si="244">K227+L227</f>
        <v>8257.9</v>
      </c>
      <c r="N227" s="20">
        <v>0</v>
      </c>
      <c r="O227" s="20">
        <v>0</v>
      </c>
      <c r="P227" s="20">
        <f t="shared" si="239"/>
        <v>0</v>
      </c>
      <c r="Q227" s="25">
        <v>0</v>
      </c>
      <c r="R227" s="20">
        <f t="shared" ref="R227:R229" si="245">P227+Q227</f>
        <v>0</v>
      </c>
      <c r="S227" s="10" t="s">
        <v>293</v>
      </c>
      <c r="T227" s="31">
        <v>0</v>
      </c>
    </row>
    <row r="228" spans="1:20" x14ac:dyDescent="0.3">
      <c r="A228" s="46"/>
      <c r="B228" s="51" t="s">
        <v>21</v>
      </c>
      <c r="C228" s="51"/>
      <c r="D228" s="19">
        <v>0</v>
      </c>
      <c r="E228" s="19">
        <v>0</v>
      </c>
      <c r="F228" s="19">
        <f t="shared" si="237"/>
        <v>0</v>
      </c>
      <c r="G228" s="23">
        <v>0</v>
      </c>
      <c r="H228" s="49">
        <f t="shared" si="243"/>
        <v>0</v>
      </c>
      <c r="I228" s="19">
        <v>24773.5</v>
      </c>
      <c r="J228" s="19"/>
      <c r="K228" s="19">
        <f t="shared" si="238"/>
        <v>24773.5</v>
      </c>
      <c r="L228" s="23"/>
      <c r="M228" s="49">
        <f t="shared" si="244"/>
        <v>24773.5</v>
      </c>
      <c r="N228" s="20">
        <v>0</v>
      </c>
      <c r="O228" s="20">
        <v>0</v>
      </c>
      <c r="P228" s="20">
        <f t="shared" si="239"/>
        <v>0</v>
      </c>
      <c r="Q228" s="25">
        <v>0</v>
      </c>
      <c r="R228" s="50">
        <f t="shared" si="245"/>
        <v>0</v>
      </c>
      <c r="S228" s="10" t="s">
        <v>304</v>
      </c>
      <c r="T228" s="31"/>
    </row>
    <row r="229" spans="1:20" ht="37.5" x14ac:dyDescent="0.3">
      <c r="A229" s="46" t="s">
        <v>240</v>
      </c>
      <c r="B229" s="51" t="s">
        <v>56</v>
      </c>
      <c r="C229" s="54" t="s">
        <v>97</v>
      </c>
      <c r="D229" s="19">
        <f>D231+D232</f>
        <v>0</v>
      </c>
      <c r="E229" s="19">
        <f>E231+E232</f>
        <v>0</v>
      </c>
      <c r="F229" s="19">
        <f t="shared" si="237"/>
        <v>0</v>
      </c>
      <c r="G229" s="23">
        <f>G231+G232</f>
        <v>0</v>
      </c>
      <c r="H229" s="49">
        <f t="shared" si="243"/>
        <v>0</v>
      </c>
      <c r="I229" s="19">
        <f t="shared" ref="I229:N229" si="246">I231+I232</f>
        <v>19415.8</v>
      </c>
      <c r="J229" s="19">
        <f t="shared" ref="J229:L229" si="247">J231+J232</f>
        <v>0</v>
      </c>
      <c r="K229" s="19">
        <f t="shared" si="238"/>
        <v>19415.8</v>
      </c>
      <c r="L229" s="23">
        <f t="shared" si="247"/>
        <v>0</v>
      </c>
      <c r="M229" s="49">
        <f t="shared" si="244"/>
        <v>19415.8</v>
      </c>
      <c r="N229" s="19">
        <f t="shared" si="246"/>
        <v>0</v>
      </c>
      <c r="O229" s="20">
        <f t="shared" ref="O229:Q229" si="248">O231+O232</f>
        <v>0</v>
      </c>
      <c r="P229" s="20">
        <f t="shared" si="239"/>
        <v>0</v>
      </c>
      <c r="Q229" s="25">
        <f t="shared" si="248"/>
        <v>0</v>
      </c>
      <c r="R229" s="50">
        <f t="shared" si="245"/>
        <v>0</v>
      </c>
      <c r="T229" s="31"/>
    </row>
    <row r="230" spans="1:20" x14ac:dyDescent="0.3">
      <c r="A230" s="46"/>
      <c r="B230" s="51" t="s">
        <v>5</v>
      </c>
      <c r="C230" s="51"/>
      <c r="D230" s="19"/>
      <c r="E230" s="19"/>
      <c r="F230" s="19"/>
      <c r="G230" s="23"/>
      <c r="H230" s="49"/>
      <c r="I230" s="19"/>
      <c r="J230" s="19"/>
      <c r="K230" s="19"/>
      <c r="L230" s="23"/>
      <c r="M230" s="49"/>
      <c r="N230" s="20"/>
      <c r="O230" s="20"/>
      <c r="P230" s="20"/>
      <c r="Q230" s="25"/>
      <c r="R230" s="50"/>
      <c r="T230" s="31"/>
    </row>
    <row r="231" spans="1:20" s="3" customFormat="1" hidden="1" x14ac:dyDescent="0.3">
      <c r="A231" s="1"/>
      <c r="B231" s="15" t="s">
        <v>6</v>
      </c>
      <c r="C231" s="15"/>
      <c r="D231" s="19">
        <v>0</v>
      </c>
      <c r="E231" s="19">
        <v>0</v>
      </c>
      <c r="F231" s="19">
        <f t="shared" si="237"/>
        <v>0</v>
      </c>
      <c r="G231" s="23">
        <v>0</v>
      </c>
      <c r="H231" s="19">
        <f t="shared" ref="H231:H233" si="249">F231+G231</f>
        <v>0</v>
      </c>
      <c r="I231" s="19">
        <v>4853.8999999999996</v>
      </c>
      <c r="J231" s="19"/>
      <c r="K231" s="19">
        <f t="shared" si="238"/>
        <v>4853.8999999999996</v>
      </c>
      <c r="L231" s="23"/>
      <c r="M231" s="19">
        <f t="shared" ref="M231:M233" si="250">K231+L231</f>
        <v>4853.8999999999996</v>
      </c>
      <c r="N231" s="20">
        <v>0</v>
      </c>
      <c r="O231" s="20">
        <v>0</v>
      </c>
      <c r="P231" s="20">
        <f t="shared" si="239"/>
        <v>0</v>
      </c>
      <c r="Q231" s="25">
        <v>0</v>
      </c>
      <c r="R231" s="20">
        <f t="shared" ref="R231:R233" si="251">P231+Q231</f>
        <v>0</v>
      </c>
      <c r="S231" s="10" t="s">
        <v>301</v>
      </c>
      <c r="T231" s="31">
        <v>0</v>
      </c>
    </row>
    <row r="232" spans="1:20" x14ac:dyDescent="0.3">
      <c r="A232" s="46"/>
      <c r="B232" s="51" t="s">
        <v>21</v>
      </c>
      <c r="C232" s="51"/>
      <c r="D232" s="19">
        <v>0</v>
      </c>
      <c r="E232" s="19">
        <v>0</v>
      </c>
      <c r="F232" s="19">
        <f t="shared" si="237"/>
        <v>0</v>
      </c>
      <c r="G232" s="23">
        <v>0</v>
      </c>
      <c r="H232" s="49">
        <f t="shared" si="249"/>
        <v>0</v>
      </c>
      <c r="I232" s="19">
        <v>14561.9</v>
      </c>
      <c r="J232" s="19"/>
      <c r="K232" s="19">
        <f t="shared" si="238"/>
        <v>14561.9</v>
      </c>
      <c r="L232" s="23"/>
      <c r="M232" s="49">
        <f t="shared" si="250"/>
        <v>14561.9</v>
      </c>
      <c r="N232" s="20">
        <v>0</v>
      </c>
      <c r="O232" s="20">
        <v>0</v>
      </c>
      <c r="P232" s="20">
        <f t="shared" si="239"/>
        <v>0</v>
      </c>
      <c r="Q232" s="25">
        <v>0</v>
      </c>
      <c r="R232" s="50">
        <f t="shared" si="251"/>
        <v>0</v>
      </c>
      <c r="S232" s="10" t="s">
        <v>304</v>
      </c>
      <c r="T232" s="31"/>
    </row>
    <row r="233" spans="1:20" ht="37.5" x14ac:dyDescent="0.3">
      <c r="A233" s="46" t="s">
        <v>241</v>
      </c>
      <c r="B233" s="51" t="s">
        <v>98</v>
      </c>
      <c r="C233" s="54" t="s">
        <v>97</v>
      </c>
      <c r="D233" s="19">
        <f>D235+D236</f>
        <v>0</v>
      </c>
      <c r="E233" s="19">
        <f>E235+E236</f>
        <v>0</v>
      </c>
      <c r="F233" s="19">
        <f t="shared" si="237"/>
        <v>0</v>
      </c>
      <c r="G233" s="23">
        <f>G235+G236</f>
        <v>0</v>
      </c>
      <c r="H233" s="49">
        <f t="shared" si="249"/>
        <v>0</v>
      </c>
      <c r="I233" s="19">
        <f t="shared" ref="I233:N233" si="252">I235+I236</f>
        <v>100000</v>
      </c>
      <c r="J233" s="19">
        <f t="shared" ref="J233:L233" si="253">J235+J236</f>
        <v>0</v>
      </c>
      <c r="K233" s="19">
        <f t="shared" si="238"/>
        <v>100000</v>
      </c>
      <c r="L233" s="23">
        <f t="shared" si="253"/>
        <v>0</v>
      </c>
      <c r="M233" s="49">
        <f t="shared" si="250"/>
        <v>100000</v>
      </c>
      <c r="N233" s="19">
        <f t="shared" si="252"/>
        <v>999358.3</v>
      </c>
      <c r="O233" s="20">
        <f t="shared" ref="O233:Q233" si="254">O235+O236</f>
        <v>0</v>
      </c>
      <c r="P233" s="20">
        <f t="shared" si="239"/>
        <v>999358.3</v>
      </c>
      <c r="Q233" s="25">
        <f t="shared" si="254"/>
        <v>0</v>
      </c>
      <c r="R233" s="50">
        <f t="shared" si="251"/>
        <v>999358.3</v>
      </c>
      <c r="T233" s="31"/>
    </row>
    <row r="234" spans="1:20" x14ac:dyDescent="0.3">
      <c r="A234" s="46"/>
      <c r="B234" s="51" t="s">
        <v>5</v>
      </c>
      <c r="C234" s="51"/>
      <c r="D234" s="19"/>
      <c r="E234" s="19"/>
      <c r="F234" s="19"/>
      <c r="G234" s="23"/>
      <c r="H234" s="49"/>
      <c r="I234" s="19"/>
      <c r="J234" s="19"/>
      <c r="K234" s="19"/>
      <c r="L234" s="23"/>
      <c r="M234" s="49"/>
      <c r="N234" s="20"/>
      <c r="O234" s="20"/>
      <c r="P234" s="20"/>
      <c r="Q234" s="25"/>
      <c r="R234" s="50"/>
      <c r="T234" s="31"/>
    </row>
    <row r="235" spans="1:20" s="3" customFormat="1" hidden="1" x14ac:dyDescent="0.3">
      <c r="A235" s="1"/>
      <c r="B235" s="15" t="s">
        <v>6</v>
      </c>
      <c r="C235" s="15"/>
      <c r="D235" s="19">
        <v>0</v>
      </c>
      <c r="E235" s="19">
        <v>0</v>
      </c>
      <c r="F235" s="19">
        <f t="shared" si="237"/>
        <v>0</v>
      </c>
      <c r="G235" s="23">
        <v>0</v>
      </c>
      <c r="H235" s="19">
        <f t="shared" ref="H235:H250" si="255">F235+G235</f>
        <v>0</v>
      </c>
      <c r="I235" s="19">
        <v>25000</v>
      </c>
      <c r="J235" s="19"/>
      <c r="K235" s="19">
        <f t="shared" si="238"/>
        <v>25000</v>
      </c>
      <c r="L235" s="23"/>
      <c r="M235" s="19">
        <f t="shared" ref="M235:M250" si="256">K235+L235</f>
        <v>25000</v>
      </c>
      <c r="N235" s="20">
        <v>284496.90000000002</v>
      </c>
      <c r="O235" s="20"/>
      <c r="P235" s="20">
        <f t="shared" si="239"/>
        <v>284496.90000000002</v>
      </c>
      <c r="Q235" s="25"/>
      <c r="R235" s="20">
        <f t="shared" ref="R235:R250" si="257">P235+Q235</f>
        <v>284496.90000000002</v>
      </c>
      <c r="S235" s="10" t="s">
        <v>302</v>
      </c>
      <c r="T235" s="31">
        <v>0</v>
      </c>
    </row>
    <row r="236" spans="1:20" x14ac:dyDescent="0.3">
      <c r="A236" s="46"/>
      <c r="B236" s="51" t="s">
        <v>21</v>
      </c>
      <c r="C236" s="51"/>
      <c r="D236" s="19">
        <v>0</v>
      </c>
      <c r="E236" s="19">
        <v>0</v>
      </c>
      <c r="F236" s="19">
        <f t="shared" si="237"/>
        <v>0</v>
      </c>
      <c r="G236" s="23">
        <v>0</v>
      </c>
      <c r="H236" s="49">
        <f t="shared" si="255"/>
        <v>0</v>
      </c>
      <c r="I236" s="19">
        <v>75000</v>
      </c>
      <c r="J236" s="19"/>
      <c r="K236" s="19">
        <f t="shared" si="238"/>
        <v>75000</v>
      </c>
      <c r="L236" s="23"/>
      <c r="M236" s="49">
        <f t="shared" si="256"/>
        <v>75000</v>
      </c>
      <c r="N236" s="20">
        <v>714861.4</v>
      </c>
      <c r="O236" s="20"/>
      <c r="P236" s="20">
        <f t="shared" si="239"/>
        <v>714861.4</v>
      </c>
      <c r="Q236" s="25"/>
      <c r="R236" s="50">
        <f t="shared" si="257"/>
        <v>714861.4</v>
      </c>
      <c r="S236" s="10" t="s">
        <v>304</v>
      </c>
      <c r="T236" s="31"/>
    </row>
    <row r="237" spans="1:20" ht="45" customHeight="1" x14ac:dyDescent="0.3">
      <c r="A237" s="46" t="s">
        <v>242</v>
      </c>
      <c r="B237" s="51" t="s">
        <v>331</v>
      </c>
      <c r="C237" s="54" t="s">
        <v>97</v>
      </c>
      <c r="D237" s="19"/>
      <c r="E237" s="19"/>
      <c r="F237" s="19"/>
      <c r="G237" s="23">
        <f>G239+G240+G241</f>
        <v>94805.5</v>
      </c>
      <c r="H237" s="49">
        <f t="shared" si="255"/>
        <v>94805.5</v>
      </c>
      <c r="I237" s="19"/>
      <c r="J237" s="19"/>
      <c r="K237" s="19"/>
      <c r="L237" s="23">
        <f>L239+L240+L241</f>
        <v>0</v>
      </c>
      <c r="M237" s="49">
        <f t="shared" si="256"/>
        <v>0</v>
      </c>
      <c r="N237" s="19"/>
      <c r="O237" s="20"/>
      <c r="P237" s="20"/>
      <c r="Q237" s="25">
        <f>Q239+Q240+Q241</f>
        <v>0</v>
      </c>
      <c r="R237" s="50">
        <f t="shared" si="257"/>
        <v>0</v>
      </c>
      <c r="T237" s="31"/>
    </row>
    <row r="238" spans="1:20" x14ac:dyDescent="0.3">
      <c r="A238" s="46"/>
      <c r="B238" s="51" t="s">
        <v>5</v>
      </c>
      <c r="C238" s="51"/>
      <c r="D238" s="19"/>
      <c r="E238" s="19"/>
      <c r="F238" s="19"/>
      <c r="G238" s="23"/>
      <c r="H238" s="49"/>
      <c r="I238" s="19"/>
      <c r="J238" s="19"/>
      <c r="K238" s="19"/>
      <c r="L238" s="23"/>
      <c r="M238" s="49"/>
      <c r="N238" s="19"/>
      <c r="O238" s="20"/>
      <c r="P238" s="20"/>
      <c r="Q238" s="25"/>
      <c r="R238" s="50"/>
      <c r="T238" s="31"/>
    </row>
    <row r="239" spans="1:20" s="3" customFormat="1" hidden="1" x14ac:dyDescent="0.3">
      <c r="A239" s="1"/>
      <c r="B239" s="39" t="s">
        <v>6</v>
      </c>
      <c r="C239" s="39"/>
      <c r="D239" s="19"/>
      <c r="E239" s="19"/>
      <c r="F239" s="19"/>
      <c r="G239" s="23">
        <v>1185.0999999999999</v>
      </c>
      <c r="H239" s="19">
        <f t="shared" si="255"/>
        <v>1185.0999999999999</v>
      </c>
      <c r="I239" s="19"/>
      <c r="J239" s="19"/>
      <c r="K239" s="19"/>
      <c r="L239" s="23"/>
      <c r="M239" s="19">
        <f t="shared" si="256"/>
        <v>0</v>
      </c>
      <c r="N239" s="19"/>
      <c r="O239" s="20"/>
      <c r="P239" s="20"/>
      <c r="Q239" s="25"/>
      <c r="R239" s="20">
        <f t="shared" si="257"/>
        <v>0</v>
      </c>
      <c r="S239" s="10" t="s">
        <v>333</v>
      </c>
      <c r="T239" s="31">
        <v>0</v>
      </c>
    </row>
    <row r="240" spans="1:20" x14ac:dyDescent="0.3">
      <c r="A240" s="46"/>
      <c r="B240" s="51" t="s">
        <v>21</v>
      </c>
      <c r="C240" s="51"/>
      <c r="D240" s="19"/>
      <c r="E240" s="19"/>
      <c r="F240" s="19"/>
      <c r="G240" s="23">
        <v>3555.2</v>
      </c>
      <c r="H240" s="49">
        <f t="shared" si="255"/>
        <v>3555.2</v>
      </c>
      <c r="I240" s="19"/>
      <c r="J240" s="19"/>
      <c r="K240" s="19"/>
      <c r="L240" s="23"/>
      <c r="M240" s="49">
        <f t="shared" si="256"/>
        <v>0</v>
      </c>
      <c r="N240" s="19"/>
      <c r="O240" s="20"/>
      <c r="P240" s="20"/>
      <c r="Q240" s="25"/>
      <c r="R240" s="50">
        <f t="shared" si="257"/>
        <v>0</v>
      </c>
      <c r="S240" s="10" t="s">
        <v>333</v>
      </c>
      <c r="T240" s="31"/>
    </row>
    <row r="241" spans="1:20" x14ac:dyDescent="0.3">
      <c r="A241" s="46"/>
      <c r="B241" s="51" t="s">
        <v>20</v>
      </c>
      <c r="C241" s="51"/>
      <c r="D241" s="19"/>
      <c r="E241" s="19"/>
      <c r="F241" s="19"/>
      <c r="G241" s="23">
        <v>90065.2</v>
      </c>
      <c r="H241" s="49">
        <f t="shared" si="255"/>
        <v>90065.2</v>
      </c>
      <c r="I241" s="19"/>
      <c r="J241" s="19"/>
      <c r="K241" s="19"/>
      <c r="L241" s="23"/>
      <c r="M241" s="49">
        <f t="shared" si="256"/>
        <v>0</v>
      </c>
      <c r="N241" s="19"/>
      <c r="O241" s="20"/>
      <c r="P241" s="20"/>
      <c r="Q241" s="25"/>
      <c r="R241" s="50">
        <f t="shared" si="257"/>
        <v>0</v>
      </c>
      <c r="S241" s="10" t="s">
        <v>333</v>
      </c>
      <c r="T241" s="31"/>
    </row>
    <row r="242" spans="1:20" ht="60.75" customHeight="1" x14ac:dyDescent="0.3">
      <c r="A242" s="46" t="s">
        <v>243</v>
      </c>
      <c r="B242" s="51" t="s">
        <v>332</v>
      </c>
      <c r="C242" s="54" t="s">
        <v>97</v>
      </c>
      <c r="D242" s="19"/>
      <c r="E242" s="19"/>
      <c r="F242" s="19"/>
      <c r="G242" s="23">
        <f>G244+G245+G246</f>
        <v>99267.5</v>
      </c>
      <c r="H242" s="49">
        <f t="shared" si="255"/>
        <v>99267.5</v>
      </c>
      <c r="I242" s="19"/>
      <c r="J242" s="19"/>
      <c r="K242" s="19"/>
      <c r="L242" s="23">
        <f>L244+L245+L246</f>
        <v>0</v>
      </c>
      <c r="M242" s="49">
        <f t="shared" si="256"/>
        <v>0</v>
      </c>
      <c r="N242" s="19"/>
      <c r="O242" s="20"/>
      <c r="P242" s="20"/>
      <c r="Q242" s="25">
        <f>Q244+Q245+Q246</f>
        <v>0</v>
      </c>
      <c r="R242" s="50">
        <f t="shared" si="257"/>
        <v>0</v>
      </c>
      <c r="T242" s="31"/>
    </row>
    <row r="243" spans="1:20" x14ac:dyDescent="0.3">
      <c r="A243" s="46"/>
      <c r="B243" s="51" t="s">
        <v>5</v>
      </c>
      <c r="C243" s="51"/>
      <c r="D243" s="19"/>
      <c r="E243" s="19"/>
      <c r="F243" s="19"/>
      <c r="G243" s="23"/>
      <c r="H243" s="49"/>
      <c r="I243" s="19"/>
      <c r="J243" s="19"/>
      <c r="K243" s="19"/>
      <c r="L243" s="23"/>
      <c r="M243" s="49"/>
      <c r="N243" s="19"/>
      <c r="O243" s="20"/>
      <c r="P243" s="20"/>
      <c r="Q243" s="25"/>
      <c r="R243" s="50"/>
      <c r="T243" s="31"/>
    </row>
    <row r="244" spans="1:20" s="3" customFormat="1" hidden="1" x14ac:dyDescent="0.3">
      <c r="A244" s="1"/>
      <c r="B244" s="39" t="s">
        <v>6</v>
      </c>
      <c r="C244" s="39"/>
      <c r="D244" s="19"/>
      <c r="E244" s="19"/>
      <c r="F244" s="19"/>
      <c r="G244" s="23">
        <v>1240.9000000000001</v>
      </c>
      <c r="H244" s="19">
        <f t="shared" si="255"/>
        <v>1240.9000000000001</v>
      </c>
      <c r="I244" s="19"/>
      <c r="J244" s="19"/>
      <c r="K244" s="19"/>
      <c r="L244" s="23"/>
      <c r="M244" s="19">
        <f t="shared" si="256"/>
        <v>0</v>
      </c>
      <c r="N244" s="19"/>
      <c r="O244" s="20"/>
      <c r="P244" s="20"/>
      <c r="Q244" s="25"/>
      <c r="R244" s="20">
        <f t="shared" si="257"/>
        <v>0</v>
      </c>
      <c r="S244" s="10" t="s">
        <v>333</v>
      </c>
      <c r="T244" s="31">
        <v>0</v>
      </c>
    </row>
    <row r="245" spans="1:20" x14ac:dyDescent="0.3">
      <c r="A245" s="46"/>
      <c r="B245" s="51" t="s">
        <v>21</v>
      </c>
      <c r="C245" s="51"/>
      <c r="D245" s="19"/>
      <c r="E245" s="19"/>
      <c r="F245" s="19"/>
      <c r="G245" s="23">
        <v>3722.5</v>
      </c>
      <c r="H245" s="49">
        <f t="shared" si="255"/>
        <v>3722.5</v>
      </c>
      <c r="I245" s="19"/>
      <c r="J245" s="19"/>
      <c r="K245" s="19"/>
      <c r="L245" s="23"/>
      <c r="M245" s="49">
        <f t="shared" si="256"/>
        <v>0</v>
      </c>
      <c r="N245" s="19"/>
      <c r="O245" s="20"/>
      <c r="P245" s="20"/>
      <c r="Q245" s="25"/>
      <c r="R245" s="50">
        <f t="shared" si="257"/>
        <v>0</v>
      </c>
      <c r="S245" s="10" t="s">
        <v>333</v>
      </c>
      <c r="T245" s="31"/>
    </row>
    <row r="246" spans="1:20" x14ac:dyDescent="0.3">
      <c r="A246" s="46"/>
      <c r="B246" s="51" t="s">
        <v>20</v>
      </c>
      <c r="C246" s="51"/>
      <c r="D246" s="19"/>
      <c r="E246" s="19"/>
      <c r="F246" s="19"/>
      <c r="G246" s="23">
        <v>94304.1</v>
      </c>
      <c r="H246" s="49">
        <f t="shared" si="255"/>
        <v>94304.1</v>
      </c>
      <c r="I246" s="19"/>
      <c r="J246" s="19"/>
      <c r="K246" s="19"/>
      <c r="L246" s="23"/>
      <c r="M246" s="49">
        <f t="shared" si="256"/>
        <v>0</v>
      </c>
      <c r="N246" s="19"/>
      <c r="O246" s="20"/>
      <c r="P246" s="20"/>
      <c r="Q246" s="25"/>
      <c r="R246" s="50">
        <f t="shared" si="257"/>
        <v>0</v>
      </c>
      <c r="S246" s="10" t="s">
        <v>333</v>
      </c>
      <c r="T246" s="31"/>
    </row>
    <row r="247" spans="1:20" x14ac:dyDescent="0.3">
      <c r="A247" s="46"/>
      <c r="B247" s="51" t="s">
        <v>99</v>
      </c>
      <c r="C247" s="51"/>
      <c r="D247" s="26">
        <f>D250</f>
        <v>2259263.7999999998</v>
      </c>
      <c r="E247" s="26">
        <f>E250</f>
        <v>0</v>
      </c>
      <c r="F247" s="26">
        <f t="shared" si="237"/>
        <v>2259263.7999999998</v>
      </c>
      <c r="G247" s="26">
        <f>G250+G249</f>
        <v>182641.4</v>
      </c>
      <c r="H247" s="49">
        <f t="shared" si="255"/>
        <v>2441905.1999999997</v>
      </c>
      <c r="I247" s="26">
        <f t="shared" ref="I247:N247" si="258">I250</f>
        <v>936232.6</v>
      </c>
      <c r="J247" s="26">
        <f t="shared" ref="J247" si="259">J250</f>
        <v>0</v>
      </c>
      <c r="K247" s="26">
        <f t="shared" si="238"/>
        <v>936232.6</v>
      </c>
      <c r="L247" s="26">
        <f>L250+L249</f>
        <v>0</v>
      </c>
      <c r="M247" s="49">
        <f t="shared" si="256"/>
        <v>936232.6</v>
      </c>
      <c r="N247" s="26">
        <f t="shared" si="258"/>
        <v>0</v>
      </c>
      <c r="O247" s="27">
        <f t="shared" ref="O247" si="260">O250</f>
        <v>0</v>
      </c>
      <c r="P247" s="27">
        <f t="shared" si="239"/>
        <v>0</v>
      </c>
      <c r="Q247" s="27">
        <f>Q250+Q249</f>
        <v>0</v>
      </c>
      <c r="R247" s="50">
        <f t="shared" si="257"/>
        <v>0</v>
      </c>
      <c r="S247" s="36"/>
      <c r="T247" s="38"/>
    </row>
    <row r="248" spans="1:20" x14ac:dyDescent="0.3">
      <c r="A248" s="46"/>
      <c r="B248" s="47" t="s">
        <v>5</v>
      </c>
      <c r="C248" s="51"/>
      <c r="D248" s="19"/>
      <c r="E248" s="19"/>
      <c r="F248" s="19"/>
      <c r="G248" s="23"/>
      <c r="H248" s="49"/>
      <c r="I248" s="19"/>
      <c r="J248" s="19"/>
      <c r="K248" s="19"/>
      <c r="L248" s="23"/>
      <c r="M248" s="49"/>
      <c r="N248" s="20"/>
      <c r="O248" s="20"/>
      <c r="P248" s="20"/>
      <c r="Q248" s="25"/>
      <c r="R248" s="50"/>
      <c r="T248" s="31"/>
    </row>
    <row r="249" spans="1:20" s="3" customFormat="1" hidden="1" x14ac:dyDescent="0.3">
      <c r="A249" s="1"/>
      <c r="B249" s="34" t="s">
        <v>6</v>
      </c>
      <c r="C249" s="34"/>
      <c r="D249" s="19"/>
      <c r="E249" s="19"/>
      <c r="F249" s="19"/>
      <c r="G249" s="23">
        <f>G259</f>
        <v>35136.400000000001</v>
      </c>
      <c r="H249" s="19">
        <f t="shared" si="255"/>
        <v>35136.400000000001</v>
      </c>
      <c r="I249" s="19"/>
      <c r="J249" s="19"/>
      <c r="K249" s="19"/>
      <c r="L249" s="23">
        <f>L259</f>
        <v>0</v>
      </c>
      <c r="M249" s="19">
        <f t="shared" si="256"/>
        <v>0</v>
      </c>
      <c r="N249" s="19"/>
      <c r="O249" s="20"/>
      <c r="P249" s="20"/>
      <c r="Q249" s="25">
        <f>Q259</f>
        <v>0</v>
      </c>
      <c r="R249" s="20">
        <f t="shared" si="257"/>
        <v>0</v>
      </c>
      <c r="S249" s="10"/>
      <c r="T249" s="31">
        <v>0</v>
      </c>
    </row>
    <row r="250" spans="1:20" x14ac:dyDescent="0.3">
      <c r="A250" s="46"/>
      <c r="B250" s="47" t="s">
        <v>12</v>
      </c>
      <c r="C250" s="51"/>
      <c r="D250" s="19">
        <f>D253+D256</f>
        <v>2259263.7999999998</v>
      </c>
      <c r="E250" s="19">
        <f>E253+E256</f>
        <v>0</v>
      </c>
      <c r="F250" s="19">
        <f t="shared" si="237"/>
        <v>2259263.7999999998</v>
      </c>
      <c r="G250" s="23">
        <f>G253+G256+G260</f>
        <v>147505</v>
      </c>
      <c r="H250" s="49">
        <f t="shared" si="255"/>
        <v>2406768.7999999998</v>
      </c>
      <c r="I250" s="19">
        <f t="shared" ref="I250:N250" si="261">I253+I256</f>
        <v>936232.6</v>
      </c>
      <c r="J250" s="19">
        <f t="shared" ref="J250" si="262">J253+J256</f>
        <v>0</v>
      </c>
      <c r="K250" s="19">
        <f t="shared" si="238"/>
        <v>936232.6</v>
      </c>
      <c r="L250" s="23">
        <f>L253+L256+L260</f>
        <v>0</v>
      </c>
      <c r="M250" s="49">
        <f t="shared" si="256"/>
        <v>936232.6</v>
      </c>
      <c r="N250" s="19">
        <f t="shared" si="261"/>
        <v>0</v>
      </c>
      <c r="O250" s="20">
        <f t="shared" ref="O250" si="263">O253+O256</f>
        <v>0</v>
      </c>
      <c r="P250" s="20">
        <f t="shared" si="239"/>
        <v>0</v>
      </c>
      <c r="Q250" s="25">
        <f>Q253+Q256+Q260</f>
        <v>0</v>
      </c>
      <c r="R250" s="50">
        <f t="shared" si="257"/>
        <v>0</v>
      </c>
      <c r="T250" s="31"/>
    </row>
    <row r="251" spans="1:20" ht="37.5" x14ac:dyDescent="0.3">
      <c r="A251" s="46" t="s">
        <v>244</v>
      </c>
      <c r="B251" s="51" t="s">
        <v>100</v>
      </c>
      <c r="C251" s="54" t="s">
        <v>97</v>
      </c>
      <c r="D251" s="19">
        <f>D253</f>
        <v>2259263.7999999998</v>
      </c>
      <c r="E251" s="19">
        <f>E253</f>
        <v>0</v>
      </c>
      <c r="F251" s="19">
        <f t="shared" si="237"/>
        <v>2259263.7999999998</v>
      </c>
      <c r="G251" s="23">
        <f>G253</f>
        <v>0</v>
      </c>
      <c r="H251" s="49">
        <f t="shared" ref="H251" si="264">F251+G251</f>
        <v>2259263.7999999998</v>
      </c>
      <c r="I251" s="19">
        <f t="shared" ref="I251:N251" si="265">I253</f>
        <v>669232.6</v>
      </c>
      <c r="J251" s="19">
        <f t="shared" ref="J251:L251" si="266">J253</f>
        <v>0</v>
      </c>
      <c r="K251" s="19">
        <f t="shared" si="238"/>
        <v>669232.6</v>
      </c>
      <c r="L251" s="23">
        <f t="shared" si="266"/>
        <v>0</v>
      </c>
      <c r="M251" s="49">
        <f t="shared" ref="M251" si="267">K251+L251</f>
        <v>669232.6</v>
      </c>
      <c r="N251" s="19">
        <f t="shared" si="265"/>
        <v>0</v>
      </c>
      <c r="O251" s="20">
        <f t="shared" ref="O251:Q251" si="268">O253</f>
        <v>0</v>
      </c>
      <c r="P251" s="20">
        <f t="shared" si="239"/>
        <v>0</v>
      </c>
      <c r="Q251" s="25">
        <f t="shared" si="268"/>
        <v>0</v>
      </c>
      <c r="R251" s="50">
        <f t="shared" ref="R251" si="269">P251+Q251</f>
        <v>0</v>
      </c>
      <c r="T251" s="31"/>
    </row>
    <row r="252" spans="1:20" x14ac:dyDescent="0.3">
      <c r="A252" s="46"/>
      <c r="B252" s="51" t="s">
        <v>5</v>
      </c>
      <c r="C252" s="51"/>
      <c r="D252" s="19"/>
      <c r="E252" s="19"/>
      <c r="F252" s="19"/>
      <c r="G252" s="23"/>
      <c r="H252" s="49"/>
      <c r="I252" s="19"/>
      <c r="J252" s="19"/>
      <c r="K252" s="19"/>
      <c r="L252" s="23"/>
      <c r="M252" s="49"/>
      <c r="N252" s="20"/>
      <c r="O252" s="20"/>
      <c r="P252" s="20"/>
      <c r="Q252" s="25"/>
      <c r="R252" s="50"/>
      <c r="T252" s="31"/>
    </row>
    <row r="253" spans="1:20" x14ac:dyDescent="0.3">
      <c r="A253" s="46"/>
      <c r="B253" s="47" t="s">
        <v>12</v>
      </c>
      <c r="C253" s="51"/>
      <c r="D253" s="19">
        <v>2259263.7999999998</v>
      </c>
      <c r="E253" s="19"/>
      <c r="F253" s="19">
        <f t="shared" si="237"/>
        <v>2259263.7999999998</v>
      </c>
      <c r="G253" s="23"/>
      <c r="H253" s="49">
        <f t="shared" ref="H253:H254" si="270">F253+G253</f>
        <v>2259263.7999999998</v>
      </c>
      <c r="I253" s="19">
        <v>669232.6</v>
      </c>
      <c r="J253" s="19"/>
      <c r="K253" s="19">
        <f t="shared" si="238"/>
        <v>669232.6</v>
      </c>
      <c r="L253" s="23"/>
      <c r="M253" s="49">
        <f t="shared" ref="M253:M254" si="271">K253+L253</f>
        <v>669232.6</v>
      </c>
      <c r="N253" s="20">
        <v>0</v>
      </c>
      <c r="O253" s="20">
        <v>0</v>
      </c>
      <c r="P253" s="20">
        <f t="shared" si="239"/>
        <v>0</v>
      </c>
      <c r="Q253" s="25">
        <v>0</v>
      </c>
      <c r="R253" s="50">
        <f t="shared" ref="R253:R254" si="272">P253+Q253</f>
        <v>0</v>
      </c>
      <c r="S253" s="10" t="s">
        <v>149</v>
      </c>
      <c r="T253" s="31"/>
    </row>
    <row r="254" spans="1:20" ht="56.25" x14ac:dyDescent="0.3">
      <c r="A254" s="46" t="s">
        <v>245</v>
      </c>
      <c r="B254" s="51" t="s">
        <v>101</v>
      </c>
      <c r="C254" s="54" t="s">
        <v>97</v>
      </c>
      <c r="D254" s="19">
        <f>D256</f>
        <v>0</v>
      </c>
      <c r="E254" s="19">
        <f>E256</f>
        <v>0</v>
      </c>
      <c r="F254" s="19">
        <f t="shared" si="237"/>
        <v>0</v>
      </c>
      <c r="G254" s="23">
        <f>G256</f>
        <v>0</v>
      </c>
      <c r="H254" s="49">
        <f t="shared" si="270"/>
        <v>0</v>
      </c>
      <c r="I254" s="19">
        <f t="shared" ref="I254:N254" si="273">I256</f>
        <v>267000</v>
      </c>
      <c r="J254" s="19">
        <f t="shared" ref="J254:L254" si="274">J256</f>
        <v>0</v>
      </c>
      <c r="K254" s="19">
        <f t="shared" si="238"/>
        <v>267000</v>
      </c>
      <c r="L254" s="23">
        <f t="shared" si="274"/>
        <v>0</v>
      </c>
      <c r="M254" s="49">
        <f t="shared" si="271"/>
        <v>267000</v>
      </c>
      <c r="N254" s="19">
        <f t="shared" si="273"/>
        <v>0</v>
      </c>
      <c r="O254" s="20">
        <f t="shared" ref="O254:Q254" si="275">O256</f>
        <v>0</v>
      </c>
      <c r="P254" s="20">
        <f t="shared" si="239"/>
        <v>0</v>
      </c>
      <c r="Q254" s="25">
        <f t="shared" si="275"/>
        <v>0</v>
      </c>
      <c r="R254" s="50">
        <f t="shared" si="272"/>
        <v>0</v>
      </c>
      <c r="T254" s="31"/>
    </row>
    <row r="255" spans="1:20" x14ac:dyDescent="0.3">
      <c r="A255" s="46"/>
      <c r="B255" s="51" t="s">
        <v>5</v>
      </c>
      <c r="C255" s="51"/>
      <c r="D255" s="19"/>
      <c r="E255" s="19"/>
      <c r="F255" s="19"/>
      <c r="G255" s="23"/>
      <c r="H255" s="49"/>
      <c r="I255" s="19"/>
      <c r="J255" s="19"/>
      <c r="K255" s="19"/>
      <c r="L255" s="23"/>
      <c r="M255" s="49"/>
      <c r="N255" s="20"/>
      <c r="O255" s="20"/>
      <c r="P255" s="20"/>
      <c r="Q255" s="25"/>
      <c r="R255" s="50"/>
      <c r="T255" s="31"/>
    </row>
    <row r="256" spans="1:20" x14ac:dyDescent="0.3">
      <c r="A256" s="46"/>
      <c r="B256" s="47" t="s">
        <v>12</v>
      </c>
      <c r="C256" s="51"/>
      <c r="D256" s="19">
        <v>0</v>
      </c>
      <c r="E256" s="19">
        <v>0</v>
      </c>
      <c r="F256" s="19">
        <f t="shared" si="237"/>
        <v>0</v>
      </c>
      <c r="G256" s="23">
        <v>0</v>
      </c>
      <c r="H256" s="49">
        <f>F256+G256</f>
        <v>0</v>
      </c>
      <c r="I256" s="19">
        <v>267000</v>
      </c>
      <c r="J256" s="19"/>
      <c r="K256" s="19">
        <f t="shared" si="238"/>
        <v>267000</v>
      </c>
      <c r="L256" s="23"/>
      <c r="M256" s="49">
        <f t="shared" ref="M256:M280" si="276">K256+L256</f>
        <v>267000</v>
      </c>
      <c r="N256" s="20">
        <v>0</v>
      </c>
      <c r="O256" s="20">
        <v>0</v>
      </c>
      <c r="P256" s="20">
        <f t="shared" si="239"/>
        <v>0</v>
      </c>
      <c r="Q256" s="25">
        <v>0</v>
      </c>
      <c r="R256" s="50">
        <f t="shared" ref="R256:R280" si="277">P256+Q256</f>
        <v>0</v>
      </c>
      <c r="S256" s="10" t="s">
        <v>149</v>
      </c>
      <c r="T256" s="31"/>
    </row>
    <row r="257" spans="1:20" ht="37.5" x14ac:dyDescent="0.3">
      <c r="A257" s="46" t="s">
        <v>246</v>
      </c>
      <c r="B257" s="51" t="s">
        <v>32</v>
      </c>
      <c r="C257" s="54" t="s">
        <v>97</v>
      </c>
      <c r="D257" s="19"/>
      <c r="E257" s="19"/>
      <c r="F257" s="19"/>
      <c r="G257" s="23">
        <f>G259+G260</f>
        <v>182641.4</v>
      </c>
      <c r="H257" s="49">
        <f t="shared" ref="H257:H260" si="278">F257+G257</f>
        <v>182641.4</v>
      </c>
      <c r="I257" s="19"/>
      <c r="J257" s="19"/>
      <c r="K257" s="19"/>
      <c r="L257" s="23"/>
      <c r="M257" s="49">
        <f t="shared" si="276"/>
        <v>0</v>
      </c>
      <c r="N257" s="20"/>
      <c r="O257" s="20"/>
      <c r="P257" s="20"/>
      <c r="Q257" s="25"/>
      <c r="R257" s="50">
        <f t="shared" si="277"/>
        <v>0</v>
      </c>
      <c r="T257" s="31"/>
    </row>
    <row r="258" spans="1:20" x14ac:dyDescent="0.3">
      <c r="A258" s="46"/>
      <c r="B258" s="51" t="s">
        <v>5</v>
      </c>
      <c r="C258" s="51"/>
      <c r="D258" s="19"/>
      <c r="E258" s="19"/>
      <c r="F258" s="19"/>
      <c r="G258" s="23"/>
      <c r="H258" s="49"/>
      <c r="I258" s="19"/>
      <c r="J258" s="19"/>
      <c r="K258" s="19"/>
      <c r="L258" s="23"/>
      <c r="M258" s="49"/>
      <c r="N258" s="20"/>
      <c r="O258" s="20"/>
      <c r="P258" s="20"/>
      <c r="Q258" s="25"/>
      <c r="R258" s="50"/>
      <c r="T258" s="31"/>
    </row>
    <row r="259" spans="1:20" s="3" customFormat="1" hidden="1" x14ac:dyDescent="0.3">
      <c r="A259" s="1"/>
      <c r="B259" s="34" t="s">
        <v>6</v>
      </c>
      <c r="C259" s="34"/>
      <c r="D259" s="19"/>
      <c r="E259" s="19"/>
      <c r="F259" s="19"/>
      <c r="G259" s="23">
        <v>35136.400000000001</v>
      </c>
      <c r="H259" s="19">
        <f t="shared" si="278"/>
        <v>35136.400000000001</v>
      </c>
      <c r="I259" s="19"/>
      <c r="J259" s="19"/>
      <c r="K259" s="19"/>
      <c r="L259" s="23"/>
      <c r="M259" s="19">
        <f t="shared" si="276"/>
        <v>0</v>
      </c>
      <c r="N259" s="20"/>
      <c r="O259" s="20"/>
      <c r="P259" s="20"/>
      <c r="Q259" s="25"/>
      <c r="R259" s="20">
        <f t="shared" si="277"/>
        <v>0</v>
      </c>
      <c r="S259" s="10" t="s">
        <v>352</v>
      </c>
      <c r="T259" s="31">
        <v>0</v>
      </c>
    </row>
    <row r="260" spans="1:20" x14ac:dyDescent="0.3">
      <c r="A260" s="46"/>
      <c r="B260" s="47" t="s">
        <v>12</v>
      </c>
      <c r="C260" s="51"/>
      <c r="D260" s="19"/>
      <c r="E260" s="19"/>
      <c r="F260" s="19"/>
      <c r="G260" s="23">
        <v>147505</v>
      </c>
      <c r="H260" s="49">
        <f t="shared" si="278"/>
        <v>147505</v>
      </c>
      <c r="I260" s="19"/>
      <c r="J260" s="19"/>
      <c r="K260" s="19"/>
      <c r="L260" s="23"/>
      <c r="M260" s="49">
        <f t="shared" si="276"/>
        <v>0</v>
      </c>
      <c r="N260" s="20"/>
      <c r="O260" s="20"/>
      <c r="P260" s="20"/>
      <c r="Q260" s="25"/>
      <c r="R260" s="50">
        <f t="shared" si="277"/>
        <v>0</v>
      </c>
      <c r="S260" s="10" t="s">
        <v>353</v>
      </c>
      <c r="T260" s="31"/>
    </row>
    <row r="261" spans="1:20" x14ac:dyDescent="0.3">
      <c r="A261" s="46"/>
      <c r="B261" s="51" t="s">
        <v>23</v>
      </c>
      <c r="C261" s="56"/>
      <c r="D261" s="27">
        <f>D262</f>
        <v>152441.9</v>
      </c>
      <c r="E261" s="27">
        <f>E262</f>
        <v>-56569.932999999997</v>
      </c>
      <c r="F261" s="26">
        <f t="shared" si="237"/>
        <v>95871.967000000004</v>
      </c>
      <c r="G261" s="27">
        <f>G262</f>
        <v>0</v>
      </c>
      <c r="H261" s="49">
        <f t="shared" ref="H261:H280" si="279">F261+G261</f>
        <v>95871.967000000004</v>
      </c>
      <c r="I261" s="27">
        <f t="shared" ref="I261:Q261" si="280">I262</f>
        <v>168660</v>
      </c>
      <c r="J261" s="27">
        <f t="shared" si="280"/>
        <v>0</v>
      </c>
      <c r="K261" s="26">
        <f t="shared" si="238"/>
        <v>168660</v>
      </c>
      <c r="L261" s="27">
        <f t="shared" si="280"/>
        <v>0</v>
      </c>
      <c r="M261" s="49">
        <f t="shared" si="276"/>
        <v>168660</v>
      </c>
      <c r="N261" s="27">
        <f t="shared" si="280"/>
        <v>260000</v>
      </c>
      <c r="O261" s="27">
        <f t="shared" si="280"/>
        <v>0</v>
      </c>
      <c r="P261" s="27">
        <f t="shared" si="239"/>
        <v>260000</v>
      </c>
      <c r="Q261" s="27">
        <f t="shared" si="280"/>
        <v>0</v>
      </c>
      <c r="R261" s="50">
        <f t="shared" si="277"/>
        <v>260000</v>
      </c>
      <c r="S261" s="36"/>
      <c r="T261" s="38"/>
    </row>
    <row r="262" spans="1:20" ht="56.25" x14ac:dyDescent="0.3">
      <c r="A262" s="46" t="s">
        <v>165</v>
      </c>
      <c r="B262" s="51" t="s">
        <v>256</v>
      </c>
      <c r="C262" s="54" t="s">
        <v>59</v>
      </c>
      <c r="D262" s="20">
        <v>152441.9</v>
      </c>
      <c r="E262" s="20">
        <v>-56569.932999999997</v>
      </c>
      <c r="F262" s="19">
        <f t="shared" si="237"/>
        <v>95871.967000000004</v>
      </c>
      <c r="G262" s="25"/>
      <c r="H262" s="49">
        <f t="shared" si="279"/>
        <v>95871.967000000004</v>
      </c>
      <c r="I262" s="20">
        <v>168660</v>
      </c>
      <c r="J262" s="20"/>
      <c r="K262" s="19">
        <f t="shared" si="238"/>
        <v>168660</v>
      </c>
      <c r="L262" s="25"/>
      <c r="M262" s="49">
        <f t="shared" si="276"/>
        <v>168660</v>
      </c>
      <c r="N262" s="20">
        <v>260000</v>
      </c>
      <c r="O262" s="20"/>
      <c r="P262" s="20">
        <f t="shared" si="239"/>
        <v>260000</v>
      </c>
      <c r="Q262" s="25"/>
      <c r="R262" s="50">
        <f t="shared" si="277"/>
        <v>260000</v>
      </c>
      <c r="S262" s="9" t="s">
        <v>102</v>
      </c>
      <c r="T262" s="31"/>
    </row>
    <row r="263" spans="1:20" x14ac:dyDescent="0.3">
      <c r="A263" s="46"/>
      <c r="B263" s="58" t="s">
        <v>7</v>
      </c>
      <c r="C263" s="58"/>
      <c r="D263" s="27">
        <f>D267+D264+D265+D266+D268+D269+D270</f>
        <v>442565.6</v>
      </c>
      <c r="E263" s="27">
        <f>E267+E264+E265+E266+E268+E269+E270</f>
        <v>-565.25599999999997</v>
      </c>
      <c r="F263" s="26">
        <f t="shared" si="237"/>
        <v>442000.34399999998</v>
      </c>
      <c r="G263" s="27">
        <f>G267+G264+G265+G266+G268+G269+G270+G271</f>
        <v>44338.101999999999</v>
      </c>
      <c r="H263" s="49">
        <f t="shared" si="279"/>
        <v>486338.446</v>
      </c>
      <c r="I263" s="27">
        <f t="shared" ref="I263:N263" si="281">I267+I264+I265+I266+I268+I269+I270</f>
        <v>303460.59999999998</v>
      </c>
      <c r="J263" s="27">
        <f t="shared" ref="J263" si="282">J267+J264+J265+J266+J268+J269+J270</f>
        <v>0</v>
      </c>
      <c r="K263" s="26">
        <f t="shared" si="238"/>
        <v>303460.59999999998</v>
      </c>
      <c r="L263" s="27">
        <f>L267+L264+L265+L266+L268+L269+L270+L271</f>
        <v>0</v>
      </c>
      <c r="M263" s="49">
        <f t="shared" si="276"/>
        <v>303460.59999999998</v>
      </c>
      <c r="N263" s="27">
        <f t="shared" si="281"/>
        <v>163030.6</v>
      </c>
      <c r="O263" s="27">
        <f t="shared" ref="O263" si="283">O267+O264+O265+O266+O268+O269+O270</f>
        <v>0</v>
      </c>
      <c r="P263" s="27">
        <f t="shared" si="239"/>
        <v>163030.6</v>
      </c>
      <c r="Q263" s="27">
        <f>Q267+Q264+Q265+Q266+Q268+Q269+Q270+Q271</f>
        <v>0</v>
      </c>
      <c r="R263" s="50">
        <f t="shared" si="277"/>
        <v>163030.6</v>
      </c>
      <c r="S263" s="36"/>
      <c r="T263" s="38"/>
    </row>
    <row r="264" spans="1:20" ht="56.25" x14ac:dyDescent="0.3">
      <c r="A264" s="46" t="s">
        <v>247</v>
      </c>
      <c r="B264" s="51" t="s">
        <v>103</v>
      </c>
      <c r="C264" s="54" t="s">
        <v>59</v>
      </c>
      <c r="D264" s="20">
        <v>43115.199999999997</v>
      </c>
      <c r="E264" s="20"/>
      <c r="F264" s="19">
        <f t="shared" si="237"/>
        <v>43115.199999999997</v>
      </c>
      <c r="G264" s="25">
        <v>13992.19</v>
      </c>
      <c r="H264" s="49">
        <f t="shared" si="279"/>
        <v>57107.39</v>
      </c>
      <c r="I264" s="20">
        <v>0</v>
      </c>
      <c r="J264" s="20">
        <v>0</v>
      </c>
      <c r="K264" s="19">
        <f t="shared" si="238"/>
        <v>0</v>
      </c>
      <c r="L264" s="25">
        <v>0</v>
      </c>
      <c r="M264" s="49">
        <f t="shared" si="276"/>
        <v>0</v>
      </c>
      <c r="N264" s="20">
        <v>0</v>
      </c>
      <c r="O264" s="20">
        <v>0</v>
      </c>
      <c r="P264" s="20">
        <f t="shared" si="239"/>
        <v>0</v>
      </c>
      <c r="Q264" s="25">
        <v>0</v>
      </c>
      <c r="R264" s="50">
        <f t="shared" si="277"/>
        <v>0</v>
      </c>
      <c r="S264" s="9" t="s">
        <v>106</v>
      </c>
      <c r="T264" s="31"/>
    </row>
    <row r="265" spans="1:20" ht="56.25" x14ac:dyDescent="0.3">
      <c r="A265" s="46" t="s">
        <v>248</v>
      </c>
      <c r="B265" s="51" t="s">
        <v>310</v>
      </c>
      <c r="C265" s="54" t="s">
        <v>59</v>
      </c>
      <c r="D265" s="20">
        <v>95000</v>
      </c>
      <c r="E265" s="20"/>
      <c r="F265" s="19">
        <f t="shared" si="237"/>
        <v>95000</v>
      </c>
      <c r="G265" s="25">
        <v>4341.2950000000001</v>
      </c>
      <c r="H265" s="49">
        <f t="shared" si="279"/>
        <v>99341.294999999998</v>
      </c>
      <c r="I265" s="20">
        <v>97642.5</v>
      </c>
      <c r="J265" s="20"/>
      <c r="K265" s="19">
        <f t="shared" si="238"/>
        <v>97642.5</v>
      </c>
      <c r="L265" s="25"/>
      <c r="M265" s="49">
        <f t="shared" si="276"/>
        <v>97642.5</v>
      </c>
      <c r="N265" s="20">
        <v>0</v>
      </c>
      <c r="O265" s="20">
        <v>0</v>
      </c>
      <c r="P265" s="20">
        <f t="shared" si="239"/>
        <v>0</v>
      </c>
      <c r="Q265" s="25">
        <v>0</v>
      </c>
      <c r="R265" s="50">
        <f t="shared" si="277"/>
        <v>0</v>
      </c>
      <c r="S265" s="9" t="s">
        <v>107</v>
      </c>
      <c r="T265" s="31"/>
    </row>
    <row r="266" spans="1:20" ht="56.25" x14ac:dyDescent="0.3">
      <c r="A266" s="46" t="s">
        <v>249</v>
      </c>
      <c r="B266" s="51" t="s">
        <v>104</v>
      </c>
      <c r="C266" s="54" t="s">
        <v>59</v>
      </c>
      <c r="D266" s="20">
        <v>123313</v>
      </c>
      <c r="E266" s="20"/>
      <c r="F266" s="19">
        <f t="shared" si="237"/>
        <v>123313</v>
      </c>
      <c r="G266" s="25"/>
      <c r="H266" s="49">
        <f t="shared" si="279"/>
        <v>123313</v>
      </c>
      <c r="I266" s="20">
        <v>0</v>
      </c>
      <c r="J266" s="20">
        <v>0</v>
      </c>
      <c r="K266" s="19">
        <f t="shared" si="238"/>
        <v>0</v>
      </c>
      <c r="L266" s="25">
        <v>0</v>
      </c>
      <c r="M266" s="49">
        <f t="shared" si="276"/>
        <v>0</v>
      </c>
      <c r="N266" s="20">
        <v>0</v>
      </c>
      <c r="O266" s="20">
        <v>0</v>
      </c>
      <c r="P266" s="20">
        <f t="shared" si="239"/>
        <v>0</v>
      </c>
      <c r="Q266" s="25">
        <v>0</v>
      </c>
      <c r="R266" s="50">
        <f t="shared" si="277"/>
        <v>0</v>
      </c>
      <c r="S266" s="9" t="s">
        <v>108</v>
      </c>
      <c r="T266" s="31"/>
    </row>
    <row r="267" spans="1:20" ht="56.25" x14ac:dyDescent="0.3">
      <c r="A267" s="46" t="s">
        <v>250</v>
      </c>
      <c r="B267" s="51" t="s">
        <v>315</v>
      </c>
      <c r="C267" s="54" t="s">
        <v>59</v>
      </c>
      <c r="D267" s="20">
        <v>0</v>
      </c>
      <c r="E267" s="20">
        <v>0</v>
      </c>
      <c r="F267" s="19">
        <f t="shared" si="237"/>
        <v>0</v>
      </c>
      <c r="G267" s="25">
        <v>0</v>
      </c>
      <c r="H267" s="49">
        <f t="shared" si="279"/>
        <v>0</v>
      </c>
      <c r="I267" s="20">
        <v>0</v>
      </c>
      <c r="J267" s="20">
        <v>0</v>
      </c>
      <c r="K267" s="19">
        <f t="shared" si="238"/>
        <v>0</v>
      </c>
      <c r="L267" s="25">
        <v>0</v>
      </c>
      <c r="M267" s="49">
        <f t="shared" si="276"/>
        <v>0</v>
      </c>
      <c r="N267" s="20">
        <v>68921.600000000006</v>
      </c>
      <c r="O267" s="20"/>
      <c r="P267" s="20">
        <f t="shared" si="239"/>
        <v>68921.600000000006</v>
      </c>
      <c r="Q267" s="25"/>
      <c r="R267" s="50">
        <f t="shared" si="277"/>
        <v>68921.600000000006</v>
      </c>
      <c r="S267" s="10" t="s">
        <v>111</v>
      </c>
      <c r="T267" s="31"/>
    </row>
    <row r="268" spans="1:20" ht="56.25" x14ac:dyDescent="0.3">
      <c r="A268" s="46" t="s">
        <v>345</v>
      </c>
      <c r="B268" s="51" t="s">
        <v>105</v>
      </c>
      <c r="C268" s="54" t="s">
        <v>59</v>
      </c>
      <c r="D268" s="20">
        <v>167337.4</v>
      </c>
      <c r="E268" s="20"/>
      <c r="F268" s="19">
        <f t="shared" si="237"/>
        <v>167337.4</v>
      </c>
      <c r="G268" s="25"/>
      <c r="H268" s="49">
        <f t="shared" si="279"/>
        <v>167337.4</v>
      </c>
      <c r="I268" s="20">
        <v>102061.5</v>
      </c>
      <c r="J268" s="20"/>
      <c r="K268" s="19">
        <f t="shared" si="238"/>
        <v>102061.5</v>
      </c>
      <c r="L268" s="25"/>
      <c r="M268" s="49">
        <f t="shared" si="276"/>
        <v>102061.5</v>
      </c>
      <c r="N268" s="20">
        <v>0</v>
      </c>
      <c r="O268" s="20">
        <v>0</v>
      </c>
      <c r="P268" s="20">
        <f t="shared" si="239"/>
        <v>0</v>
      </c>
      <c r="Q268" s="25">
        <v>0</v>
      </c>
      <c r="R268" s="50">
        <f t="shared" si="277"/>
        <v>0</v>
      </c>
      <c r="S268" s="10" t="s">
        <v>109</v>
      </c>
      <c r="T268" s="31"/>
    </row>
    <row r="269" spans="1:20" ht="56.25" x14ac:dyDescent="0.3">
      <c r="A269" s="46" t="s">
        <v>346</v>
      </c>
      <c r="B269" s="51" t="s">
        <v>317</v>
      </c>
      <c r="C269" s="54" t="s">
        <v>59</v>
      </c>
      <c r="D269" s="20">
        <v>13800</v>
      </c>
      <c r="E269" s="20">
        <v>-565.25599999999997</v>
      </c>
      <c r="F269" s="19">
        <f t="shared" si="237"/>
        <v>13234.744000000001</v>
      </c>
      <c r="G269" s="25"/>
      <c r="H269" s="49">
        <f t="shared" si="279"/>
        <v>13234.744000000001</v>
      </c>
      <c r="I269" s="20">
        <v>103756.6</v>
      </c>
      <c r="J269" s="20"/>
      <c r="K269" s="19">
        <f t="shared" si="238"/>
        <v>103756.6</v>
      </c>
      <c r="L269" s="25"/>
      <c r="M269" s="49">
        <f t="shared" si="276"/>
        <v>103756.6</v>
      </c>
      <c r="N269" s="20">
        <v>90000</v>
      </c>
      <c r="O269" s="20"/>
      <c r="P269" s="20">
        <f t="shared" si="239"/>
        <v>90000</v>
      </c>
      <c r="Q269" s="25"/>
      <c r="R269" s="50">
        <f t="shared" si="277"/>
        <v>90000</v>
      </c>
      <c r="S269" s="10" t="s">
        <v>110</v>
      </c>
      <c r="T269" s="31"/>
    </row>
    <row r="270" spans="1:20" ht="56.25" x14ac:dyDescent="0.3">
      <c r="A270" s="46" t="s">
        <v>347</v>
      </c>
      <c r="B270" s="51" t="s">
        <v>316</v>
      </c>
      <c r="C270" s="54" t="s">
        <v>59</v>
      </c>
      <c r="D270" s="20">
        <v>0</v>
      </c>
      <c r="E270" s="20">
        <v>0</v>
      </c>
      <c r="F270" s="19">
        <f t="shared" si="237"/>
        <v>0</v>
      </c>
      <c r="G270" s="25">
        <v>0</v>
      </c>
      <c r="H270" s="49">
        <f t="shared" si="279"/>
        <v>0</v>
      </c>
      <c r="I270" s="20">
        <v>0</v>
      </c>
      <c r="J270" s="20">
        <v>0</v>
      </c>
      <c r="K270" s="19">
        <f t="shared" si="238"/>
        <v>0</v>
      </c>
      <c r="L270" s="25">
        <v>0</v>
      </c>
      <c r="M270" s="49">
        <f t="shared" si="276"/>
        <v>0</v>
      </c>
      <c r="N270" s="20">
        <v>4109</v>
      </c>
      <c r="O270" s="20"/>
      <c r="P270" s="20">
        <f t="shared" si="239"/>
        <v>4109</v>
      </c>
      <c r="Q270" s="25"/>
      <c r="R270" s="50">
        <f t="shared" si="277"/>
        <v>4109</v>
      </c>
      <c r="S270" s="10" t="s">
        <v>112</v>
      </c>
      <c r="T270" s="31"/>
    </row>
    <row r="271" spans="1:20" ht="56.25" x14ac:dyDescent="0.3">
      <c r="A271" s="46" t="s">
        <v>348</v>
      </c>
      <c r="B271" s="51" t="s">
        <v>364</v>
      </c>
      <c r="C271" s="54" t="s">
        <v>59</v>
      </c>
      <c r="D271" s="20"/>
      <c r="E271" s="20"/>
      <c r="F271" s="19"/>
      <c r="G271" s="25">
        <v>26004.616999999998</v>
      </c>
      <c r="H271" s="49">
        <f t="shared" si="279"/>
        <v>26004.616999999998</v>
      </c>
      <c r="I271" s="20"/>
      <c r="J271" s="20"/>
      <c r="K271" s="19"/>
      <c r="L271" s="25"/>
      <c r="M271" s="49">
        <f t="shared" si="276"/>
        <v>0</v>
      </c>
      <c r="N271" s="20"/>
      <c r="O271" s="20"/>
      <c r="P271" s="20"/>
      <c r="Q271" s="25"/>
      <c r="R271" s="50">
        <f t="shared" si="277"/>
        <v>0</v>
      </c>
      <c r="S271" s="10" t="s">
        <v>342</v>
      </c>
      <c r="T271" s="31"/>
    </row>
    <row r="272" spans="1:20" x14ac:dyDescent="0.3">
      <c r="A272" s="46"/>
      <c r="B272" s="51" t="s">
        <v>15</v>
      </c>
      <c r="C272" s="56"/>
      <c r="D272" s="27">
        <f>D273+D274+D275</f>
        <v>88629.499999999985</v>
      </c>
      <c r="E272" s="27">
        <f>E273+E274+E275+E276</f>
        <v>3426.3</v>
      </c>
      <c r="F272" s="26">
        <f t="shared" si="237"/>
        <v>92055.799999999988</v>
      </c>
      <c r="G272" s="27">
        <f>G273+G274+G275+G276</f>
        <v>16183.850999999999</v>
      </c>
      <c r="H272" s="49">
        <f t="shared" si="279"/>
        <v>108239.65099999998</v>
      </c>
      <c r="I272" s="27">
        <f t="shared" ref="I272:N272" si="284">I273+I274+I275</f>
        <v>45508.7</v>
      </c>
      <c r="J272" s="27">
        <f>J273+J274+J275+J276</f>
        <v>0</v>
      </c>
      <c r="K272" s="26">
        <f t="shared" si="238"/>
        <v>45508.7</v>
      </c>
      <c r="L272" s="27">
        <f>L273+L274+L275+L276</f>
        <v>0</v>
      </c>
      <c r="M272" s="49">
        <f t="shared" si="276"/>
        <v>45508.7</v>
      </c>
      <c r="N272" s="27">
        <f t="shared" si="284"/>
        <v>12285.5</v>
      </c>
      <c r="O272" s="27">
        <f>O273+O274+O275+O276</f>
        <v>0</v>
      </c>
      <c r="P272" s="27">
        <f t="shared" si="239"/>
        <v>12285.5</v>
      </c>
      <c r="Q272" s="27">
        <f>Q273+Q274+Q275+Q276</f>
        <v>0</v>
      </c>
      <c r="R272" s="50">
        <f t="shared" si="277"/>
        <v>12285.5</v>
      </c>
      <c r="S272" s="36"/>
      <c r="T272" s="38"/>
    </row>
    <row r="273" spans="1:20" ht="56.25" x14ac:dyDescent="0.3">
      <c r="A273" s="46" t="s">
        <v>349</v>
      </c>
      <c r="B273" s="51" t="s">
        <v>311</v>
      </c>
      <c r="C273" s="54" t="s">
        <v>59</v>
      </c>
      <c r="D273" s="20">
        <v>43992.2</v>
      </c>
      <c r="E273" s="20"/>
      <c r="F273" s="19">
        <f t="shared" si="237"/>
        <v>43992.2</v>
      </c>
      <c r="G273" s="25">
        <v>11424.444</v>
      </c>
      <c r="H273" s="49">
        <f t="shared" si="279"/>
        <v>55416.644</v>
      </c>
      <c r="I273" s="20">
        <v>0</v>
      </c>
      <c r="J273" s="20">
        <v>0</v>
      </c>
      <c r="K273" s="19">
        <f t="shared" si="238"/>
        <v>0</v>
      </c>
      <c r="L273" s="25">
        <v>0</v>
      </c>
      <c r="M273" s="49">
        <f t="shared" si="276"/>
        <v>0</v>
      </c>
      <c r="N273" s="20">
        <v>0</v>
      </c>
      <c r="O273" s="20">
        <v>0</v>
      </c>
      <c r="P273" s="20">
        <f t="shared" si="239"/>
        <v>0</v>
      </c>
      <c r="Q273" s="25">
        <v>0</v>
      </c>
      <c r="R273" s="50">
        <f t="shared" si="277"/>
        <v>0</v>
      </c>
      <c r="S273" s="10" t="s">
        <v>139</v>
      </c>
      <c r="T273" s="31"/>
    </row>
    <row r="274" spans="1:20" ht="56.25" x14ac:dyDescent="0.3">
      <c r="A274" s="46" t="s">
        <v>350</v>
      </c>
      <c r="B274" s="51" t="s">
        <v>325</v>
      </c>
      <c r="C274" s="54" t="s">
        <v>59</v>
      </c>
      <c r="D274" s="20">
        <v>32456.6</v>
      </c>
      <c r="E274" s="20"/>
      <c r="F274" s="19">
        <f t="shared" si="237"/>
        <v>32456.6</v>
      </c>
      <c r="G274" s="25"/>
      <c r="H274" s="49">
        <f t="shared" si="279"/>
        <v>32456.6</v>
      </c>
      <c r="I274" s="20">
        <v>29500</v>
      </c>
      <c r="J274" s="20"/>
      <c r="K274" s="19">
        <f t="shared" si="238"/>
        <v>29500</v>
      </c>
      <c r="L274" s="25"/>
      <c r="M274" s="49">
        <f t="shared" si="276"/>
        <v>29500</v>
      </c>
      <c r="N274" s="20">
        <v>0</v>
      </c>
      <c r="O274" s="20">
        <v>0</v>
      </c>
      <c r="P274" s="20">
        <f t="shared" si="239"/>
        <v>0</v>
      </c>
      <c r="Q274" s="25">
        <v>0</v>
      </c>
      <c r="R274" s="50">
        <f t="shared" si="277"/>
        <v>0</v>
      </c>
      <c r="S274" s="10" t="s">
        <v>138</v>
      </c>
      <c r="T274" s="31"/>
    </row>
    <row r="275" spans="1:20" ht="56.25" x14ac:dyDescent="0.3">
      <c r="A275" s="46" t="s">
        <v>351</v>
      </c>
      <c r="B275" s="51" t="s">
        <v>136</v>
      </c>
      <c r="C275" s="54" t="s">
        <v>59</v>
      </c>
      <c r="D275" s="20">
        <v>12180.7</v>
      </c>
      <c r="E275" s="20"/>
      <c r="F275" s="19">
        <f t="shared" si="237"/>
        <v>12180.7</v>
      </c>
      <c r="G275" s="25">
        <v>4759.4070000000002</v>
      </c>
      <c r="H275" s="49">
        <f t="shared" si="279"/>
        <v>16940.107</v>
      </c>
      <c r="I275" s="20">
        <v>16008.7</v>
      </c>
      <c r="J275" s="20"/>
      <c r="K275" s="19">
        <f t="shared" si="238"/>
        <v>16008.7</v>
      </c>
      <c r="L275" s="25"/>
      <c r="M275" s="49">
        <f t="shared" si="276"/>
        <v>16008.7</v>
      </c>
      <c r="N275" s="20">
        <v>12285.5</v>
      </c>
      <c r="O275" s="20"/>
      <c r="P275" s="20">
        <f t="shared" si="239"/>
        <v>12285.5</v>
      </c>
      <c r="Q275" s="25"/>
      <c r="R275" s="50">
        <f t="shared" si="277"/>
        <v>12285.5</v>
      </c>
      <c r="S275" s="10" t="s">
        <v>137</v>
      </c>
      <c r="T275" s="31"/>
    </row>
    <row r="276" spans="1:20" ht="56.25" x14ac:dyDescent="0.3">
      <c r="A276" s="46" t="s">
        <v>357</v>
      </c>
      <c r="B276" s="51" t="s">
        <v>322</v>
      </c>
      <c r="C276" s="54" t="s">
        <v>59</v>
      </c>
      <c r="D276" s="20"/>
      <c r="E276" s="20">
        <v>3426.3</v>
      </c>
      <c r="F276" s="19">
        <f t="shared" si="237"/>
        <v>3426.3</v>
      </c>
      <c r="G276" s="25"/>
      <c r="H276" s="49">
        <f t="shared" si="279"/>
        <v>3426.3</v>
      </c>
      <c r="I276" s="20"/>
      <c r="J276" s="20"/>
      <c r="K276" s="19">
        <f t="shared" si="238"/>
        <v>0</v>
      </c>
      <c r="L276" s="25"/>
      <c r="M276" s="49">
        <f t="shared" si="276"/>
        <v>0</v>
      </c>
      <c r="N276" s="20"/>
      <c r="O276" s="20"/>
      <c r="P276" s="20">
        <f t="shared" si="239"/>
        <v>0</v>
      </c>
      <c r="Q276" s="25"/>
      <c r="R276" s="50">
        <f t="shared" si="277"/>
        <v>0</v>
      </c>
      <c r="S276" s="10" t="s">
        <v>323</v>
      </c>
      <c r="T276" s="31"/>
    </row>
    <row r="277" spans="1:20" x14ac:dyDescent="0.3">
      <c r="A277" s="46"/>
      <c r="B277" s="51" t="s">
        <v>22</v>
      </c>
      <c r="C277" s="56"/>
      <c r="D277" s="27">
        <f>D278</f>
        <v>10964.3</v>
      </c>
      <c r="E277" s="27">
        <f>E278+E279</f>
        <v>0</v>
      </c>
      <c r="F277" s="26">
        <f t="shared" si="237"/>
        <v>10964.3</v>
      </c>
      <c r="G277" s="27">
        <f>G278+G279</f>
        <v>8910.5519999999997</v>
      </c>
      <c r="H277" s="49">
        <f t="shared" si="279"/>
        <v>19874.851999999999</v>
      </c>
      <c r="I277" s="27">
        <f t="shared" ref="I277:N277" si="285">I278</f>
        <v>0</v>
      </c>
      <c r="J277" s="27">
        <f>J278+J279</f>
        <v>0</v>
      </c>
      <c r="K277" s="26">
        <f t="shared" si="238"/>
        <v>0</v>
      </c>
      <c r="L277" s="27">
        <f>L278+L279</f>
        <v>0</v>
      </c>
      <c r="M277" s="49">
        <f t="shared" si="276"/>
        <v>0</v>
      </c>
      <c r="N277" s="27">
        <f t="shared" si="285"/>
        <v>0</v>
      </c>
      <c r="O277" s="27">
        <f>O278+O279</f>
        <v>0</v>
      </c>
      <c r="P277" s="27">
        <f t="shared" si="239"/>
        <v>0</v>
      </c>
      <c r="Q277" s="27">
        <f>Q278+Q279</f>
        <v>0</v>
      </c>
      <c r="R277" s="50">
        <f t="shared" si="277"/>
        <v>0</v>
      </c>
      <c r="S277" s="36"/>
      <c r="T277" s="38"/>
    </row>
    <row r="278" spans="1:20" ht="56.25" x14ac:dyDescent="0.3">
      <c r="A278" s="82" t="s">
        <v>363</v>
      </c>
      <c r="B278" s="84" t="s">
        <v>58</v>
      </c>
      <c r="C278" s="54" t="s">
        <v>59</v>
      </c>
      <c r="D278" s="20">
        <v>10964.3</v>
      </c>
      <c r="E278" s="20">
        <v>-637.66300000000001</v>
      </c>
      <c r="F278" s="19">
        <f t="shared" si="237"/>
        <v>10326.636999999999</v>
      </c>
      <c r="G278" s="25">
        <v>8910.5519999999997</v>
      </c>
      <c r="H278" s="49">
        <f t="shared" si="279"/>
        <v>19237.188999999998</v>
      </c>
      <c r="I278" s="20">
        <v>0</v>
      </c>
      <c r="J278" s="20">
        <v>0</v>
      </c>
      <c r="K278" s="19">
        <f t="shared" si="238"/>
        <v>0</v>
      </c>
      <c r="L278" s="25">
        <v>0</v>
      </c>
      <c r="M278" s="49">
        <f t="shared" si="276"/>
        <v>0</v>
      </c>
      <c r="N278" s="20">
        <v>0</v>
      </c>
      <c r="O278" s="20">
        <v>0</v>
      </c>
      <c r="P278" s="20">
        <f t="shared" si="239"/>
        <v>0</v>
      </c>
      <c r="Q278" s="25">
        <v>0</v>
      </c>
      <c r="R278" s="50">
        <f t="shared" si="277"/>
        <v>0</v>
      </c>
      <c r="S278" s="9" t="s">
        <v>57</v>
      </c>
      <c r="T278" s="31"/>
    </row>
    <row r="279" spans="1:20" ht="75" x14ac:dyDescent="0.3">
      <c r="A279" s="83"/>
      <c r="B279" s="85"/>
      <c r="C279" s="54" t="s">
        <v>321</v>
      </c>
      <c r="D279" s="20"/>
      <c r="E279" s="20">
        <v>637.66300000000001</v>
      </c>
      <c r="F279" s="19">
        <f t="shared" si="237"/>
        <v>637.66300000000001</v>
      </c>
      <c r="G279" s="25"/>
      <c r="H279" s="49">
        <f t="shared" si="279"/>
        <v>637.66300000000001</v>
      </c>
      <c r="I279" s="20"/>
      <c r="J279" s="20"/>
      <c r="K279" s="19">
        <f t="shared" si="238"/>
        <v>0</v>
      </c>
      <c r="L279" s="25"/>
      <c r="M279" s="49">
        <f t="shared" si="276"/>
        <v>0</v>
      </c>
      <c r="N279" s="20"/>
      <c r="O279" s="20"/>
      <c r="P279" s="20">
        <f t="shared" si="239"/>
        <v>0</v>
      </c>
      <c r="Q279" s="25"/>
      <c r="R279" s="50">
        <f t="shared" si="277"/>
        <v>0</v>
      </c>
      <c r="S279" s="9" t="s">
        <v>57</v>
      </c>
      <c r="T279" s="31"/>
    </row>
    <row r="280" spans="1:20" x14ac:dyDescent="0.3">
      <c r="A280" s="59"/>
      <c r="B280" s="86" t="s">
        <v>8</v>
      </c>
      <c r="C280" s="86"/>
      <c r="D280" s="20">
        <f>D16+D86+D128+D155+D247+D261+D263+D272+D277</f>
        <v>9327615.6000000015</v>
      </c>
      <c r="E280" s="20">
        <f>E16+E86+E128+E155+E247+E261+E263+E272+E277</f>
        <v>-109687.58099999999</v>
      </c>
      <c r="F280" s="20">
        <f t="shared" si="237"/>
        <v>9217928.0190000013</v>
      </c>
      <c r="G280" s="25">
        <f>G16+G86+G128+G155+G247+G261+G263+G272+G277</f>
        <v>867731.41299999994</v>
      </c>
      <c r="H280" s="50">
        <f t="shared" si="279"/>
        <v>10085659.432000002</v>
      </c>
      <c r="I280" s="20">
        <f>I16+I86+I128+I155+I247+I261+I263+I272+I277</f>
        <v>8208529.2999999989</v>
      </c>
      <c r="J280" s="20">
        <f>J16+J86+J128+J155+J247+J261+J263+J272+J277</f>
        <v>0</v>
      </c>
      <c r="K280" s="20">
        <f t="shared" si="238"/>
        <v>8208529.2999999989</v>
      </c>
      <c r="L280" s="25">
        <f>L16+L86+L128+L155+L247+L261+L263+L272+L277</f>
        <v>81795.210000000021</v>
      </c>
      <c r="M280" s="50">
        <f t="shared" si="276"/>
        <v>8290324.5099999988</v>
      </c>
      <c r="N280" s="20">
        <f>N16+N86+N128+N155+N247+N261+N263+N272+N277</f>
        <v>7858887.1999999993</v>
      </c>
      <c r="O280" s="20">
        <f>O16+O86+O128+O155+O247+O261+O263+O272+O277</f>
        <v>37871.701999999997</v>
      </c>
      <c r="P280" s="20">
        <f t="shared" si="239"/>
        <v>7896758.9019999988</v>
      </c>
      <c r="Q280" s="25">
        <f>Q16+Q86+Q128+Q155+Q247+Q261+Q263+Q272+Q277</f>
        <v>-94068.400000000009</v>
      </c>
      <c r="R280" s="50">
        <f t="shared" si="277"/>
        <v>7802690.5019999985</v>
      </c>
      <c r="T280" s="31"/>
    </row>
    <row r="281" spans="1:20" x14ac:dyDescent="0.3">
      <c r="A281" s="59"/>
      <c r="B281" s="86" t="s">
        <v>9</v>
      </c>
      <c r="C281" s="90"/>
      <c r="D281" s="20"/>
      <c r="E281" s="20"/>
      <c r="F281" s="20"/>
      <c r="G281" s="25"/>
      <c r="H281" s="50"/>
      <c r="I281" s="20"/>
      <c r="J281" s="20"/>
      <c r="K281" s="20"/>
      <c r="L281" s="25"/>
      <c r="M281" s="50"/>
      <c r="N281" s="20"/>
      <c r="O281" s="20"/>
      <c r="P281" s="20"/>
      <c r="Q281" s="25"/>
      <c r="R281" s="50"/>
      <c r="T281" s="31"/>
    </row>
    <row r="282" spans="1:20" x14ac:dyDescent="0.3">
      <c r="A282" s="59"/>
      <c r="B282" s="86" t="s">
        <v>21</v>
      </c>
      <c r="C282" s="86"/>
      <c r="D282" s="20">
        <f>D158</f>
        <v>1644791.2999999998</v>
      </c>
      <c r="E282" s="20">
        <f>E158</f>
        <v>0</v>
      </c>
      <c r="F282" s="20">
        <f t="shared" si="237"/>
        <v>1644791.2999999998</v>
      </c>
      <c r="G282" s="25">
        <f>G158</f>
        <v>-147505</v>
      </c>
      <c r="H282" s="50">
        <f t="shared" ref="H282:H285" si="286">F282+G282</f>
        <v>1497286.2999999998</v>
      </c>
      <c r="I282" s="20">
        <f>I158</f>
        <v>2102955</v>
      </c>
      <c r="J282" s="20">
        <f>J158</f>
        <v>0</v>
      </c>
      <c r="K282" s="20">
        <f t="shared" si="238"/>
        <v>2102955</v>
      </c>
      <c r="L282" s="25">
        <f>L158</f>
        <v>0</v>
      </c>
      <c r="M282" s="50">
        <f t="shared" ref="M282:M285" si="287">K282+L282</f>
        <v>2102955</v>
      </c>
      <c r="N282" s="20">
        <f>N158</f>
        <v>1860675</v>
      </c>
      <c r="O282" s="20">
        <f>O158</f>
        <v>0</v>
      </c>
      <c r="P282" s="20">
        <f t="shared" si="239"/>
        <v>1860675</v>
      </c>
      <c r="Q282" s="25">
        <f>Q158</f>
        <v>0</v>
      </c>
      <c r="R282" s="50">
        <f t="shared" ref="R282:R285" si="288">P282+Q282</f>
        <v>1860675</v>
      </c>
      <c r="T282" s="31"/>
    </row>
    <row r="283" spans="1:20" x14ac:dyDescent="0.3">
      <c r="A283" s="59"/>
      <c r="B283" s="86" t="s">
        <v>12</v>
      </c>
      <c r="C283" s="86"/>
      <c r="D283" s="20">
        <f>D19+D89+D131+D250</f>
        <v>3434674.0999999996</v>
      </c>
      <c r="E283" s="20">
        <f>E19+E89+E131+E250</f>
        <v>0</v>
      </c>
      <c r="F283" s="20">
        <f t="shared" si="237"/>
        <v>3434674.0999999996</v>
      </c>
      <c r="G283" s="25">
        <f>G19+G89+G131+G250</f>
        <v>144358.79999999999</v>
      </c>
      <c r="H283" s="50">
        <f t="shared" si="286"/>
        <v>3579032.8999999994</v>
      </c>
      <c r="I283" s="20">
        <f>I19+I89+I131+I250</f>
        <v>2189848.7000000002</v>
      </c>
      <c r="J283" s="20">
        <f>J19+J89+J131+J250</f>
        <v>0</v>
      </c>
      <c r="K283" s="20">
        <f t="shared" si="238"/>
        <v>2189848.7000000002</v>
      </c>
      <c r="L283" s="25">
        <f>L19+L89+L131+L250</f>
        <v>-6947.6</v>
      </c>
      <c r="M283" s="50">
        <f t="shared" si="287"/>
        <v>2182901.1</v>
      </c>
      <c r="N283" s="20">
        <f>N19+N89+N131+N250</f>
        <v>940203.2</v>
      </c>
      <c r="O283" s="20">
        <f>O19+O89+O131+O250</f>
        <v>0</v>
      </c>
      <c r="P283" s="20">
        <f t="shared" si="239"/>
        <v>940203.2</v>
      </c>
      <c r="Q283" s="25">
        <f>Q19+Q89+Q131+Q250</f>
        <v>-79460.600000000006</v>
      </c>
      <c r="R283" s="50">
        <f t="shared" si="288"/>
        <v>860742.6</v>
      </c>
      <c r="T283" s="31"/>
    </row>
    <row r="284" spans="1:20" x14ac:dyDescent="0.3">
      <c r="A284" s="59"/>
      <c r="B284" s="86" t="s">
        <v>20</v>
      </c>
      <c r="C284" s="86"/>
      <c r="D284" s="20">
        <f>D20+D90</f>
        <v>450505.8</v>
      </c>
      <c r="E284" s="20">
        <f>E20+E90</f>
        <v>0</v>
      </c>
      <c r="F284" s="20">
        <f t="shared" si="237"/>
        <v>450505.8</v>
      </c>
      <c r="G284" s="25">
        <f>G20+G90+G159</f>
        <v>376513.89999999997</v>
      </c>
      <c r="H284" s="50">
        <f t="shared" si="286"/>
        <v>827019.7</v>
      </c>
      <c r="I284" s="20">
        <f>I20+I90</f>
        <v>435018.2</v>
      </c>
      <c r="J284" s="20">
        <f>J20+J90</f>
        <v>0</v>
      </c>
      <c r="K284" s="20">
        <f t="shared" si="238"/>
        <v>435018.2</v>
      </c>
      <c r="L284" s="25">
        <f>L20+L90+L159</f>
        <v>-16630.899999999998</v>
      </c>
      <c r="M284" s="50">
        <f t="shared" si="287"/>
        <v>418387.3</v>
      </c>
      <c r="N284" s="20">
        <f>N20+N90</f>
        <v>439776.60000000003</v>
      </c>
      <c r="O284" s="20">
        <f>O20+O90</f>
        <v>0</v>
      </c>
      <c r="P284" s="20">
        <f t="shared" si="239"/>
        <v>439776.60000000003</v>
      </c>
      <c r="Q284" s="25">
        <f>Q20+Q90+Q159</f>
        <v>-14607.800000000003</v>
      </c>
      <c r="R284" s="50">
        <f t="shared" si="288"/>
        <v>425168.80000000005</v>
      </c>
      <c r="T284" s="31"/>
    </row>
    <row r="285" spans="1:20" x14ac:dyDescent="0.3">
      <c r="A285" s="59"/>
      <c r="B285" s="86" t="s">
        <v>116</v>
      </c>
      <c r="C285" s="87"/>
      <c r="D285" s="20">
        <f>D91</f>
        <v>518443.7</v>
      </c>
      <c r="E285" s="20">
        <f>E91</f>
        <v>0</v>
      </c>
      <c r="F285" s="20">
        <f t="shared" si="237"/>
        <v>518443.7</v>
      </c>
      <c r="G285" s="25">
        <f>G91</f>
        <v>352757.7</v>
      </c>
      <c r="H285" s="50">
        <f t="shared" si="286"/>
        <v>871201.4</v>
      </c>
      <c r="I285" s="20">
        <f>I91</f>
        <v>533322.9</v>
      </c>
      <c r="J285" s="20">
        <f>J91</f>
        <v>0</v>
      </c>
      <c r="K285" s="20">
        <f t="shared" si="238"/>
        <v>533322.9</v>
      </c>
      <c r="L285" s="25">
        <f>L91</f>
        <v>0</v>
      </c>
      <c r="M285" s="50">
        <f t="shared" si="287"/>
        <v>533322.9</v>
      </c>
      <c r="N285" s="20">
        <f>N91</f>
        <v>2107564.9</v>
      </c>
      <c r="O285" s="20">
        <f>O91</f>
        <v>0</v>
      </c>
      <c r="P285" s="20">
        <f t="shared" si="239"/>
        <v>2107564.9</v>
      </c>
      <c r="Q285" s="25">
        <f>Q91</f>
        <v>0</v>
      </c>
      <c r="R285" s="50">
        <f t="shared" si="288"/>
        <v>2107564.9</v>
      </c>
      <c r="T285" s="31"/>
    </row>
    <row r="286" spans="1:20" x14ac:dyDescent="0.3">
      <c r="A286" s="59"/>
      <c r="B286" s="86" t="s">
        <v>10</v>
      </c>
      <c r="C286" s="86"/>
      <c r="D286" s="20"/>
      <c r="E286" s="20"/>
      <c r="F286" s="20"/>
      <c r="G286" s="25"/>
      <c r="H286" s="50"/>
      <c r="I286" s="20"/>
      <c r="J286" s="20"/>
      <c r="K286" s="20"/>
      <c r="L286" s="25"/>
      <c r="M286" s="50"/>
      <c r="N286" s="20"/>
      <c r="O286" s="20"/>
      <c r="P286" s="20"/>
      <c r="Q286" s="25"/>
      <c r="R286" s="50"/>
      <c r="T286" s="31"/>
    </row>
    <row r="287" spans="1:20" x14ac:dyDescent="0.3">
      <c r="A287" s="59"/>
      <c r="B287" s="88" t="s">
        <v>14</v>
      </c>
      <c r="C287" s="88"/>
      <c r="D287" s="20">
        <f>D278+D92+D93+D94+D96+D98+D99+D100+D101+D103+D105+D107+D108+D110+D112+D114+D115+D262+D264+D265+D266+D267+D268+D269+D270+D273+D274+D275+D21+D26+D31+D36+D41+D42+D44+D49+D54+D59+D60+D64+D68+D72+D73+D81+D82+D83</f>
        <v>2475715.6</v>
      </c>
      <c r="E287" s="20">
        <f>E278+E92+E93+E94+E96+E98+E99+E100+E101+E103+E105+E107+E108+E110+E112+E114+E115+E262+E264+E265+E266+E267+E268+E269+E270+E273+E274+E275+E21+E26+E31+E36+E41+E42+E44+E49+E54+E59+E60+E64+E68+E72+E73+E81+E82+E83+E276</f>
        <v>-110325.24399999999</v>
      </c>
      <c r="F287" s="20">
        <f t="shared" si="237"/>
        <v>2365390.3560000001</v>
      </c>
      <c r="G287" s="25">
        <f>G278+G92+G93+G94+G96+G98+G99+G100+G101+G103+G105+G107+G108+G110+G112+G114+G115+G262+G264+G265+G266+G267+G268+G269+G270+G273+G274+G275+G21+G26+G31+G36+G41+G42+G44+G49+G54+G59+G60+G64+G68+G72+G73+G81+G82+G83+G276+G271+G84+G85</f>
        <v>204543.383</v>
      </c>
      <c r="H287" s="50">
        <f t="shared" ref="H287:H293" si="289">F287+G287</f>
        <v>2569933.7390000001</v>
      </c>
      <c r="I287" s="20">
        <f>I278+I92+I93+I94+I96+I98+I99+I100+I101+I103+I105+I107+I108+I110+I112+I114+I115+I262+I264+I265+I266+I267+I268+I269+I270+I273+I274+I275+I21+I26+I31+I36+I41+I42+I44+I49+I54+I59+I60+I64+I68+I72+I73+I81+I82+I83</f>
        <v>2081487.4000000001</v>
      </c>
      <c r="J287" s="20">
        <f>J278+J92+J93+J94+J96+J98+J99+J100+J101+J103+J105+J107+J108+J110+J112+J114+J115+J262+J264+J265+J266+J267+J268+J269+J270+J273+J274+J275+J21+J26+J31+J36+J41+J42+J44+J49+J54+J59+J60+J64+J68+J72+J73+J81+J82+J83+J276</f>
        <v>0</v>
      </c>
      <c r="K287" s="20">
        <f t="shared" si="238"/>
        <v>2081487.4000000001</v>
      </c>
      <c r="L287" s="25">
        <f>L278+L92+L93+L94+L96+L98+L99+L100+L101+L103+L105+L107+L108+L110+L112+L114+L115+L262+L264+L265+L266+L267+L268+L269+L270+L273+L274+L275+L21+L26+L31+L36+L41+L42+L44+L49+L54+L59+L60+L64+L68+L72+L73+L81+L82+L83+L276+L271+L84+L85</f>
        <v>71104.11</v>
      </c>
      <c r="M287" s="50">
        <f t="shared" ref="M287:M293" si="290">K287+L287</f>
        <v>2152591.5100000002</v>
      </c>
      <c r="N287" s="20">
        <f>N278+N92+N93+N94+N96+N98+N99+N100+N101+N103+N105+N107+N108+N110+N112+N114+N115+N262+N264+N265+N266+N267+N268+N269+N270+N273+N274+N275+N21+N26+N31+N36+N41+N42+N44+N49+N54+N59+N60+N64+N68+N72+N73+N81+N82+N83</f>
        <v>1977979.4</v>
      </c>
      <c r="O287" s="20">
        <f>O278+O92+O93+O94+O96+O98+O99+O100+O101+O103+O105+O107+O108+O110+O112+O114+O115+O262+O264+O265+O266+O267+O268+O269+O270+O273+O274+O275+O21+O26+O31+O36+O41+O42+O44+O49+O54+O59+O60+O64+O68+O72+O73+O81+O82+O83+O276</f>
        <v>37871.701999999997</v>
      </c>
      <c r="P287" s="20">
        <f t="shared" si="239"/>
        <v>2015851.102</v>
      </c>
      <c r="Q287" s="25">
        <f>Q278+Q92+Q93+Q94+Q96+Q98+Q99+Q100+Q101+Q103+Q105+Q107+Q108+Q110+Q112+Q114+Q115+Q262+Q264+Q265+Q266+Q267+Q268+Q269+Q270+Q273+Q274+Q275+Q21+Q26+Q31+Q36+Q41+Q42+Q44+Q49+Q54+Q59+Q60+Q64+Q68+Q72+Q73+Q81+Q82+Q83+Q276+Q271+Q84+Q85</f>
        <v>-104759.6</v>
      </c>
      <c r="R287" s="50">
        <f t="shared" ref="R287:R293" si="291">P287+Q287</f>
        <v>1911091.5019999999</v>
      </c>
      <c r="T287" s="31"/>
    </row>
    <row r="288" spans="1:20" x14ac:dyDescent="0.3">
      <c r="A288" s="59"/>
      <c r="B288" s="89" t="s">
        <v>3</v>
      </c>
      <c r="C288" s="87"/>
      <c r="D288" s="20">
        <f>D116+D121+D124</f>
        <v>1770073.9000000001</v>
      </c>
      <c r="E288" s="20">
        <f>E116+E121+E124</f>
        <v>0</v>
      </c>
      <c r="F288" s="20">
        <f t="shared" si="237"/>
        <v>1770073.9000000001</v>
      </c>
      <c r="G288" s="25">
        <f>G116+G121+G124</f>
        <v>405538.97700000001</v>
      </c>
      <c r="H288" s="50">
        <f t="shared" si="289"/>
        <v>2175612.8770000003</v>
      </c>
      <c r="I288" s="20">
        <f>I116+I121+I124</f>
        <v>2154109.1999999997</v>
      </c>
      <c r="J288" s="20">
        <f>J116+J121+J124</f>
        <v>0</v>
      </c>
      <c r="K288" s="20">
        <f t="shared" si="238"/>
        <v>2154109.1999999997</v>
      </c>
      <c r="L288" s="25">
        <f>L116+L121+L124</f>
        <v>10691.099999999999</v>
      </c>
      <c r="M288" s="50">
        <f t="shared" si="290"/>
        <v>2164800.2999999998</v>
      </c>
      <c r="N288" s="20">
        <f>N116+N121+N124</f>
        <v>2540924.4</v>
      </c>
      <c r="O288" s="20">
        <f>O116+O121+O124</f>
        <v>0</v>
      </c>
      <c r="P288" s="20">
        <f t="shared" si="239"/>
        <v>2540924.4</v>
      </c>
      <c r="Q288" s="25">
        <f>Q116+Q121+Q124</f>
        <v>10691.199999999997</v>
      </c>
      <c r="R288" s="50">
        <f t="shared" si="291"/>
        <v>2551615.6</v>
      </c>
      <c r="T288" s="31"/>
    </row>
    <row r="289" spans="1:20" x14ac:dyDescent="0.3">
      <c r="A289" s="59"/>
      <c r="B289" s="86" t="s">
        <v>308</v>
      </c>
      <c r="C289" s="87"/>
      <c r="D289" s="20">
        <f>D151+D132+D133+D137+D138+D139+D140+D141+D142+D143+D147+D160+D164+D168+D172+D176+D180+D184+D185+D189+D193+D197+D201+D205+D209+D213+D221+D222+D223+D224+D225+D229+D233+D251+D254</f>
        <v>4750814.1999999993</v>
      </c>
      <c r="E289" s="20">
        <f>E151+E132+E133+E137+E138+E139+E140+E141+E142+E143+E147+E160+E164+E168+E172+E176+E180+E184+E185+E189+E193+E197+E201+E205+E209+E213+E221+E222+E223+E224+E225+E229+E233+E251+E254</f>
        <v>0</v>
      </c>
      <c r="F289" s="20">
        <f t="shared" si="237"/>
        <v>4750814.1999999993</v>
      </c>
      <c r="G289" s="25">
        <f>G151+G132+G133+G137+G138+G139+G140+G141+G142+G143+G147+G160+G164+G168+G172+G176+G180+G184+G185+G189+G193+G197+G201+G205+G209+G213+G221+G222+G223+G224+G225+G229+G233+G251+G254+G257+G237+G242+G152+G153+G154</f>
        <v>221784.394</v>
      </c>
      <c r="H289" s="50">
        <f t="shared" si="289"/>
        <v>4972598.5939999996</v>
      </c>
      <c r="I289" s="20">
        <f>I151+I132+I133+I137+I138+I139+I140+I141+I142+I143+I147+I160+I164+I168+I172+I176+I180+I184+I185+I189+I193+I197+I201+I205+I209+I213+I221+I222+I223+I224+I225+I229+I233+I251+I254</f>
        <v>3956932.7</v>
      </c>
      <c r="J289" s="20">
        <f>J151+J132+J133+J137+J138+J139+J140+J141+J142+J143+J147+J160+J164+J168+J172+J176+J180+J184+J185+J189+J193+J197+J201+J205+J209+J213+J221+J222+J223+J224+J225+J229+J233+J251+J254</f>
        <v>0</v>
      </c>
      <c r="K289" s="20">
        <f t="shared" si="238"/>
        <v>3956932.7</v>
      </c>
      <c r="L289" s="25">
        <f>L151+L132+L133+L137+L138+L139+L140+L141+L142+L143+L147+L160+L164+L168+L172+L176+L180+L184+L185+L189+L193+L197+L201+L205+L209+L213+L221+L222+L223+L224+L225+L229+L233+L251+L254+L257+L237+L242+L152+L153+L154</f>
        <v>0</v>
      </c>
      <c r="M289" s="50">
        <f t="shared" si="290"/>
        <v>3956932.7</v>
      </c>
      <c r="N289" s="20">
        <f>N151+N132+N133+N137+N138+N139+N140+N141+N142+N143+N147+N160+N164+N168+N172+N176+N180+N184+N185+N189+N193+N197+N201+N205+N209+N213+N221+N222+N223+N224+N225+N229+N233+N251+N254</f>
        <v>3299114.8</v>
      </c>
      <c r="O289" s="20">
        <f>O151+O132+O133+O137+O138+O139+O140+O141+O142+O143+O147+O160+O164+O168+O172+O176+O180+O184+O185+O189+O193+O197+O201+O205+O209+O213+O221+O222+O223+O224+O225+O229+O233+O251+O254</f>
        <v>0</v>
      </c>
      <c r="P289" s="20">
        <f t="shared" si="239"/>
        <v>3299114.8</v>
      </c>
      <c r="Q289" s="25">
        <f>Q151+Q132+Q133+Q137+Q138+Q139+Q140+Q141+Q142+Q143+Q147+Q160+Q164+Q168+Q172+Q176+Q180+Q184+Q185+Q189+Q193+Q197+Q201+Q205+Q209+Q213+Q221+Q222+Q223+Q224+Q225+Q229+Q233+Q251+Q254+Q257+Q237+Q242+Q152+Q153+Q154</f>
        <v>0</v>
      </c>
      <c r="R289" s="50">
        <f t="shared" si="291"/>
        <v>3299114.8</v>
      </c>
      <c r="T289" s="31"/>
    </row>
    <row r="290" spans="1:20" x14ac:dyDescent="0.3">
      <c r="A290" s="60"/>
      <c r="B290" s="86" t="s">
        <v>11</v>
      </c>
      <c r="C290" s="87"/>
      <c r="D290" s="20">
        <f>D43+D74+D75+D76+D77+D78+D79+D80</f>
        <v>37430.800000000003</v>
      </c>
      <c r="E290" s="20">
        <f>E43+E74+E75+E76+E77+E78+E79+E80</f>
        <v>0</v>
      </c>
      <c r="F290" s="20">
        <f t="shared" si="237"/>
        <v>37430.800000000003</v>
      </c>
      <c r="G290" s="25">
        <f>G43+G74+G75+G76+G77+G78+G79+G80</f>
        <v>0</v>
      </c>
      <c r="H290" s="50">
        <f t="shared" si="289"/>
        <v>37430.800000000003</v>
      </c>
      <c r="I290" s="20">
        <f>I43+I74+I75+I76+I77+I78+I79+I80+I81+I82+I83</f>
        <v>16000</v>
      </c>
      <c r="J290" s="20">
        <f>J43+J74+J75+J76+J77+J78+J79+J80+J81+J82+J83</f>
        <v>0</v>
      </c>
      <c r="K290" s="20">
        <f t="shared" si="238"/>
        <v>16000</v>
      </c>
      <c r="L290" s="25">
        <f>L43+L74+L75+L76+L77+L78+L79+L80+L81+L82+L83</f>
        <v>0</v>
      </c>
      <c r="M290" s="50">
        <f t="shared" si="290"/>
        <v>16000</v>
      </c>
      <c r="N290" s="20">
        <f>N43+N74+N75+N76+N77+N78+N79+N80+N81+N82+N83</f>
        <v>40868.6</v>
      </c>
      <c r="O290" s="20">
        <f>O43+O74+O75+O76+O77+O78+O79+O80+O81+O82+O83</f>
        <v>0</v>
      </c>
      <c r="P290" s="20">
        <f t="shared" si="239"/>
        <v>40868.6</v>
      </c>
      <c r="Q290" s="25">
        <f>Q43+Q74+Q75+Q76+Q77+Q78+Q79+Q80+Q81+Q82+Q83</f>
        <v>0</v>
      </c>
      <c r="R290" s="50">
        <f t="shared" si="291"/>
        <v>40868.6</v>
      </c>
    </row>
    <row r="291" spans="1:20" x14ac:dyDescent="0.3">
      <c r="A291" s="60"/>
      <c r="B291" s="86" t="s">
        <v>252</v>
      </c>
      <c r="C291" s="87"/>
      <c r="D291" s="20">
        <f>D217</f>
        <v>283733.40000000002</v>
      </c>
      <c r="E291" s="20">
        <f>E217</f>
        <v>0</v>
      </c>
      <c r="F291" s="20">
        <f t="shared" si="237"/>
        <v>283733.40000000002</v>
      </c>
      <c r="G291" s="25">
        <f>G217</f>
        <v>0</v>
      </c>
      <c r="H291" s="50">
        <f t="shared" si="289"/>
        <v>283733.40000000002</v>
      </c>
      <c r="I291" s="20">
        <f t="shared" ref="I291:N291" si="292">I217</f>
        <v>0</v>
      </c>
      <c r="J291" s="20">
        <f t="shared" ref="J291:L291" si="293">J217</f>
        <v>0</v>
      </c>
      <c r="K291" s="20">
        <f t="shared" si="238"/>
        <v>0</v>
      </c>
      <c r="L291" s="25">
        <f t="shared" si="293"/>
        <v>0</v>
      </c>
      <c r="M291" s="50">
        <f t="shared" si="290"/>
        <v>0</v>
      </c>
      <c r="N291" s="20">
        <f t="shared" si="292"/>
        <v>0</v>
      </c>
      <c r="O291" s="20">
        <f t="shared" ref="O291:Q291" si="294">O217</f>
        <v>0</v>
      </c>
      <c r="P291" s="20">
        <f t="shared" si="239"/>
        <v>0</v>
      </c>
      <c r="Q291" s="25">
        <f t="shared" si="294"/>
        <v>0</v>
      </c>
      <c r="R291" s="50">
        <f t="shared" si="291"/>
        <v>0</v>
      </c>
    </row>
    <row r="292" spans="1:20" x14ac:dyDescent="0.3">
      <c r="A292" s="60"/>
      <c r="B292" s="86" t="s">
        <v>309</v>
      </c>
      <c r="C292" s="87"/>
      <c r="D292" s="20">
        <f>D97</f>
        <v>9847.7000000000007</v>
      </c>
      <c r="E292" s="20">
        <f>E97</f>
        <v>0</v>
      </c>
      <c r="F292" s="20">
        <f t="shared" si="237"/>
        <v>9847.7000000000007</v>
      </c>
      <c r="G292" s="25">
        <f>G97+G95+G109+G111+G113+G102+G104+G106</f>
        <v>35864.659</v>
      </c>
      <c r="H292" s="50">
        <f t="shared" si="289"/>
        <v>45712.358999999997</v>
      </c>
      <c r="I292" s="20">
        <f t="shared" ref="I292:N292" si="295">I97</f>
        <v>0</v>
      </c>
      <c r="J292" s="20">
        <f t="shared" ref="J292" si="296">J97</f>
        <v>0</v>
      </c>
      <c r="K292" s="20">
        <f t="shared" si="238"/>
        <v>0</v>
      </c>
      <c r="L292" s="25">
        <f>L97+L95+L109+L111+L113+L102+L104+L106</f>
        <v>0</v>
      </c>
      <c r="M292" s="50">
        <f t="shared" si="290"/>
        <v>0</v>
      </c>
      <c r="N292" s="20">
        <f t="shared" si="295"/>
        <v>0</v>
      </c>
      <c r="O292" s="20">
        <f t="shared" ref="O292" si="297">O97</f>
        <v>0</v>
      </c>
      <c r="P292" s="20">
        <f t="shared" si="239"/>
        <v>0</v>
      </c>
      <c r="Q292" s="25">
        <f>Q97+Q95+Q109+Q111+Q113+Q102+Q104+Q106</f>
        <v>0</v>
      </c>
      <c r="R292" s="50">
        <f t="shared" si="291"/>
        <v>0</v>
      </c>
    </row>
    <row r="293" spans="1:20" x14ac:dyDescent="0.3">
      <c r="A293" s="60"/>
      <c r="B293" s="86" t="s">
        <v>321</v>
      </c>
      <c r="C293" s="87"/>
      <c r="D293" s="20"/>
      <c r="E293" s="20">
        <f>E279</f>
        <v>637.66300000000001</v>
      </c>
      <c r="F293" s="20">
        <f t="shared" si="237"/>
        <v>637.66300000000001</v>
      </c>
      <c r="G293" s="25">
        <f>G279</f>
        <v>0</v>
      </c>
      <c r="H293" s="50">
        <f t="shared" si="289"/>
        <v>637.66300000000001</v>
      </c>
      <c r="I293" s="20"/>
      <c r="J293" s="20">
        <f>J279</f>
        <v>0</v>
      </c>
      <c r="K293" s="20">
        <f t="shared" si="238"/>
        <v>0</v>
      </c>
      <c r="L293" s="25">
        <f>L279</f>
        <v>0</v>
      </c>
      <c r="M293" s="50">
        <f t="shared" si="290"/>
        <v>0</v>
      </c>
      <c r="N293" s="20"/>
      <c r="O293" s="20">
        <f>O279</f>
        <v>0</v>
      </c>
      <c r="P293" s="20">
        <f t="shared" si="239"/>
        <v>0</v>
      </c>
      <c r="Q293" s="25">
        <f>Q279</f>
        <v>0</v>
      </c>
      <c r="R293" s="50">
        <f t="shared" si="291"/>
        <v>0</v>
      </c>
    </row>
    <row r="295" spans="1:20" x14ac:dyDescent="0.3">
      <c r="F295" s="40">
        <f>F280-F287-F288-F289-F290-F291-F292-F293</f>
        <v>1.0008989193011075E-9</v>
      </c>
      <c r="G295" s="40">
        <f t="shared" ref="G295:Q295" si="298">G280-G287-G288-G289-G290-G291-G292-G293</f>
        <v>-1.0186340659856796E-10</v>
      </c>
      <c r="H295" s="61"/>
      <c r="I295" s="40">
        <f t="shared" si="298"/>
        <v>-1.3969838619232178E-9</v>
      </c>
      <c r="J295" s="40">
        <f t="shared" si="298"/>
        <v>0</v>
      </c>
      <c r="K295" s="40">
        <f t="shared" si="298"/>
        <v>-1.3969838619232178E-9</v>
      </c>
      <c r="L295" s="40">
        <f t="shared" si="298"/>
        <v>2.1827872842550278E-11</v>
      </c>
      <c r="M295" s="61"/>
      <c r="N295" s="40">
        <f t="shared" si="298"/>
        <v>-8.3673512563109398E-10</v>
      </c>
      <c r="O295" s="40">
        <f t="shared" si="298"/>
        <v>0</v>
      </c>
      <c r="P295" s="40">
        <f t="shared" si="298"/>
        <v>-8.3673512563109398E-10</v>
      </c>
      <c r="Q295" s="40">
        <f t="shared" si="298"/>
        <v>0</v>
      </c>
      <c r="R295" s="61"/>
    </row>
  </sheetData>
  <autoFilter ref="A15:T293">
    <filterColumn colId="19">
      <filters blank="1"/>
    </filterColumn>
  </autoFilter>
  <mergeCells count="46">
    <mergeCell ref="A108:A109"/>
    <mergeCell ref="A112:A113"/>
    <mergeCell ref="B112:B113"/>
    <mergeCell ref="A94:A95"/>
    <mergeCell ref="B94:B95"/>
    <mergeCell ref="A110:A111"/>
    <mergeCell ref="B110:B111"/>
    <mergeCell ref="I14:I15"/>
    <mergeCell ref="B14:B15"/>
    <mergeCell ref="C14:C15"/>
    <mergeCell ref="E14:E15"/>
    <mergeCell ref="B280:C280"/>
    <mergeCell ref="B43:B44"/>
    <mergeCell ref="B108:B109"/>
    <mergeCell ref="A43:A44"/>
    <mergeCell ref="B278:B279"/>
    <mergeCell ref="A278:A279"/>
    <mergeCell ref="B293:C293"/>
    <mergeCell ref="B290:C290"/>
    <mergeCell ref="B285:C285"/>
    <mergeCell ref="B292:C292"/>
    <mergeCell ref="B291:C291"/>
    <mergeCell ref="B287:C287"/>
    <mergeCell ref="B289:C289"/>
    <mergeCell ref="B288:C288"/>
    <mergeCell ref="B286:C286"/>
    <mergeCell ref="B283:C283"/>
    <mergeCell ref="B284:C284"/>
    <mergeCell ref="B281:C281"/>
    <mergeCell ref="B282:C282"/>
    <mergeCell ref="R14:R15"/>
    <mergeCell ref="A10:R10"/>
    <mergeCell ref="A11:R12"/>
    <mergeCell ref="G14:G15"/>
    <mergeCell ref="H14:H15"/>
    <mergeCell ref="L14:L15"/>
    <mergeCell ref="M14:M15"/>
    <mergeCell ref="Q14:Q15"/>
    <mergeCell ref="A14:A15"/>
    <mergeCell ref="O14:O15"/>
    <mergeCell ref="P14:P15"/>
    <mergeCell ref="F14:F15"/>
    <mergeCell ref="K14:K15"/>
    <mergeCell ref="N14:N15"/>
    <mergeCell ref="D14:D15"/>
    <mergeCell ref="J14:J15"/>
  </mergeCells>
  <pageMargins left="0.98425196850393704" right="0.39370078740157483" top="0.78740157480314965" bottom="0.78740157480314965" header="0.51181102362204722" footer="0.51181102362204722"/>
  <pageSetup paperSize="9" scale="53" fitToHeight="0" orientation="portrait" horizontalDpi="4294967294" verticalDpi="4294967294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2020-2022</vt:lpstr>
      <vt:lpstr>'2020-2022'!Заголовки_для_печати</vt:lpstr>
      <vt:lpstr>'2020-2022'!Область_печати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2020-02-04T12:06:11Z</cp:lastPrinted>
  <dcterms:created xsi:type="dcterms:W3CDTF">2014-02-04T08:37:28Z</dcterms:created>
  <dcterms:modified xsi:type="dcterms:W3CDTF">2020-02-04T12:06:58Z</dcterms:modified>
</cp:coreProperties>
</file>