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Пакет на Думу июнь 2020\Проект решения\"/>
    </mc:Choice>
  </mc:AlternateContent>
  <bookViews>
    <workbookView xWindow="0" yWindow="0" windowWidth="28800" windowHeight="11835"/>
  </bookViews>
  <sheets>
    <sheet name="2020-2022" sheetId="1" r:id="rId1"/>
  </sheets>
  <definedNames>
    <definedName name="_xlnm._FilterDatabase" localSheetId="0" hidden="1">'2020-2022'!$A$15:$AN$328</definedName>
    <definedName name="_xlnm.Print_Titles" localSheetId="0">'2020-2022'!$14:$15</definedName>
    <definedName name="_xlnm.Print_Area" localSheetId="0">'2020-2022'!$A$1:$AL$327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1" i="1" l="1"/>
  <c r="O107" i="1"/>
  <c r="O291" i="1"/>
  <c r="Z293" i="1"/>
  <c r="O293" i="1"/>
  <c r="O65" i="1"/>
  <c r="O145" i="1"/>
  <c r="O113" i="1" l="1"/>
  <c r="Z80" i="1" l="1"/>
  <c r="Z18" i="1" s="1"/>
  <c r="Z180" i="1"/>
  <c r="Z171" i="1" s="1"/>
  <c r="O180" i="1"/>
  <c r="Z181" i="1"/>
  <c r="O181" i="1"/>
  <c r="AK172" i="1"/>
  <c r="AK171" i="1"/>
  <c r="Z172" i="1"/>
  <c r="O172" i="1"/>
  <c r="O171" i="1"/>
  <c r="Z265" i="1"/>
  <c r="AA265" i="1" s="1"/>
  <c r="AL267" i="1"/>
  <c r="AL265" i="1"/>
  <c r="AA267" i="1"/>
  <c r="P267" i="1"/>
  <c r="AL268" i="1"/>
  <c r="AA268" i="1"/>
  <c r="P265" i="1"/>
  <c r="P268" i="1"/>
  <c r="Z196" i="1"/>
  <c r="AL263" i="1"/>
  <c r="AL264" i="1"/>
  <c r="AA263" i="1"/>
  <c r="AA264" i="1"/>
  <c r="O261" i="1"/>
  <c r="M171" i="1"/>
  <c r="K171" i="1"/>
  <c r="K18" i="1"/>
  <c r="L263" i="1"/>
  <c r="N263" i="1" s="1"/>
  <c r="P263" i="1" s="1"/>
  <c r="L264" i="1"/>
  <c r="N264" i="1" s="1"/>
  <c r="P264" i="1" s="1"/>
  <c r="L261" i="1"/>
  <c r="AK323" i="1"/>
  <c r="Z323" i="1"/>
  <c r="O323" i="1"/>
  <c r="AK18" i="1"/>
  <c r="O18" i="1"/>
  <c r="P98" i="1"/>
  <c r="AL98" i="1"/>
  <c r="AA98" i="1"/>
  <c r="AL97" i="1" l="1"/>
  <c r="AA97" i="1"/>
  <c r="P97" i="1"/>
  <c r="AK327" i="1" l="1"/>
  <c r="AK326" i="1"/>
  <c r="AK325" i="1"/>
  <c r="AK308" i="1"/>
  <c r="AK307" i="1"/>
  <c r="AK302" i="1"/>
  <c r="AK297" i="1"/>
  <c r="AK288" i="1"/>
  <c r="AK286" i="1"/>
  <c r="AK276" i="1"/>
  <c r="AK273" i="1"/>
  <c r="AK272" i="1"/>
  <c r="AK271" i="1"/>
  <c r="AK256" i="1"/>
  <c r="AK251" i="1"/>
  <c r="AK247" i="1"/>
  <c r="AK243" i="1"/>
  <c r="AK239" i="1"/>
  <c r="AK231" i="1"/>
  <c r="AK227" i="1"/>
  <c r="AK223" i="1"/>
  <c r="AK219" i="1"/>
  <c r="AK215" i="1"/>
  <c r="AK211" i="1"/>
  <c r="AK207" i="1"/>
  <c r="AK203" i="1"/>
  <c r="AK199" i="1"/>
  <c r="AK194" i="1"/>
  <c r="AK190" i="1"/>
  <c r="AK186" i="1"/>
  <c r="AK182" i="1"/>
  <c r="AK178" i="1"/>
  <c r="AK174" i="1"/>
  <c r="AK173" i="1"/>
  <c r="AK315" i="1"/>
  <c r="AK160" i="1"/>
  <c r="AK156" i="1"/>
  <c r="AK146" i="1"/>
  <c r="AK144" i="1"/>
  <c r="AK143" i="1"/>
  <c r="AK137" i="1"/>
  <c r="AK134" i="1"/>
  <c r="AK129" i="1"/>
  <c r="AK104" i="1"/>
  <c r="AK318" i="1" s="1"/>
  <c r="AK103" i="1"/>
  <c r="AK102" i="1"/>
  <c r="AK101" i="1"/>
  <c r="AK93" i="1"/>
  <c r="AK75" i="1"/>
  <c r="AK71" i="1"/>
  <c r="AK67" i="1"/>
  <c r="AK63" i="1"/>
  <c r="AK57" i="1"/>
  <c r="AK52" i="1"/>
  <c r="AK47" i="1"/>
  <c r="AK42" i="1"/>
  <c r="AK36" i="1"/>
  <c r="AK31" i="1"/>
  <c r="AK26" i="1"/>
  <c r="AK21" i="1"/>
  <c r="AK20" i="1"/>
  <c r="AK19" i="1"/>
  <c r="Z327" i="1"/>
  <c r="Z326" i="1"/>
  <c r="Z325" i="1"/>
  <c r="Z318" i="1"/>
  <c r="Z308" i="1"/>
  <c r="Z307" i="1"/>
  <c r="Z302" i="1"/>
  <c r="Z297" i="1"/>
  <c r="Z288" i="1"/>
  <c r="Z286" i="1"/>
  <c r="Z283" i="1"/>
  <c r="Z276" i="1"/>
  <c r="Z273" i="1"/>
  <c r="Z272" i="1"/>
  <c r="Z271" i="1"/>
  <c r="Z256" i="1"/>
  <c r="Z251" i="1"/>
  <c r="Z247" i="1"/>
  <c r="Z243" i="1"/>
  <c r="Z239" i="1"/>
  <c r="Z231" i="1"/>
  <c r="Z324" i="1" s="1"/>
  <c r="Z227" i="1"/>
  <c r="Z223" i="1"/>
  <c r="Z219" i="1"/>
  <c r="Z215" i="1"/>
  <c r="Z211" i="1"/>
  <c r="Z207" i="1"/>
  <c r="Z203" i="1"/>
  <c r="Z199" i="1"/>
  <c r="Z194" i="1"/>
  <c r="Z190" i="1"/>
  <c r="Z186" i="1"/>
  <c r="Z182" i="1"/>
  <c r="Z178" i="1"/>
  <c r="Z174" i="1"/>
  <c r="Z173" i="1"/>
  <c r="Z160" i="1"/>
  <c r="Z156" i="1"/>
  <c r="Z146" i="1"/>
  <c r="Z144" i="1"/>
  <c r="Z143" i="1"/>
  <c r="Z137" i="1"/>
  <c r="Z134" i="1"/>
  <c r="Z133" i="1"/>
  <c r="Z132" i="1"/>
  <c r="Z129" i="1"/>
  <c r="Z103" i="1"/>
  <c r="Z102" i="1"/>
  <c r="Z101" i="1"/>
  <c r="Z93" i="1"/>
  <c r="Z75" i="1"/>
  <c r="Z71" i="1"/>
  <c r="Z67" i="1"/>
  <c r="Z63" i="1"/>
  <c r="Z57" i="1"/>
  <c r="Z52" i="1"/>
  <c r="Z47" i="1"/>
  <c r="Z44" i="1"/>
  <c r="Z42" i="1" s="1"/>
  <c r="Z36" i="1"/>
  <c r="Z31" i="1"/>
  <c r="Z26" i="1"/>
  <c r="Z21" i="1"/>
  <c r="Z20" i="1"/>
  <c r="Z19" i="1"/>
  <c r="O326" i="1"/>
  <c r="O325" i="1"/>
  <c r="O309" i="1"/>
  <c r="O308" i="1"/>
  <c r="O307" i="1"/>
  <c r="O302" i="1"/>
  <c r="O297" i="1"/>
  <c r="O288" i="1"/>
  <c r="O286" i="1"/>
  <c r="O279" i="1"/>
  <c r="O276" i="1"/>
  <c r="O273" i="1"/>
  <c r="O272" i="1"/>
  <c r="O271" i="1"/>
  <c r="O256" i="1"/>
  <c r="O251" i="1"/>
  <c r="O247" i="1"/>
  <c r="O243" i="1"/>
  <c r="O239" i="1"/>
  <c r="O231" i="1"/>
  <c r="O227" i="1"/>
  <c r="O223" i="1"/>
  <c r="O219" i="1"/>
  <c r="O215" i="1"/>
  <c r="O211" i="1"/>
  <c r="O207" i="1"/>
  <c r="O203" i="1"/>
  <c r="O199" i="1"/>
  <c r="O194" i="1"/>
  <c r="O190" i="1"/>
  <c r="O186" i="1"/>
  <c r="O182" i="1"/>
  <c r="O178" i="1"/>
  <c r="O174" i="1"/>
  <c r="O173" i="1"/>
  <c r="O315" i="1"/>
  <c r="O160" i="1"/>
  <c r="O156" i="1"/>
  <c r="O146" i="1"/>
  <c r="O144" i="1"/>
  <c r="O143" i="1"/>
  <c r="O137" i="1"/>
  <c r="O134" i="1"/>
  <c r="O129" i="1"/>
  <c r="O104" i="1"/>
  <c r="O318" i="1" s="1"/>
  <c r="O103" i="1"/>
  <c r="O102" i="1"/>
  <c r="O101" i="1"/>
  <c r="O93" i="1"/>
  <c r="O71" i="1"/>
  <c r="O67" i="1"/>
  <c r="O63" i="1"/>
  <c r="O57" i="1"/>
  <c r="O52" i="1"/>
  <c r="O47" i="1"/>
  <c r="O42" i="1"/>
  <c r="O36" i="1"/>
  <c r="O31" i="1"/>
  <c r="O26" i="1"/>
  <c r="O21" i="1"/>
  <c r="O20" i="1"/>
  <c r="O19" i="1"/>
  <c r="Z322" i="1" l="1"/>
  <c r="AK322" i="1"/>
  <c r="O322" i="1"/>
  <c r="AK305" i="1"/>
  <c r="Z141" i="1"/>
  <c r="AK320" i="1"/>
  <c r="O320" i="1"/>
  <c r="O305" i="1"/>
  <c r="Z320" i="1"/>
  <c r="O169" i="1"/>
  <c r="AK269" i="1"/>
  <c r="AK316" i="1"/>
  <c r="O16" i="1"/>
  <c r="Z16" i="1"/>
  <c r="AK16" i="1"/>
  <c r="AK99" i="1"/>
  <c r="O99" i="1"/>
  <c r="Z169" i="1"/>
  <c r="Z305" i="1"/>
  <c r="O269" i="1"/>
  <c r="AK321" i="1"/>
  <c r="AK169" i="1"/>
  <c r="AK317" i="1"/>
  <c r="O316" i="1"/>
  <c r="O141" i="1"/>
  <c r="Z321" i="1"/>
  <c r="Z269" i="1"/>
  <c r="AK324" i="1"/>
  <c r="Z99" i="1"/>
  <c r="AK141" i="1"/>
  <c r="Z315" i="1"/>
  <c r="Z317" i="1"/>
  <c r="Z316" i="1"/>
  <c r="O317" i="1"/>
  <c r="O324" i="1"/>
  <c r="O321" i="1"/>
  <c r="O327" i="1"/>
  <c r="K44" i="1"/>
  <c r="Z313" i="1" l="1"/>
  <c r="Z328" i="1" s="1"/>
  <c r="AK313" i="1"/>
  <c r="AK328" i="1" s="1"/>
  <c r="O313" i="1"/>
  <c r="M143" i="1"/>
  <c r="AI327" i="1"/>
  <c r="AI326" i="1"/>
  <c r="AI325" i="1"/>
  <c r="AI323" i="1"/>
  <c r="AI308" i="1"/>
  <c r="AI307" i="1"/>
  <c r="AI302" i="1"/>
  <c r="AI297" i="1"/>
  <c r="AI288" i="1"/>
  <c r="AI286" i="1"/>
  <c r="AI276" i="1"/>
  <c r="AI273" i="1"/>
  <c r="AI272" i="1"/>
  <c r="AI271" i="1"/>
  <c r="AI256" i="1"/>
  <c r="AI251" i="1"/>
  <c r="AI247" i="1"/>
  <c r="AI243" i="1"/>
  <c r="AI239" i="1"/>
  <c r="AI231" i="1"/>
  <c r="AI324" i="1" s="1"/>
  <c r="AI227" i="1"/>
  <c r="AI223" i="1"/>
  <c r="AI219" i="1"/>
  <c r="AI215" i="1"/>
  <c r="AI211" i="1"/>
  <c r="AI207" i="1"/>
  <c r="AI203" i="1"/>
  <c r="AI199" i="1"/>
  <c r="AI194" i="1"/>
  <c r="AI190" i="1"/>
  <c r="AI186" i="1"/>
  <c r="AI182" i="1"/>
  <c r="AI178" i="1"/>
  <c r="AI174" i="1"/>
  <c r="AI173" i="1"/>
  <c r="AI172" i="1"/>
  <c r="AI171" i="1"/>
  <c r="AI160" i="1"/>
  <c r="AI156" i="1"/>
  <c r="AI146" i="1"/>
  <c r="AI144" i="1"/>
  <c r="AI143" i="1"/>
  <c r="AI137" i="1"/>
  <c r="AI134" i="1"/>
  <c r="AI102" i="1"/>
  <c r="AI104" i="1"/>
  <c r="AI318" i="1" s="1"/>
  <c r="AI103" i="1"/>
  <c r="AI101" i="1"/>
  <c r="AI93" i="1"/>
  <c r="AI75" i="1"/>
  <c r="AI71" i="1"/>
  <c r="AI67" i="1"/>
  <c r="AI63" i="1"/>
  <c r="AI57" i="1"/>
  <c r="AI52" i="1"/>
  <c r="AI47" i="1"/>
  <c r="AI42" i="1"/>
  <c r="AI36" i="1"/>
  <c r="AI31" i="1"/>
  <c r="AI26" i="1"/>
  <c r="AI21" i="1"/>
  <c r="AI20" i="1"/>
  <c r="AI19" i="1"/>
  <c r="AI18" i="1"/>
  <c r="X327" i="1"/>
  <c r="X326" i="1"/>
  <c r="X325" i="1"/>
  <c r="X323" i="1"/>
  <c r="X318" i="1"/>
  <c r="X308" i="1"/>
  <c r="X307" i="1"/>
  <c r="X302" i="1"/>
  <c r="X297" i="1"/>
  <c r="X288" i="1"/>
  <c r="X286" i="1"/>
  <c r="X283" i="1"/>
  <c r="X276" i="1"/>
  <c r="X273" i="1"/>
  <c r="X272" i="1"/>
  <c r="X271" i="1"/>
  <c r="X256" i="1"/>
  <c r="X251" i="1"/>
  <c r="X247" i="1"/>
  <c r="X243" i="1"/>
  <c r="X239" i="1"/>
  <c r="X231" i="1"/>
  <c r="X324" i="1" s="1"/>
  <c r="X227" i="1"/>
  <c r="X223" i="1"/>
  <c r="X219" i="1"/>
  <c r="X215" i="1"/>
  <c r="X211" i="1"/>
  <c r="X207" i="1"/>
  <c r="X203" i="1"/>
  <c r="X199" i="1"/>
  <c r="X194" i="1"/>
  <c r="X190" i="1"/>
  <c r="X186" i="1"/>
  <c r="X182" i="1"/>
  <c r="X178" i="1"/>
  <c r="X174" i="1"/>
  <c r="X173" i="1"/>
  <c r="X172" i="1"/>
  <c r="X171" i="1"/>
  <c r="X160" i="1"/>
  <c r="X156" i="1"/>
  <c r="X146" i="1"/>
  <c r="X144" i="1"/>
  <c r="X143" i="1"/>
  <c r="X137" i="1"/>
  <c r="X134" i="1"/>
  <c r="X133" i="1"/>
  <c r="X129" i="1" s="1"/>
  <c r="X132" i="1"/>
  <c r="X102" i="1" s="1"/>
  <c r="X103" i="1"/>
  <c r="X101" i="1"/>
  <c r="X93" i="1"/>
  <c r="X75" i="1"/>
  <c r="X71" i="1"/>
  <c r="X67" i="1"/>
  <c r="X63" i="1"/>
  <c r="X57" i="1"/>
  <c r="X52" i="1"/>
  <c r="X47" i="1"/>
  <c r="X44" i="1"/>
  <c r="X18" i="1" s="1"/>
  <c r="X36" i="1"/>
  <c r="X31" i="1"/>
  <c r="X26" i="1"/>
  <c r="X21" i="1"/>
  <c r="X20" i="1"/>
  <c r="X19" i="1"/>
  <c r="M326" i="1"/>
  <c r="M325" i="1"/>
  <c r="M323" i="1"/>
  <c r="M309" i="1"/>
  <c r="M308" i="1"/>
  <c r="M307" i="1"/>
  <c r="M302" i="1"/>
  <c r="M297" i="1"/>
  <c r="M288" i="1"/>
  <c r="M286" i="1"/>
  <c r="M279" i="1"/>
  <c r="M276" i="1"/>
  <c r="M273" i="1"/>
  <c r="M272" i="1"/>
  <c r="M271" i="1"/>
  <c r="M256" i="1"/>
  <c r="M251" i="1"/>
  <c r="M247" i="1"/>
  <c r="M243" i="1"/>
  <c r="M239" i="1"/>
  <c r="M231" i="1"/>
  <c r="M324" i="1" s="1"/>
  <c r="M227" i="1"/>
  <c r="M223" i="1"/>
  <c r="M219" i="1"/>
  <c r="M215" i="1"/>
  <c r="M211" i="1"/>
  <c r="M207" i="1"/>
  <c r="M203" i="1"/>
  <c r="M199" i="1"/>
  <c r="M194" i="1"/>
  <c r="M190" i="1"/>
  <c r="M186" i="1"/>
  <c r="M182" i="1"/>
  <c r="M178" i="1"/>
  <c r="M174" i="1"/>
  <c r="M173" i="1"/>
  <c r="M172" i="1"/>
  <c r="M315" i="1" s="1"/>
  <c r="M160" i="1"/>
  <c r="M156" i="1"/>
  <c r="M146" i="1"/>
  <c r="M144" i="1"/>
  <c r="M137" i="1"/>
  <c r="M134" i="1"/>
  <c r="M129" i="1"/>
  <c r="M104" i="1"/>
  <c r="M103" i="1"/>
  <c r="M102" i="1"/>
  <c r="M101" i="1"/>
  <c r="M93" i="1"/>
  <c r="M71" i="1"/>
  <c r="M67" i="1"/>
  <c r="M63" i="1"/>
  <c r="M57" i="1"/>
  <c r="M52" i="1"/>
  <c r="M47" i="1"/>
  <c r="M42" i="1"/>
  <c r="M36" i="1"/>
  <c r="M31" i="1"/>
  <c r="M21" i="1"/>
  <c r="M20" i="1"/>
  <c r="M19" i="1"/>
  <c r="M141" i="1" l="1"/>
  <c r="AI305" i="1"/>
  <c r="X305" i="1"/>
  <c r="X99" i="1"/>
  <c r="X322" i="1"/>
  <c r="AI317" i="1"/>
  <c r="M99" i="1"/>
  <c r="M321" i="1"/>
  <c r="X169" i="1"/>
  <c r="M269" i="1"/>
  <c r="X321" i="1"/>
  <c r="X141" i="1"/>
  <c r="X269" i="1"/>
  <c r="AI315" i="1"/>
  <c r="AI316" i="1"/>
  <c r="AI141" i="1"/>
  <c r="AI269" i="1"/>
  <c r="AI16" i="1"/>
  <c r="X317" i="1"/>
  <c r="X16" i="1"/>
  <c r="M305" i="1"/>
  <c r="M169" i="1"/>
  <c r="AI99" i="1"/>
  <c r="AI322" i="1"/>
  <c r="AI169" i="1"/>
  <c r="AI320" i="1"/>
  <c r="AI129" i="1"/>
  <c r="X315" i="1"/>
  <c r="X42" i="1"/>
  <c r="X320" i="1" s="1"/>
  <c r="X316" i="1"/>
  <c r="M317" i="1"/>
  <c r="M322" i="1"/>
  <c r="M18" i="1"/>
  <c r="M316" i="1"/>
  <c r="M318" i="1"/>
  <c r="M327" i="1"/>
  <c r="M26" i="1"/>
  <c r="V44" i="1"/>
  <c r="M320" i="1" l="1"/>
  <c r="AI313" i="1"/>
  <c r="AI321" i="1"/>
  <c r="X313" i="1"/>
  <c r="X328" i="1" s="1"/>
  <c r="M16" i="1"/>
  <c r="AG327" i="1"/>
  <c r="V327" i="1"/>
  <c r="AI328" i="1" l="1"/>
  <c r="M313" i="1"/>
  <c r="AD77" i="1"/>
  <c r="AF77" i="1" s="1"/>
  <c r="AD78" i="1"/>
  <c r="AF78" i="1" s="1"/>
  <c r="AD75" i="1"/>
  <c r="AF75" i="1" s="1"/>
  <c r="AF327" i="1"/>
  <c r="V54" i="1"/>
  <c r="K54" i="1"/>
  <c r="AG19" i="1" l="1"/>
  <c r="AG18" i="1"/>
  <c r="V19" i="1"/>
  <c r="V18" i="1"/>
  <c r="K20" i="1"/>
  <c r="AH95" i="1"/>
  <c r="AJ95" i="1" s="1"/>
  <c r="AL95" i="1" s="1"/>
  <c r="AH96" i="1"/>
  <c r="AJ96" i="1" s="1"/>
  <c r="AL96" i="1" s="1"/>
  <c r="W95" i="1"/>
  <c r="Y95" i="1" s="1"/>
  <c r="AA95" i="1" s="1"/>
  <c r="W96" i="1"/>
  <c r="Y96" i="1" s="1"/>
  <c r="AA96" i="1" s="1"/>
  <c r="L95" i="1"/>
  <c r="N95" i="1" s="1"/>
  <c r="P95" i="1" s="1"/>
  <c r="L96" i="1"/>
  <c r="N96" i="1" s="1"/>
  <c r="P96" i="1" s="1"/>
  <c r="K93" i="1"/>
  <c r="L93" i="1" s="1"/>
  <c r="N93" i="1" s="1"/>
  <c r="P93" i="1" s="1"/>
  <c r="AG93" i="1"/>
  <c r="AH93" i="1" s="1"/>
  <c r="AJ93" i="1" s="1"/>
  <c r="AL93" i="1" s="1"/>
  <c r="V93" i="1"/>
  <c r="W93" i="1" s="1"/>
  <c r="Y93" i="1" s="1"/>
  <c r="AA93" i="1" s="1"/>
  <c r="K42" i="1"/>
  <c r="AG42" i="1"/>
  <c r="V42" i="1"/>
  <c r="AH44" i="1"/>
  <c r="AJ44" i="1" s="1"/>
  <c r="AL44" i="1" s="1"/>
  <c r="AH45" i="1"/>
  <c r="AJ45" i="1" s="1"/>
  <c r="AL45" i="1" s="1"/>
  <c r="W44" i="1"/>
  <c r="Y44" i="1" s="1"/>
  <c r="AA44" i="1" s="1"/>
  <c r="W45" i="1"/>
  <c r="Y45" i="1" s="1"/>
  <c r="AA45" i="1" s="1"/>
  <c r="L44" i="1"/>
  <c r="N44" i="1" s="1"/>
  <c r="P44" i="1" s="1"/>
  <c r="L45" i="1"/>
  <c r="N45" i="1" s="1"/>
  <c r="P45" i="1" s="1"/>
  <c r="L77" i="1"/>
  <c r="N77" i="1" s="1"/>
  <c r="P77" i="1" s="1"/>
  <c r="L78" i="1"/>
  <c r="N78" i="1" s="1"/>
  <c r="P78" i="1" s="1"/>
  <c r="W77" i="1"/>
  <c r="Y77" i="1" s="1"/>
  <c r="AA77" i="1" s="1"/>
  <c r="W78" i="1"/>
  <c r="Y78" i="1" s="1"/>
  <c r="AA78" i="1" s="1"/>
  <c r="AH77" i="1"/>
  <c r="AJ77" i="1" s="1"/>
  <c r="AL77" i="1" s="1"/>
  <c r="AH78" i="1"/>
  <c r="AJ78" i="1" s="1"/>
  <c r="AL78" i="1" s="1"/>
  <c r="AG75" i="1"/>
  <c r="V75" i="1"/>
  <c r="K52" i="1"/>
  <c r="AG272" i="1" l="1"/>
  <c r="V272" i="1"/>
  <c r="K272" i="1"/>
  <c r="AG143" i="1" l="1"/>
  <c r="V143" i="1"/>
  <c r="K143" i="1"/>
  <c r="AH168" i="1"/>
  <c r="AJ168" i="1" s="1"/>
  <c r="AL168" i="1" s="1"/>
  <c r="W168" i="1"/>
  <c r="Y168" i="1" s="1"/>
  <c r="AA168" i="1" s="1"/>
  <c r="L168" i="1"/>
  <c r="N168" i="1" s="1"/>
  <c r="P168" i="1" s="1"/>
  <c r="AG171" i="1"/>
  <c r="V171" i="1"/>
  <c r="AH261" i="1"/>
  <c r="AJ261" i="1" s="1"/>
  <c r="AL261" i="1" s="1"/>
  <c r="W261" i="1"/>
  <c r="Y261" i="1" s="1"/>
  <c r="AA261" i="1" s="1"/>
  <c r="N261" i="1"/>
  <c r="P261" i="1" s="1"/>
  <c r="L283" i="1" l="1"/>
  <c r="N283" i="1" s="1"/>
  <c r="P283" i="1" s="1"/>
  <c r="L285" i="1"/>
  <c r="N285" i="1" s="1"/>
  <c r="P285" i="1" s="1"/>
  <c r="AH283" i="1"/>
  <c r="AJ283" i="1" s="1"/>
  <c r="AL283" i="1" s="1"/>
  <c r="AH285" i="1"/>
  <c r="AJ285" i="1" s="1"/>
  <c r="AL285" i="1" s="1"/>
  <c r="W285" i="1"/>
  <c r="Y285" i="1" s="1"/>
  <c r="AA285" i="1" s="1"/>
  <c r="V283" i="1"/>
  <c r="W283" i="1" l="1"/>
  <c r="Y283" i="1" s="1"/>
  <c r="AA283" i="1" s="1"/>
  <c r="AH327" i="1"/>
  <c r="AJ327" i="1" s="1"/>
  <c r="AL327" i="1" s="1"/>
  <c r="W327" i="1"/>
  <c r="Y327" i="1" s="1"/>
  <c r="AA327" i="1" s="1"/>
  <c r="AG308" i="1"/>
  <c r="AH308" i="1" s="1"/>
  <c r="AJ308" i="1" s="1"/>
  <c r="AL308" i="1" s="1"/>
  <c r="AG307" i="1"/>
  <c r="V308" i="1"/>
  <c r="W308" i="1" s="1"/>
  <c r="Y308" i="1" s="1"/>
  <c r="AA308" i="1" s="1"/>
  <c r="V307" i="1"/>
  <c r="K308" i="1"/>
  <c r="L308" i="1" s="1"/>
  <c r="N308" i="1" s="1"/>
  <c r="P308" i="1" s="1"/>
  <c r="K307" i="1"/>
  <c r="L307" i="1" s="1"/>
  <c r="N307" i="1" s="1"/>
  <c r="P307" i="1" s="1"/>
  <c r="AH309" i="1"/>
  <c r="AJ309" i="1" s="1"/>
  <c r="AL309" i="1" s="1"/>
  <c r="AH311" i="1"/>
  <c r="AJ311" i="1" s="1"/>
  <c r="AL311" i="1" s="1"/>
  <c r="AH312" i="1"/>
  <c r="AJ312" i="1" s="1"/>
  <c r="AL312" i="1" s="1"/>
  <c r="W309" i="1"/>
  <c r="Y309" i="1" s="1"/>
  <c r="AA309" i="1" s="1"/>
  <c r="W311" i="1"/>
  <c r="Y311" i="1" s="1"/>
  <c r="AA311" i="1" s="1"/>
  <c r="W312" i="1"/>
  <c r="Y312" i="1" s="1"/>
  <c r="AA312" i="1" s="1"/>
  <c r="L311" i="1"/>
  <c r="N311" i="1" s="1"/>
  <c r="P311" i="1" s="1"/>
  <c r="L312" i="1"/>
  <c r="N312" i="1" s="1"/>
  <c r="P312" i="1" s="1"/>
  <c r="K309" i="1"/>
  <c r="L309" i="1" l="1"/>
  <c r="N309" i="1" s="1"/>
  <c r="P309" i="1" s="1"/>
  <c r="K327" i="1"/>
  <c r="L327" i="1" s="1"/>
  <c r="N327" i="1" s="1"/>
  <c r="P327" i="1" s="1"/>
  <c r="V305" i="1"/>
  <c r="W305" i="1" s="1"/>
  <c r="Y305" i="1" s="1"/>
  <c r="AA305" i="1" s="1"/>
  <c r="AG305" i="1"/>
  <c r="AH305" i="1" s="1"/>
  <c r="AJ305" i="1" s="1"/>
  <c r="AL305" i="1" s="1"/>
  <c r="W307" i="1"/>
  <c r="Y307" i="1" s="1"/>
  <c r="AA307" i="1" s="1"/>
  <c r="AH307" i="1"/>
  <c r="AJ307" i="1" s="1"/>
  <c r="AL307" i="1" s="1"/>
  <c r="K305" i="1"/>
  <c r="L305" i="1" s="1"/>
  <c r="N305" i="1" s="1"/>
  <c r="P305" i="1" s="1"/>
  <c r="K29" i="1" l="1"/>
  <c r="K19" i="1" s="1"/>
  <c r="K131" i="1"/>
  <c r="AG323" i="1" l="1"/>
  <c r="V323" i="1"/>
  <c r="K323" i="1"/>
  <c r="AH92" i="1"/>
  <c r="AJ92" i="1" s="1"/>
  <c r="AL92" i="1" s="1"/>
  <c r="W92" i="1"/>
  <c r="Y92" i="1" s="1"/>
  <c r="AA92" i="1" s="1"/>
  <c r="L92" i="1"/>
  <c r="N92" i="1" s="1"/>
  <c r="P92" i="1" s="1"/>
  <c r="AG326" i="1" l="1"/>
  <c r="AG325" i="1"/>
  <c r="AG302" i="1"/>
  <c r="AG297" i="1"/>
  <c r="AG288" i="1"/>
  <c r="AG286" i="1"/>
  <c r="AG276" i="1"/>
  <c r="AG273" i="1"/>
  <c r="AG271" i="1"/>
  <c r="AG256" i="1"/>
  <c r="AG251" i="1"/>
  <c r="AG247" i="1"/>
  <c r="AG243" i="1"/>
  <c r="AG239" i="1"/>
  <c r="AG231" i="1"/>
  <c r="AG324" i="1" s="1"/>
  <c r="AG227" i="1"/>
  <c r="AG223" i="1"/>
  <c r="AG219" i="1"/>
  <c r="AG215" i="1"/>
  <c r="AG211" i="1"/>
  <c r="AG207" i="1"/>
  <c r="AG203" i="1"/>
  <c r="AG199" i="1"/>
  <c r="AG194" i="1"/>
  <c r="AG190" i="1"/>
  <c r="AG186" i="1"/>
  <c r="AG182" i="1"/>
  <c r="AG178" i="1"/>
  <c r="AG174" i="1"/>
  <c r="AG173" i="1"/>
  <c r="AG172" i="1"/>
  <c r="AG315" i="1" s="1"/>
  <c r="AG160" i="1"/>
  <c r="AG156" i="1"/>
  <c r="AG146" i="1"/>
  <c r="AG144" i="1"/>
  <c r="AG137" i="1"/>
  <c r="AG134" i="1"/>
  <c r="AG133" i="1"/>
  <c r="AG132" i="1"/>
  <c r="AG102" i="1" s="1"/>
  <c r="AG316" i="1" s="1"/>
  <c r="AG103" i="1"/>
  <c r="AG101" i="1"/>
  <c r="AG71" i="1"/>
  <c r="AG67" i="1"/>
  <c r="AG63" i="1"/>
  <c r="AG57" i="1"/>
  <c r="AG52" i="1"/>
  <c r="AG47" i="1"/>
  <c r="AG36" i="1"/>
  <c r="AG31" i="1"/>
  <c r="AG26" i="1"/>
  <c r="AG21" i="1"/>
  <c r="AG20" i="1"/>
  <c r="V326" i="1"/>
  <c r="V325" i="1"/>
  <c r="V318" i="1"/>
  <c r="V302" i="1"/>
  <c r="V297" i="1"/>
  <c r="V288" i="1"/>
  <c r="V286" i="1"/>
  <c r="V276" i="1"/>
  <c r="V273" i="1"/>
  <c r="V271" i="1"/>
  <c r="V269" i="1" s="1"/>
  <c r="V256" i="1"/>
  <c r="V251" i="1"/>
  <c r="V247" i="1"/>
  <c r="V243" i="1"/>
  <c r="V239" i="1"/>
  <c r="V231" i="1"/>
  <c r="V324" i="1" s="1"/>
  <c r="V227" i="1"/>
  <c r="V223" i="1"/>
  <c r="V219" i="1"/>
  <c r="V215" i="1"/>
  <c r="V211" i="1"/>
  <c r="V207" i="1"/>
  <c r="V203" i="1"/>
  <c r="V199" i="1"/>
  <c r="V194" i="1"/>
  <c r="V190" i="1"/>
  <c r="V186" i="1"/>
  <c r="V182" i="1"/>
  <c r="V178" i="1"/>
  <c r="V174" i="1"/>
  <c r="V173" i="1"/>
  <c r="V172" i="1"/>
  <c r="V315" i="1" s="1"/>
  <c r="V160" i="1"/>
  <c r="V156" i="1"/>
  <c r="V146" i="1"/>
  <c r="V144" i="1"/>
  <c r="V137" i="1"/>
  <c r="V134" i="1"/>
  <c r="V133" i="1"/>
  <c r="V132" i="1"/>
  <c r="V102" i="1" s="1"/>
  <c r="V316" i="1" s="1"/>
  <c r="V103" i="1"/>
  <c r="V101" i="1"/>
  <c r="V71" i="1"/>
  <c r="V67" i="1"/>
  <c r="V63" i="1"/>
  <c r="V57" i="1"/>
  <c r="V52" i="1"/>
  <c r="V47" i="1"/>
  <c r="V36" i="1"/>
  <c r="V31" i="1"/>
  <c r="V26" i="1"/>
  <c r="V21" i="1"/>
  <c r="V20" i="1"/>
  <c r="K326" i="1"/>
  <c r="K325" i="1"/>
  <c r="K302" i="1"/>
  <c r="K297" i="1"/>
  <c r="K288" i="1"/>
  <c r="K286" i="1"/>
  <c r="K279" i="1"/>
  <c r="K276" i="1"/>
  <c r="K273" i="1"/>
  <c r="K271" i="1"/>
  <c r="K256" i="1"/>
  <c r="K251" i="1"/>
  <c r="K247" i="1"/>
  <c r="K243" i="1"/>
  <c r="K239" i="1"/>
  <c r="K231" i="1"/>
  <c r="K324" i="1" s="1"/>
  <c r="K227" i="1"/>
  <c r="K223" i="1"/>
  <c r="K219" i="1"/>
  <c r="K215" i="1"/>
  <c r="K211" i="1"/>
  <c r="K207" i="1"/>
  <c r="K203" i="1"/>
  <c r="K199" i="1"/>
  <c r="K194" i="1"/>
  <c r="K190" i="1"/>
  <c r="K186" i="1"/>
  <c r="K182" i="1"/>
  <c r="K178" i="1"/>
  <c r="K174" i="1"/>
  <c r="K173" i="1"/>
  <c r="K172" i="1"/>
  <c r="K315" i="1" s="1"/>
  <c r="K160" i="1"/>
  <c r="K156" i="1"/>
  <c r="K146" i="1"/>
  <c r="K144" i="1"/>
  <c r="K137" i="1"/>
  <c r="K134" i="1"/>
  <c r="K129" i="1"/>
  <c r="K104" i="1"/>
  <c r="K318" i="1" s="1"/>
  <c r="K103" i="1"/>
  <c r="K102" i="1"/>
  <c r="K101" i="1"/>
  <c r="K71" i="1"/>
  <c r="K67" i="1"/>
  <c r="K63" i="1"/>
  <c r="K57" i="1"/>
  <c r="K47" i="1"/>
  <c r="K36" i="1"/>
  <c r="K31" i="1"/>
  <c r="K26" i="1"/>
  <c r="K21" i="1"/>
  <c r="K322" i="1" l="1"/>
  <c r="AG129" i="1"/>
  <c r="V322" i="1"/>
  <c r="AG322" i="1"/>
  <c r="K316" i="1"/>
  <c r="AG320" i="1"/>
  <c r="V320" i="1"/>
  <c r="K320" i="1"/>
  <c r="K269" i="1"/>
  <c r="K141" i="1"/>
  <c r="V141" i="1"/>
  <c r="AG141" i="1"/>
  <c r="AG169" i="1"/>
  <c r="K317" i="1"/>
  <c r="V317" i="1"/>
  <c r="AG269" i="1"/>
  <c r="V16" i="1"/>
  <c r="K169" i="1"/>
  <c r="AG16" i="1"/>
  <c r="K16" i="1"/>
  <c r="V99" i="1"/>
  <c r="AG321" i="1"/>
  <c r="AG104" i="1"/>
  <c r="AG317" i="1"/>
  <c r="V169" i="1"/>
  <c r="V129" i="1"/>
  <c r="K99" i="1"/>
  <c r="K321" i="1"/>
  <c r="I21" i="1"/>
  <c r="I326" i="1"/>
  <c r="I325" i="1"/>
  <c r="I323" i="1"/>
  <c r="I302" i="1"/>
  <c r="I297" i="1"/>
  <c r="I288" i="1"/>
  <c r="I286" i="1"/>
  <c r="I279" i="1"/>
  <c r="I276" i="1"/>
  <c r="I273" i="1"/>
  <c r="I272" i="1"/>
  <c r="I271" i="1"/>
  <c r="I256" i="1"/>
  <c r="I251" i="1"/>
  <c r="I247" i="1"/>
  <c r="I243" i="1"/>
  <c r="I239" i="1"/>
  <c r="I231" i="1"/>
  <c r="I324" i="1" s="1"/>
  <c r="I227" i="1"/>
  <c r="I223" i="1"/>
  <c r="I219" i="1"/>
  <c r="I215" i="1"/>
  <c r="I211" i="1"/>
  <c r="I207" i="1"/>
  <c r="I203" i="1"/>
  <c r="I199" i="1"/>
  <c r="I194" i="1"/>
  <c r="I190" i="1"/>
  <c r="I186" i="1"/>
  <c r="I182" i="1"/>
  <c r="I178" i="1"/>
  <c r="I174" i="1"/>
  <c r="I173" i="1"/>
  <c r="I172" i="1"/>
  <c r="I171" i="1"/>
  <c r="I160" i="1"/>
  <c r="I156" i="1"/>
  <c r="I146" i="1"/>
  <c r="I144" i="1"/>
  <c r="I143" i="1"/>
  <c r="I137" i="1"/>
  <c r="I134" i="1"/>
  <c r="I102" i="1"/>
  <c r="I101" i="1"/>
  <c r="I104" i="1"/>
  <c r="I318" i="1" s="1"/>
  <c r="I103" i="1"/>
  <c r="I71" i="1"/>
  <c r="I67" i="1"/>
  <c r="I63" i="1"/>
  <c r="I57" i="1"/>
  <c r="I52" i="1"/>
  <c r="I36" i="1"/>
  <c r="I31" i="1"/>
  <c r="I26" i="1"/>
  <c r="I20" i="1"/>
  <c r="I18" i="1"/>
  <c r="V313" i="1" l="1"/>
  <c r="K313" i="1"/>
  <c r="I317" i="1"/>
  <c r="AG318" i="1"/>
  <c r="AG99" i="1"/>
  <c r="AG313" i="1" s="1"/>
  <c r="AG328" i="1" s="1"/>
  <c r="V321" i="1"/>
  <c r="I269" i="1"/>
  <c r="I169" i="1"/>
  <c r="I141" i="1"/>
  <c r="I99" i="1"/>
  <c r="I129" i="1"/>
  <c r="I315" i="1"/>
  <c r="I322" i="1"/>
  <c r="I19" i="1"/>
  <c r="I16" i="1" s="1"/>
  <c r="I47" i="1"/>
  <c r="I320" i="1" s="1"/>
  <c r="AE325" i="1"/>
  <c r="T325" i="1"/>
  <c r="G325" i="1"/>
  <c r="AE101" i="1"/>
  <c r="T101" i="1"/>
  <c r="AF119" i="1"/>
  <c r="AH119" i="1" s="1"/>
  <c r="AJ119" i="1" s="1"/>
  <c r="AL119" i="1" s="1"/>
  <c r="U119" i="1"/>
  <c r="W119" i="1" s="1"/>
  <c r="Y119" i="1" s="1"/>
  <c r="AA119" i="1" s="1"/>
  <c r="H119" i="1"/>
  <c r="J119" i="1" s="1"/>
  <c r="L119" i="1" s="1"/>
  <c r="N119" i="1" s="1"/>
  <c r="P119" i="1" s="1"/>
  <c r="AF117" i="1"/>
  <c r="AH117" i="1" s="1"/>
  <c r="AJ117" i="1" s="1"/>
  <c r="AL117" i="1" s="1"/>
  <c r="U117" i="1"/>
  <c r="W117" i="1" s="1"/>
  <c r="Y117" i="1" s="1"/>
  <c r="AA117" i="1" s="1"/>
  <c r="H117" i="1"/>
  <c r="J117" i="1" s="1"/>
  <c r="L117" i="1" s="1"/>
  <c r="N117" i="1" s="1"/>
  <c r="P117" i="1" s="1"/>
  <c r="AF115" i="1"/>
  <c r="AH115" i="1" s="1"/>
  <c r="AJ115" i="1" s="1"/>
  <c r="AL115" i="1" s="1"/>
  <c r="U115" i="1"/>
  <c r="W115" i="1" s="1"/>
  <c r="Y115" i="1" s="1"/>
  <c r="AA115" i="1" s="1"/>
  <c r="H115" i="1"/>
  <c r="J115" i="1" s="1"/>
  <c r="L115" i="1" s="1"/>
  <c r="N115" i="1" s="1"/>
  <c r="P115" i="1" s="1"/>
  <c r="G50" i="1"/>
  <c r="G47" i="1" s="1"/>
  <c r="AE20" i="1"/>
  <c r="T20" i="1"/>
  <c r="G20" i="1"/>
  <c r="AF51" i="1"/>
  <c r="AH51" i="1" s="1"/>
  <c r="AJ51" i="1" s="1"/>
  <c r="AL51" i="1" s="1"/>
  <c r="U51" i="1"/>
  <c r="W51" i="1" s="1"/>
  <c r="Y51" i="1" s="1"/>
  <c r="AA51" i="1" s="1"/>
  <c r="H51" i="1"/>
  <c r="J51" i="1" s="1"/>
  <c r="L51" i="1" s="1"/>
  <c r="N51" i="1" s="1"/>
  <c r="P51" i="1" s="1"/>
  <c r="AE47" i="1"/>
  <c r="T47" i="1"/>
  <c r="AE18" i="1"/>
  <c r="T18" i="1"/>
  <c r="AF91" i="1"/>
  <c r="AH91" i="1" s="1"/>
  <c r="AJ91" i="1" s="1"/>
  <c r="AL91" i="1" s="1"/>
  <c r="U91" i="1"/>
  <c r="W91" i="1" s="1"/>
  <c r="Y91" i="1" s="1"/>
  <c r="AA91" i="1" s="1"/>
  <c r="H91" i="1"/>
  <c r="J91" i="1" s="1"/>
  <c r="L91" i="1" s="1"/>
  <c r="N91" i="1" s="1"/>
  <c r="P91" i="1" s="1"/>
  <c r="V328" i="1" l="1"/>
  <c r="I313" i="1"/>
  <c r="I321" i="1"/>
  <c r="I316" i="1"/>
  <c r="AF90" i="1"/>
  <c r="AH90" i="1" s="1"/>
  <c r="AJ90" i="1" s="1"/>
  <c r="AL90" i="1" s="1"/>
  <c r="U90" i="1"/>
  <c r="W90" i="1" s="1"/>
  <c r="Y90" i="1" s="1"/>
  <c r="AA90" i="1" s="1"/>
  <c r="H90" i="1"/>
  <c r="J90" i="1" s="1"/>
  <c r="L90" i="1" s="1"/>
  <c r="N90" i="1" s="1"/>
  <c r="P90" i="1" s="1"/>
  <c r="G131" i="1" l="1"/>
  <c r="G133" i="1"/>
  <c r="AE133" i="1"/>
  <c r="T133" i="1"/>
  <c r="G173" i="1" l="1"/>
  <c r="G172" i="1"/>
  <c r="G297" i="1"/>
  <c r="G288" i="1"/>
  <c r="AF124" i="1" l="1"/>
  <c r="AH124" i="1" s="1"/>
  <c r="AJ124" i="1" s="1"/>
  <c r="AL124" i="1" s="1"/>
  <c r="U124" i="1"/>
  <c r="W124" i="1" s="1"/>
  <c r="Y124" i="1" s="1"/>
  <c r="AA124" i="1" s="1"/>
  <c r="H124" i="1"/>
  <c r="J124" i="1" s="1"/>
  <c r="L124" i="1" s="1"/>
  <c r="N124" i="1" s="1"/>
  <c r="P124" i="1" s="1"/>
  <c r="AF108" i="1"/>
  <c r="AH108" i="1" s="1"/>
  <c r="AJ108" i="1" s="1"/>
  <c r="AL108" i="1" s="1"/>
  <c r="U108" i="1"/>
  <c r="W108" i="1" s="1"/>
  <c r="Y108" i="1" s="1"/>
  <c r="AA108" i="1" s="1"/>
  <c r="H108" i="1"/>
  <c r="J108" i="1" s="1"/>
  <c r="L108" i="1" s="1"/>
  <c r="N108" i="1" s="1"/>
  <c r="P108" i="1" s="1"/>
  <c r="AF126" i="1"/>
  <c r="AH126" i="1" s="1"/>
  <c r="AJ126" i="1" s="1"/>
  <c r="AL126" i="1" s="1"/>
  <c r="U126" i="1"/>
  <c r="W126" i="1" s="1"/>
  <c r="Y126" i="1" s="1"/>
  <c r="AA126" i="1" s="1"/>
  <c r="H126" i="1"/>
  <c r="J126" i="1" s="1"/>
  <c r="L126" i="1" s="1"/>
  <c r="N126" i="1" s="1"/>
  <c r="P126" i="1" s="1"/>
  <c r="AF122" i="1"/>
  <c r="AH122" i="1" s="1"/>
  <c r="AJ122" i="1" s="1"/>
  <c r="AL122" i="1" s="1"/>
  <c r="U122" i="1"/>
  <c r="W122" i="1" s="1"/>
  <c r="Y122" i="1" s="1"/>
  <c r="AA122" i="1" s="1"/>
  <c r="H122" i="1"/>
  <c r="J122" i="1" s="1"/>
  <c r="L122" i="1" s="1"/>
  <c r="N122" i="1" s="1"/>
  <c r="P122" i="1" s="1"/>
  <c r="G123" i="1"/>
  <c r="G101" i="1" s="1"/>
  <c r="G33" i="1"/>
  <c r="G18" i="1" s="1"/>
  <c r="AE288" i="1" l="1"/>
  <c r="T288" i="1"/>
  <c r="AF296" i="1"/>
  <c r="AH296" i="1" s="1"/>
  <c r="AJ296" i="1" s="1"/>
  <c r="AL296" i="1" s="1"/>
  <c r="U296" i="1"/>
  <c r="W296" i="1" s="1"/>
  <c r="Y296" i="1" s="1"/>
  <c r="AA296" i="1" s="1"/>
  <c r="H296" i="1"/>
  <c r="J296" i="1" s="1"/>
  <c r="L296" i="1" s="1"/>
  <c r="N296" i="1" s="1"/>
  <c r="P296" i="1" s="1"/>
  <c r="AE143" i="1" l="1"/>
  <c r="T143" i="1"/>
  <c r="G143" i="1"/>
  <c r="AF165" i="1"/>
  <c r="AH165" i="1" s="1"/>
  <c r="AJ165" i="1" s="1"/>
  <c r="AL165" i="1" s="1"/>
  <c r="AF166" i="1"/>
  <c r="AH166" i="1" s="1"/>
  <c r="AJ166" i="1" s="1"/>
  <c r="AL166" i="1" s="1"/>
  <c r="AF167" i="1"/>
  <c r="AH167" i="1" s="1"/>
  <c r="AJ167" i="1" s="1"/>
  <c r="AL167" i="1" s="1"/>
  <c r="U165" i="1"/>
  <c r="W165" i="1" s="1"/>
  <c r="Y165" i="1" s="1"/>
  <c r="AA165" i="1" s="1"/>
  <c r="U166" i="1"/>
  <c r="W166" i="1" s="1"/>
  <c r="Y166" i="1" s="1"/>
  <c r="AA166" i="1" s="1"/>
  <c r="U167" i="1"/>
  <c r="W167" i="1" s="1"/>
  <c r="Y167" i="1" s="1"/>
  <c r="AA167" i="1" s="1"/>
  <c r="H165" i="1"/>
  <c r="J165" i="1" s="1"/>
  <c r="L165" i="1" s="1"/>
  <c r="N165" i="1" s="1"/>
  <c r="P165" i="1" s="1"/>
  <c r="H166" i="1"/>
  <c r="J166" i="1" s="1"/>
  <c r="L166" i="1" s="1"/>
  <c r="N166" i="1" s="1"/>
  <c r="P166" i="1" s="1"/>
  <c r="H167" i="1"/>
  <c r="J167" i="1" s="1"/>
  <c r="L167" i="1" s="1"/>
  <c r="N167" i="1" s="1"/>
  <c r="P167" i="1" s="1"/>
  <c r="G217" i="1" l="1"/>
  <c r="G171" i="1" s="1"/>
  <c r="G169" i="1" s="1"/>
  <c r="AE173" i="1"/>
  <c r="AF173" i="1" s="1"/>
  <c r="AH173" i="1" s="1"/>
  <c r="AJ173" i="1" s="1"/>
  <c r="AL173" i="1" s="1"/>
  <c r="T173" i="1"/>
  <c r="U173" i="1" s="1"/>
  <c r="W173" i="1" s="1"/>
  <c r="Y173" i="1" s="1"/>
  <c r="AA173" i="1" s="1"/>
  <c r="H173" i="1"/>
  <c r="J173" i="1" s="1"/>
  <c r="L173" i="1" s="1"/>
  <c r="N173" i="1" s="1"/>
  <c r="P173" i="1" s="1"/>
  <c r="AF253" i="1"/>
  <c r="AH253" i="1" s="1"/>
  <c r="AJ253" i="1" s="1"/>
  <c r="AL253" i="1" s="1"/>
  <c r="AF254" i="1"/>
  <c r="AH254" i="1" s="1"/>
  <c r="AJ254" i="1" s="1"/>
  <c r="AL254" i="1" s="1"/>
  <c r="AF255" i="1"/>
  <c r="AH255" i="1" s="1"/>
  <c r="AJ255" i="1" s="1"/>
  <c r="AL255" i="1" s="1"/>
  <c r="AF258" i="1"/>
  <c r="AH258" i="1" s="1"/>
  <c r="AJ258" i="1" s="1"/>
  <c r="AL258" i="1" s="1"/>
  <c r="AF259" i="1"/>
  <c r="AH259" i="1" s="1"/>
  <c r="AJ259" i="1" s="1"/>
  <c r="AL259" i="1" s="1"/>
  <c r="AF260" i="1"/>
  <c r="AH260" i="1" s="1"/>
  <c r="AJ260" i="1" s="1"/>
  <c r="AL260" i="1" s="1"/>
  <c r="U253" i="1"/>
  <c r="W253" i="1" s="1"/>
  <c r="Y253" i="1" s="1"/>
  <c r="AA253" i="1" s="1"/>
  <c r="U254" i="1"/>
  <c r="W254" i="1" s="1"/>
  <c r="Y254" i="1" s="1"/>
  <c r="AA254" i="1" s="1"/>
  <c r="U255" i="1"/>
  <c r="W255" i="1" s="1"/>
  <c r="Y255" i="1" s="1"/>
  <c r="AA255" i="1" s="1"/>
  <c r="U258" i="1"/>
  <c r="W258" i="1" s="1"/>
  <c r="Y258" i="1" s="1"/>
  <c r="AA258" i="1" s="1"/>
  <c r="U259" i="1"/>
  <c r="W259" i="1" s="1"/>
  <c r="Y259" i="1" s="1"/>
  <c r="AA259" i="1" s="1"/>
  <c r="U260" i="1"/>
  <c r="W260" i="1" s="1"/>
  <c r="Y260" i="1" s="1"/>
  <c r="AA260" i="1" s="1"/>
  <c r="AE256" i="1"/>
  <c r="AF256" i="1" s="1"/>
  <c r="AH256" i="1" s="1"/>
  <c r="AJ256" i="1" s="1"/>
  <c r="AL256" i="1" s="1"/>
  <c r="AE251" i="1"/>
  <c r="AF251" i="1" s="1"/>
  <c r="AH251" i="1" s="1"/>
  <c r="AJ251" i="1" s="1"/>
  <c r="AL251" i="1" s="1"/>
  <c r="T256" i="1"/>
  <c r="U256" i="1" s="1"/>
  <c r="W256" i="1" s="1"/>
  <c r="Y256" i="1" s="1"/>
  <c r="AA256" i="1" s="1"/>
  <c r="T251" i="1"/>
  <c r="U251" i="1" s="1"/>
  <c r="W251" i="1" s="1"/>
  <c r="Y251" i="1" s="1"/>
  <c r="AA251" i="1" s="1"/>
  <c r="H253" i="1"/>
  <c r="J253" i="1" s="1"/>
  <c r="L253" i="1" s="1"/>
  <c r="N253" i="1" s="1"/>
  <c r="P253" i="1" s="1"/>
  <c r="H254" i="1"/>
  <c r="J254" i="1" s="1"/>
  <c r="L254" i="1" s="1"/>
  <c r="N254" i="1" s="1"/>
  <c r="P254" i="1" s="1"/>
  <c r="H255" i="1"/>
  <c r="J255" i="1" s="1"/>
  <c r="L255" i="1" s="1"/>
  <c r="N255" i="1" s="1"/>
  <c r="P255" i="1" s="1"/>
  <c r="H258" i="1"/>
  <c r="J258" i="1" s="1"/>
  <c r="L258" i="1" s="1"/>
  <c r="N258" i="1" s="1"/>
  <c r="P258" i="1" s="1"/>
  <c r="H259" i="1"/>
  <c r="J259" i="1" s="1"/>
  <c r="L259" i="1" s="1"/>
  <c r="N259" i="1" s="1"/>
  <c r="P259" i="1" s="1"/>
  <c r="H260" i="1"/>
  <c r="J260" i="1" s="1"/>
  <c r="L260" i="1" s="1"/>
  <c r="N260" i="1" s="1"/>
  <c r="P260" i="1" s="1"/>
  <c r="G256" i="1"/>
  <c r="H256" i="1" s="1"/>
  <c r="J256" i="1" s="1"/>
  <c r="L256" i="1" s="1"/>
  <c r="N256" i="1" s="1"/>
  <c r="P256" i="1" s="1"/>
  <c r="G251" i="1"/>
  <c r="H251" i="1" s="1"/>
  <c r="J251" i="1" s="1"/>
  <c r="L251" i="1" s="1"/>
  <c r="N251" i="1" s="1"/>
  <c r="P251" i="1" s="1"/>
  <c r="G247" i="1"/>
  <c r="AE272" i="1" l="1"/>
  <c r="T272" i="1"/>
  <c r="G272" i="1"/>
  <c r="AE271" i="1"/>
  <c r="AF271" i="1" s="1"/>
  <c r="AH271" i="1" s="1"/>
  <c r="AJ271" i="1" s="1"/>
  <c r="AL271" i="1" s="1"/>
  <c r="T271" i="1"/>
  <c r="U271" i="1" s="1"/>
  <c r="W271" i="1" s="1"/>
  <c r="Y271" i="1" s="1"/>
  <c r="AA271" i="1" s="1"/>
  <c r="G271" i="1"/>
  <c r="AF279" i="1"/>
  <c r="AH279" i="1" s="1"/>
  <c r="AJ279" i="1" s="1"/>
  <c r="AL279" i="1" s="1"/>
  <c r="AF281" i="1"/>
  <c r="AH281" i="1" s="1"/>
  <c r="AJ281" i="1" s="1"/>
  <c r="AL281" i="1" s="1"/>
  <c r="AF282" i="1"/>
  <c r="AH282" i="1" s="1"/>
  <c r="AJ282" i="1" s="1"/>
  <c r="AL282" i="1" s="1"/>
  <c r="U279" i="1"/>
  <c r="W279" i="1" s="1"/>
  <c r="Y279" i="1" s="1"/>
  <c r="AA279" i="1" s="1"/>
  <c r="U281" i="1"/>
  <c r="W281" i="1" s="1"/>
  <c r="Y281" i="1" s="1"/>
  <c r="AA281" i="1" s="1"/>
  <c r="U282" i="1"/>
  <c r="W282" i="1" s="1"/>
  <c r="Y282" i="1" s="1"/>
  <c r="AA282" i="1" s="1"/>
  <c r="G279" i="1"/>
  <c r="H279" i="1" s="1"/>
  <c r="J279" i="1" s="1"/>
  <c r="L279" i="1" s="1"/>
  <c r="N279" i="1" s="1"/>
  <c r="P279" i="1" s="1"/>
  <c r="H281" i="1"/>
  <c r="J281" i="1" s="1"/>
  <c r="L281" i="1" s="1"/>
  <c r="N281" i="1" s="1"/>
  <c r="P281" i="1" s="1"/>
  <c r="H282" i="1"/>
  <c r="J282" i="1" s="1"/>
  <c r="L282" i="1" s="1"/>
  <c r="N282" i="1" s="1"/>
  <c r="P282" i="1" s="1"/>
  <c r="AE132" i="1"/>
  <c r="T132" i="1"/>
  <c r="G132" i="1"/>
  <c r="G269" i="1" l="1"/>
  <c r="T269" i="1"/>
  <c r="AE269" i="1"/>
  <c r="H271" i="1"/>
  <c r="J271" i="1" s="1"/>
  <c r="L271" i="1" s="1"/>
  <c r="N271" i="1" s="1"/>
  <c r="P271" i="1" s="1"/>
  <c r="AE67" i="1"/>
  <c r="AE326" i="1"/>
  <c r="AE323" i="1"/>
  <c r="AE302" i="1"/>
  <c r="AE297" i="1"/>
  <c r="AE286" i="1"/>
  <c r="AE276" i="1"/>
  <c r="AE273" i="1"/>
  <c r="AE247" i="1"/>
  <c r="AE243" i="1"/>
  <c r="AE239" i="1"/>
  <c r="AE231" i="1"/>
  <c r="AE324" i="1" s="1"/>
  <c r="AE227" i="1"/>
  <c r="AE223" i="1"/>
  <c r="AE219" i="1"/>
  <c r="AE215" i="1"/>
  <c r="AE211" i="1"/>
  <c r="AE207" i="1"/>
  <c r="AE203" i="1"/>
  <c r="AE199" i="1"/>
  <c r="AE194" i="1"/>
  <c r="AE190" i="1"/>
  <c r="AE186" i="1"/>
  <c r="AE182" i="1"/>
  <c r="AE178" i="1"/>
  <c r="AE174" i="1"/>
  <c r="AE172" i="1"/>
  <c r="AE315" i="1" s="1"/>
  <c r="AE171" i="1"/>
  <c r="AE160" i="1"/>
  <c r="AE156" i="1"/>
  <c r="AE146" i="1"/>
  <c r="AE144" i="1"/>
  <c r="AE137" i="1"/>
  <c r="AE134" i="1"/>
  <c r="AE129" i="1"/>
  <c r="AE104" i="1"/>
  <c r="AE103" i="1"/>
  <c r="AE317" i="1" s="1"/>
  <c r="AE102" i="1"/>
  <c r="AE71" i="1"/>
  <c r="AE63" i="1"/>
  <c r="AE57" i="1"/>
  <c r="AE52" i="1"/>
  <c r="AE36" i="1"/>
  <c r="AE31" i="1"/>
  <c r="AE26" i="1"/>
  <c r="AE21" i="1"/>
  <c r="AE19" i="1"/>
  <c r="T326" i="1"/>
  <c r="T323" i="1"/>
  <c r="T302" i="1"/>
  <c r="T297" i="1"/>
  <c r="T286" i="1"/>
  <c r="T276" i="1"/>
  <c r="T273" i="1"/>
  <c r="T247" i="1"/>
  <c r="T243" i="1"/>
  <c r="T239" i="1"/>
  <c r="T231" i="1"/>
  <c r="T324" i="1" s="1"/>
  <c r="T227" i="1"/>
  <c r="T223" i="1"/>
  <c r="T219" i="1"/>
  <c r="T215" i="1"/>
  <c r="T211" i="1"/>
  <c r="T207" i="1"/>
  <c r="T203" i="1"/>
  <c r="T199" i="1"/>
  <c r="T194" i="1"/>
  <c r="T190" i="1"/>
  <c r="T186" i="1"/>
  <c r="T182" i="1"/>
  <c r="T178" i="1"/>
  <c r="T174" i="1"/>
  <c r="T172" i="1"/>
  <c r="T315" i="1" s="1"/>
  <c r="T171" i="1"/>
  <c r="T160" i="1"/>
  <c r="T156" i="1"/>
  <c r="T146" i="1"/>
  <c r="T144" i="1"/>
  <c r="T137" i="1"/>
  <c r="T134" i="1"/>
  <c r="T129" i="1"/>
  <c r="T318" i="1"/>
  <c r="T103" i="1"/>
  <c r="T317" i="1" s="1"/>
  <c r="T102" i="1"/>
  <c r="T71" i="1"/>
  <c r="T67" i="1"/>
  <c r="T63" i="1"/>
  <c r="T57" i="1"/>
  <c r="T52" i="1"/>
  <c r="T36" i="1"/>
  <c r="T31" i="1"/>
  <c r="T26" i="1"/>
  <c r="T21" i="1"/>
  <c r="T19" i="1"/>
  <c r="G326" i="1"/>
  <c r="G323" i="1"/>
  <c r="G302" i="1"/>
  <c r="G286" i="1"/>
  <c r="G276" i="1"/>
  <c r="G273" i="1"/>
  <c r="G243" i="1"/>
  <c r="G239" i="1"/>
  <c r="G231" i="1"/>
  <c r="G324" i="1" s="1"/>
  <c r="G227" i="1"/>
  <c r="G223" i="1"/>
  <c r="G219" i="1"/>
  <c r="G215" i="1"/>
  <c r="G211" i="1"/>
  <c r="G207" i="1"/>
  <c r="G203" i="1"/>
  <c r="G199" i="1"/>
  <c r="G194" i="1"/>
  <c r="G190" i="1"/>
  <c r="G186" i="1"/>
  <c r="G182" i="1"/>
  <c r="G178" i="1"/>
  <c r="G174" i="1"/>
  <c r="G315" i="1"/>
  <c r="G160" i="1"/>
  <c r="G156" i="1"/>
  <c r="G146" i="1"/>
  <c r="G144" i="1"/>
  <c r="G141" i="1" s="1"/>
  <c r="G137" i="1"/>
  <c r="G134" i="1"/>
  <c r="G129" i="1"/>
  <c r="G104" i="1"/>
  <c r="G103" i="1"/>
  <c r="G317" i="1" s="1"/>
  <c r="G102" i="1"/>
  <c r="G71" i="1"/>
  <c r="G67" i="1"/>
  <c r="G63" i="1"/>
  <c r="G57" i="1"/>
  <c r="G52" i="1"/>
  <c r="G36" i="1"/>
  <c r="G31" i="1"/>
  <c r="G26" i="1"/>
  <c r="G21" i="1"/>
  <c r="G19" i="1"/>
  <c r="AE320" i="1" l="1"/>
  <c r="G320" i="1"/>
  <c r="T320" i="1"/>
  <c r="T169" i="1"/>
  <c r="AE322" i="1"/>
  <c r="AE169" i="1"/>
  <c r="T322" i="1"/>
  <c r="G322" i="1"/>
  <c r="AE141" i="1"/>
  <c r="G316" i="1"/>
  <c r="T16" i="1"/>
  <c r="G99" i="1"/>
  <c r="G318" i="1"/>
  <c r="T99" i="1"/>
  <c r="T321" i="1"/>
  <c r="G321" i="1"/>
  <c r="AE16" i="1"/>
  <c r="T141" i="1"/>
  <c r="AE99" i="1"/>
  <c r="AE316" i="1"/>
  <c r="AE318" i="1"/>
  <c r="AE321" i="1"/>
  <c r="T316" i="1"/>
  <c r="AC297" i="1"/>
  <c r="R297" i="1"/>
  <c r="E297" i="1"/>
  <c r="AD301" i="1"/>
  <c r="AF301" i="1" s="1"/>
  <c r="AH301" i="1" s="1"/>
  <c r="AJ301" i="1" s="1"/>
  <c r="AL301" i="1" s="1"/>
  <c r="S301" i="1"/>
  <c r="U301" i="1" s="1"/>
  <c r="W301" i="1" s="1"/>
  <c r="Y301" i="1" s="1"/>
  <c r="AA301" i="1" s="1"/>
  <c r="F301" i="1"/>
  <c r="H301" i="1" s="1"/>
  <c r="J301" i="1" s="1"/>
  <c r="L301" i="1" s="1"/>
  <c r="N301" i="1" s="1"/>
  <c r="P301" i="1" s="1"/>
  <c r="E38" i="1"/>
  <c r="E33" i="1"/>
  <c r="AC326" i="1"/>
  <c r="AD326" i="1" s="1"/>
  <c r="R326" i="1"/>
  <c r="S326" i="1" s="1"/>
  <c r="U326" i="1" s="1"/>
  <c r="W326" i="1" s="1"/>
  <c r="Y326" i="1" s="1"/>
  <c r="AA326" i="1" s="1"/>
  <c r="E326" i="1"/>
  <c r="F326" i="1" s="1"/>
  <c r="H326" i="1" s="1"/>
  <c r="J326" i="1" s="1"/>
  <c r="L326" i="1" s="1"/>
  <c r="N326" i="1" s="1"/>
  <c r="P326" i="1" s="1"/>
  <c r="AD304" i="1"/>
  <c r="AF304" i="1" s="1"/>
  <c r="AH304" i="1" s="1"/>
  <c r="AJ304" i="1" s="1"/>
  <c r="AL304" i="1" s="1"/>
  <c r="AC302" i="1"/>
  <c r="S304" i="1"/>
  <c r="U304" i="1" s="1"/>
  <c r="W304" i="1" s="1"/>
  <c r="Y304" i="1" s="1"/>
  <c r="AA304" i="1" s="1"/>
  <c r="R302" i="1"/>
  <c r="F304" i="1"/>
  <c r="H304" i="1" s="1"/>
  <c r="J304" i="1" s="1"/>
  <c r="L304" i="1" s="1"/>
  <c r="N304" i="1" s="1"/>
  <c r="P304" i="1" s="1"/>
  <c r="E302" i="1"/>
  <c r="AF326" i="1" l="1"/>
  <c r="AH326" i="1" s="1"/>
  <c r="AJ326" i="1" s="1"/>
  <c r="AL326" i="1" s="1"/>
  <c r="AE313" i="1"/>
  <c r="AE328" i="1" s="1"/>
  <c r="T313" i="1"/>
  <c r="T328" i="1" s="1"/>
  <c r="G16" i="1"/>
  <c r="AD23" i="1"/>
  <c r="AF23" i="1" s="1"/>
  <c r="AH23" i="1" s="1"/>
  <c r="AJ23" i="1" s="1"/>
  <c r="AL23" i="1" s="1"/>
  <c r="AD24" i="1"/>
  <c r="AF24" i="1" s="1"/>
  <c r="AH24" i="1" s="1"/>
  <c r="AJ24" i="1" s="1"/>
  <c r="AL24" i="1" s="1"/>
  <c r="AD25" i="1"/>
  <c r="AF25" i="1" s="1"/>
  <c r="AH25" i="1" s="1"/>
  <c r="AJ25" i="1" s="1"/>
  <c r="AL25" i="1" s="1"/>
  <c r="AD28" i="1"/>
  <c r="AF28" i="1" s="1"/>
  <c r="AH28" i="1" s="1"/>
  <c r="AJ28" i="1" s="1"/>
  <c r="AL28" i="1" s="1"/>
  <c r="AD29" i="1"/>
  <c r="AF29" i="1" s="1"/>
  <c r="AH29" i="1" s="1"/>
  <c r="AJ29" i="1" s="1"/>
  <c r="AL29" i="1" s="1"/>
  <c r="AD30" i="1"/>
  <c r="AF30" i="1" s="1"/>
  <c r="AH30" i="1" s="1"/>
  <c r="AJ30" i="1" s="1"/>
  <c r="AL30" i="1" s="1"/>
  <c r="AD33" i="1"/>
  <c r="AF33" i="1" s="1"/>
  <c r="AH33" i="1" s="1"/>
  <c r="AJ33" i="1" s="1"/>
  <c r="AL33" i="1" s="1"/>
  <c r="AD34" i="1"/>
  <c r="AF34" i="1" s="1"/>
  <c r="AH34" i="1" s="1"/>
  <c r="AJ34" i="1" s="1"/>
  <c r="AL34" i="1" s="1"/>
  <c r="AD35" i="1"/>
  <c r="AF35" i="1" s="1"/>
  <c r="AH35" i="1" s="1"/>
  <c r="AJ35" i="1" s="1"/>
  <c r="AL35" i="1" s="1"/>
  <c r="AD38" i="1"/>
  <c r="AF38" i="1" s="1"/>
  <c r="AH38" i="1" s="1"/>
  <c r="AJ38" i="1" s="1"/>
  <c r="AL38" i="1" s="1"/>
  <c r="AD39" i="1"/>
  <c r="AF39" i="1" s="1"/>
  <c r="AH39" i="1" s="1"/>
  <c r="AJ39" i="1" s="1"/>
  <c r="AL39" i="1" s="1"/>
  <c r="AD40" i="1"/>
  <c r="AF40" i="1" s="1"/>
  <c r="AH40" i="1" s="1"/>
  <c r="AJ40" i="1" s="1"/>
  <c r="AL40" i="1" s="1"/>
  <c r="AD41" i="1"/>
  <c r="AF41" i="1" s="1"/>
  <c r="AH41" i="1" s="1"/>
  <c r="AJ41" i="1" s="1"/>
  <c r="AL41" i="1" s="1"/>
  <c r="AD42" i="1"/>
  <c r="AF42" i="1" s="1"/>
  <c r="AH42" i="1" s="1"/>
  <c r="AJ42" i="1" s="1"/>
  <c r="AL42" i="1" s="1"/>
  <c r="AD46" i="1"/>
  <c r="AF46" i="1" s="1"/>
  <c r="AH46" i="1" s="1"/>
  <c r="AJ46" i="1" s="1"/>
  <c r="AL46" i="1" s="1"/>
  <c r="AD49" i="1"/>
  <c r="AF49" i="1" s="1"/>
  <c r="AH49" i="1" s="1"/>
  <c r="AJ49" i="1" s="1"/>
  <c r="AL49" i="1" s="1"/>
  <c r="AD50" i="1"/>
  <c r="AF50" i="1" s="1"/>
  <c r="AH50" i="1" s="1"/>
  <c r="AJ50" i="1" s="1"/>
  <c r="AL50" i="1" s="1"/>
  <c r="AD54" i="1"/>
  <c r="AF54" i="1" s="1"/>
  <c r="AH54" i="1" s="1"/>
  <c r="AJ54" i="1" s="1"/>
  <c r="AL54" i="1" s="1"/>
  <c r="AD55" i="1"/>
  <c r="AF55" i="1" s="1"/>
  <c r="AH55" i="1" s="1"/>
  <c r="AJ55" i="1" s="1"/>
  <c r="AL55" i="1" s="1"/>
  <c r="AD56" i="1"/>
  <c r="AF56" i="1" s="1"/>
  <c r="AH56" i="1" s="1"/>
  <c r="AJ56" i="1" s="1"/>
  <c r="AL56" i="1" s="1"/>
  <c r="AD59" i="1"/>
  <c r="AF59" i="1" s="1"/>
  <c r="AH59" i="1" s="1"/>
  <c r="AJ59" i="1" s="1"/>
  <c r="AL59" i="1" s="1"/>
  <c r="AD60" i="1"/>
  <c r="AF60" i="1" s="1"/>
  <c r="AH60" i="1" s="1"/>
  <c r="AJ60" i="1" s="1"/>
  <c r="AL60" i="1" s="1"/>
  <c r="AD61" i="1"/>
  <c r="AF61" i="1" s="1"/>
  <c r="AH61" i="1" s="1"/>
  <c r="AJ61" i="1" s="1"/>
  <c r="AL61" i="1" s="1"/>
  <c r="AD62" i="1"/>
  <c r="AF62" i="1" s="1"/>
  <c r="AH62" i="1" s="1"/>
  <c r="AJ62" i="1" s="1"/>
  <c r="AL62" i="1" s="1"/>
  <c r="AD65" i="1"/>
  <c r="AF65" i="1" s="1"/>
  <c r="AH65" i="1" s="1"/>
  <c r="AJ65" i="1" s="1"/>
  <c r="AL65" i="1" s="1"/>
  <c r="AD66" i="1"/>
  <c r="AF66" i="1" s="1"/>
  <c r="AH66" i="1" s="1"/>
  <c r="AJ66" i="1" s="1"/>
  <c r="AL66" i="1" s="1"/>
  <c r="AD69" i="1"/>
  <c r="AF69" i="1" s="1"/>
  <c r="AH69" i="1" s="1"/>
  <c r="AJ69" i="1" s="1"/>
  <c r="AL69" i="1" s="1"/>
  <c r="AD70" i="1"/>
  <c r="AF70" i="1" s="1"/>
  <c r="AH70" i="1" s="1"/>
  <c r="AJ70" i="1" s="1"/>
  <c r="AL70" i="1" s="1"/>
  <c r="AD73" i="1"/>
  <c r="AF73" i="1" s="1"/>
  <c r="AH73" i="1" s="1"/>
  <c r="AJ73" i="1" s="1"/>
  <c r="AL73" i="1" s="1"/>
  <c r="AD74" i="1"/>
  <c r="AF74" i="1" s="1"/>
  <c r="AH74" i="1" s="1"/>
  <c r="AJ74" i="1" s="1"/>
  <c r="AL74" i="1" s="1"/>
  <c r="AH75" i="1"/>
  <c r="AJ75" i="1" s="1"/>
  <c r="AL75" i="1" s="1"/>
  <c r="AD79" i="1"/>
  <c r="AF79" i="1" s="1"/>
  <c r="AH79" i="1" s="1"/>
  <c r="AJ79" i="1" s="1"/>
  <c r="AL79" i="1" s="1"/>
  <c r="AD80" i="1"/>
  <c r="AF80" i="1" s="1"/>
  <c r="AH80" i="1" s="1"/>
  <c r="AJ80" i="1" s="1"/>
  <c r="AL80" i="1" s="1"/>
  <c r="AD81" i="1"/>
  <c r="AF81" i="1" s="1"/>
  <c r="AH81" i="1" s="1"/>
  <c r="AJ81" i="1" s="1"/>
  <c r="AL81" i="1" s="1"/>
  <c r="AD82" i="1"/>
  <c r="AF82" i="1" s="1"/>
  <c r="AH82" i="1" s="1"/>
  <c r="AJ82" i="1" s="1"/>
  <c r="AL82" i="1" s="1"/>
  <c r="AD83" i="1"/>
  <c r="AF83" i="1" s="1"/>
  <c r="AH83" i="1" s="1"/>
  <c r="AJ83" i="1" s="1"/>
  <c r="AL83" i="1" s="1"/>
  <c r="AD84" i="1"/>
  <c r="AF84" i="1" s="1"/>
  <c r="AH84" i="1" s="1"/>
  <c r="AJ84" i="1" s="1"/>
  <c r="AL84" i="1" s="1"/>
  <c r="AD85" i="1"/>
  <c r="AF85" i="1" s="1"/>
  <c r="AH85" i="1" s="1"/>
  <c r="AJ85" i="1" s="1"/>
  <c r="AL85" i="1" s="1"/>
  <c r="AD86" i="1"/>
  <c r="AF86" i="1" s="1"/>
  <c r="AH86" i="1" s="1"/>
  <c r="AJ86" i="1" s="1"/>
  <c r="AL86" i="1" s="1"/>
  <c r="AD87" i="1"/>
  <c r="AF87" i="1" s="1"/>
  <c r="AH87" i="1" s="1"/>
  <c r="AJ87" i="1" s="1"/>
  <c r="AL87" i="1" s="1"/>
  <c r="AD88" i="1"/>
  <c r="AF88" i="1" s="1"/>
  <c r="AH88" i="1" s="1"/>
  <c r="AJ88" i="1" s="1"/>
  <c r="AL88" i="1" s="1"/>
  <c r="AD89" i="1"/>
  <c r="AF89" i="1" s="1"/>
  <c r="AH89" i="1" s="1"/>
  <c r="AJ89" i="1" s="1"/>
  <c r="AL89" i="1" s="1"/>
  <c r="AD105" i="1"/>
  <c r="AF105" i="1" s="1"/>
  <c r="AH105" i="1" s="1"/>
  <c r="AJ105" i="1" s="1"/>
  <c r="AL105" i="1" s="1"/>
  <c r="AD106" i="1"/>
  <c r="AF106" i="1" s="1"/>
  <c r="AH106" i="1" s="1"/>
  <c r="AJ106" i="1" s="1"/>
  <c r="AL106" i="1" s="1"/>
  <c r="AD107" i="1"/>
  <c r="AF107" i="1" s="1"/>
  <c r="AH107" i="1" s="1"/>
  <c r="AJ107" i="1" s="1"/>
  <c r="AL107" i="1" s="1"/>
  <c r="AD109" i="1"/>
  <c r="AF109" i="1" s="1"/>
  <c r="AH109" i="1" s="1"/>
  <c r="AJ109" i="1" s="1"/>
  <c r="AL109" i="1" s="1"/>
  <c r="AD110" i="1"/>
  <c r="AF110" i="1" s="1"/>
  <c r="AH110" i="1" s="1"/>
  <c r="AJ110" i="1" s="1"/>
  <c r="AL110" i="1" s="1"/>
  <c r="AD111" i="1"/>
  <c r="AF111" i="1" s="1"/>
  <c r="AH111" i="1" s="1"/>
  <c r="AJ111" i="1" s="1"/>
  <c r="AL111" i="1" s="1"/>
  <c r="AD112" i="1"/>
  <c r="AF112" i="1" s="1"/>
  <c r="AH112" i="1" s="1"/>
  <c r="AJ112" i="1" s="1"/>
  <c r="AL112" i="1" s="1"/>
  <c r="AD113" i="1"/>
  <c r="AF113" i="1" s="1"/>
  <c r="AH113" i="1" s="1"/>
  <c r="AJ113" i="1" s="1"/>
  <c r="AL113" i="1" s="1"/>
  <c r="AD114" i="1"/>
  <c r="AF114" i="1" s="1"/>
  <c r="AH114" i="1" s="1"/>
  <c r="AJ114" i="1" s="1"/>
  <c r="AL114" i="1" s="1"/>
  <c r="AD116" i="1"/>
  <c r="AF116" i="1" s="1"/>
  <c r="AH116" i="1" s="1"/>
  <c r="AJ116" i="1" s="1"/>
  <c r="AL116" i="1" s="1"/>
  <c r="AD118" i="1"/>
  <c r="AF118" i="1" s="1"/>
  <c r="AH118" i="1" s="1"/>
  <c r="AJ118" i="1" s="1"/>
  <c r="AL118" i="1" s="1"/>
  <c r="AD120" i="1"/>
  <c r="AF120" i="1" s="1"/>
  <c r="AH120" i="1" s="1"/>
  <c r="AJ120" i="1" s="1"/>
  <c r="AL120" i="1" s="1"/>
  <c r="AD121" i="1"/>
  <c r="AF121" i="1" s="1"/>
  <c r="AH121" i="1" s="1"/>
  <c r="AJ121" i="1" s="1"/>
  <c r="AL121" i="1" s="1"/>
  <c r="AD123" i="1"/>
  <c r="AF123" i="1" s="1"/>
  <c r="AH123" i="1" s="1"/>
  <c r="AJ123" i="1" s="1"/>
  <c r="AL123" i="1" s="1"/>
  <c r="AD125" i="1"/>
  <c r="AF125" i="1" s="1"/>
  <c r="AH125" i="1" s="1"/>
  <c r="AJ125" i="1" s="1"/>
  <c r="AL125" i="1" s="1"/>
  <c r="AD127" i="1"/>
  <c r="AF127" i="1" s="1"/>
  <c r="AH127" i="1" s="1"/>
  <c r="AJ127" i="1" s="1"/>
  <c r="AL127" i="1" s="1"/>
  <c r="AD128" i="1"/>
  <c r="AF128" i="1" s="1"/>
  <c r="AH128" i="1" s="1"/>
  <c r="AJ128" i="1" s="1"/>
  <c r="AL128" i="1" s="1"/>
  <c r="AD131" i="1"/>
  <c r="AF131" i="1" s="1"/>
  <c r="AH131" i="1" s="1"/>
  <c r="AJ131" i="1" s="1"/>
  <c r="AL131" i="1" s="1"/>
  <c r="AD132" i="1"/>
  <c r="AF132" i="1" s="1"/>
  <c r="AH132" i="1" s="1"/>
  <c r="AJ132" i="1" s="1"/>
  <c r="AL132" i="1" s="1"/>
  <c r="AD133" i="1"/>
  <c r="AF133" i="1" s="1"/>
  <c r="AH133" i="1" s="1"/>
  <c r="AJ133" i="1" s="1"/>
  <c r="AL133" i="1" s="1"/>
  <c r="AD136" i="1"/>
  <c r="AF136" i="1" s="1"/>
  <c r="AH136" i="1" s="1"/>
  <c r="AJ136" i="1" s="1"/>
  <c r="AL136" i="1" s="1"/>
  <c r="AD139" i="1"/>
  <c r="AF139" i="1" s="1"/>
  <c r="AH139" i="1" s="1"/>
  <c r="AJ139" i="1" s="1"/>
  <c r="AL139" i="1" s="1"/>
  <c r="AD140" i="1"/>
  <c r="AF140" i="1" s="1"/>
  <c r="AH140" i="1" s="1"/>
  <c r="AJ140" i="1" s="1"/>
  <c r="AL140" i="1" s="1"/>
  <c r="AD145" i="1"/>
  <c r="AF145" i="1" s="1"/>
  <c r="AH145" i="1" s="1"/>
  <c r="AJ145" i="1" s="1"/>
  <c r="AL145" i="1" s="1"/>
  <c r="AD148" i="1"/>
  <c r="AF148" i="1" s="1"/>
  <c r="AH148" i="1" s="1"/>
  <c r="AJ148" i="1" s="1"/>
  <c r="AL148" i="1" s="1"/>
  <c r="AD149" i="1"/>
  <c r="AF149" i="1" s="1"/>
  <c r="AH149" i="1" s="1"/>
  <c r="AJ149" i="1" s="1"/>
  <c r="AL149" i="1" s="1"/>
  <c r="AD150" i="1"/>
  <c r="AF150" i="1" s="1"/>
  <c r="AH150" i="1" s="1"/>
  <c r="AJ150" i="1" s="1"/>
  <c r="AL150" i="1" s="1"/>
  <c r="AD151" i="1"/>
  <c r="AF151" i="1" s="1"/>
  <c r="AH151" i="1" s="1"/>
  <c r="AJ151" i="1" s="1"/>
  <c r="AL151" i="1" s="1"/>
  <c r="AD152" i="1"/>
  <c r="AF152" i="1" s="1"/>
  <c r="AH152" i="1" s="1"/>
  <c r="AJ152" i="1" s="1"/>
  <c r="AL152" i="1" s="1"/>
  <c r="AD153" i="1"/>
  <c r="AF153" i="1" s="1"/>
  <c r="AH153" i="1" s="1"/>
  <c r="AJ153" i="1" s="1"/>
  <c r="AL153" i="1" s="1"/>
  <c r="AD154" i="1"/>
  <c r="AF154" i="1" s="1"/>
  <c r="AH154" i="1" s="1"/>
  <c r="AJ154" i="1" s="1"/>
  <c r="AL154" i="1" s="1"/>
  <c r="AD155" i="1"/>
  <c r="AF155" i="1" s="1"/>
  <c r="AH155" i="1" s="1"/>
  <c r="AJ155" i="1" s="1"/>
  <c r="AL155" i="1" s="1"/>
  <c r="AD158" i="1"/>
  <c r="AF158" i="1" s="1"/>
  <c r="AH158" i="1" s="1"/>
  <c r="AJ158" i="1" s="1"/>
  <c r="AL158" i="1" s="1"/>
  <c r="AD159" i="1"/>
  <c r="AF159" i="1" s="1"/>
  <c r="AH159" i="1" s="1"/>
  <c r="AJ159" i="1" s="1"/>
  <c r="AL159" i="1" s="1"/>
  <c r="AD162" i="1"/>
  <c r="AF162" i="1" s="1"/>
  <c r="AH162" i="1" s="1"/>
  <c r="AJ162" i="1" s="1"/>
  <c r="AL162" i="1" s="1"/>
  <c r="AD163" i="1"/>
  <c r="AF163" i="1" s="1"/>
  <c r="AH163" i="1" s="1"/>
  <c r="AJ163" i="1" s="1"/>
  <c r="AL163" i="1" s="1"/>
  <c r="AD164" i="1"/>
  <c r="AF164" i="1" s="1"/>
  <c r="AH164" i="1" s="1"/>
  <c r="AJ164" i="1" s="1"/>
  <c r="AL164" i="1" s="1"/>
  <c r="AD176" i="1"/>
  <c r="AF176" i="1" s="1"/>
  <c r="AH176" i="1" s="1"/>
  <c r="AJ176" i="1" s="1"/>
  <c r="AL176" i="1" s="1"/>
  <c r="AD177" i="1"/>
  <c r="AF177" i="1" s="1"/>
  <c r="AH177" i="1" s="1"/>
  <c r="AJ177" i="1" s="1"/>
  <c r="AL177" i="1" s="1"/>
  <c r="AD180" i="1"/>
  <c r="AF180" i="1" s="1"/>
  <c r="AH180" i="1" s="1"/>
  <c r="AJ180" i="1" s="1"/>
  <c r="AL180" i="1" s="1"/>
  <c r="AD181" i="1"/>
  <c r="AF181" i="1" s="1"/>
  <c r="AH181" i="1" s="1"/>
  <c r="AJ181" i="1" s="1"/>
  <c r="AL181" i="1" s="1"/>
  <c r="AD184" i="1"/>
  <c r="AF184" i="1" s="1"/>
  <c r="AH184" i="1" s="1"/>
  <c r="AJ184" i="1" s="1"/>
  <c r="AL184" i="1" s="1"/>
  <c r="AD185" i="1"/>
  <c r="AF185" i="1" s="1"/>
  <c r="AH185" i="1" s="1"/>
  <c r="AJ185" i="1" s="1"/>
  <c r="AL185" i="1" s="1"/>
  <c r="AD188" i="1"/>
  <c r="AF188" i="1" s="1"/>
  <c r="AH188" i="1" s="1"/>
  <c r="AJ188" i="1" s="1"/>
  <c r="AL188" i="1" s="1"/>
  <c r="AD189" i="1"/>
  <c r="AF189" i="1" s="1"/>
  <c r="AH189" i="1" s="1"/>
  <c r="AJ189" i="1" s="1"/>
  <c r="AL189" i="1" s="1"/>
  <c r="AD192" i="1"/>
  <c r="AF192" i="1" s="1"/>
  <c r="AH192" i="1" s="1"/>
  <c r="AJ192" i="1" s="1"/>
  <c r="AL192" i="1" s="1"/>
  <c r="AD193" i="1"/>
  <c r="AF193" i="1" s="1"/>
  <c r="AH193" i="1" s="1"/>
  <c r="AJ193" i="1" s="1"/>
  <c r="AL193" i="1" s="1"/>
  <c r="AD196" i="1"/>
  <c r="AF196" i="1" s="1"/>
  <c r="AH196" i="1" s="1"/>
  <c r="AJ196" i="1" s="1"/>
  <c r="AL196" i="1" s="1"/>
  <c r="AD197" i="1"/>
  <c r="AF197" i="1" s="1"/>
  <c r="AH197" i="1" s="1"/>
  <c r="AJ197" i="1" s="1"/>
  <c r="AL197" i="1" s="1"/>
  <c r="AD198" i="1"/>
  <c r="AF198" i="1" s="1"/>
  <c r="AH198" i="1" s="1"/>
  <c r="AJ198" i="1" s="1"/>
  <c r="AL198" i="1" s="1"/>
  <c r="AD201" i="1"/>
  <c r="AF201" i="1" s="1"/>
  <c r="AH201" i="1" s="1"/>
  <c r="AJ201" i="1" s="1"/>
  <c r="AL201" i="1" s="1"/>
  <c r="AD202" i="1"/>
  <c r="AF202" i="1" s="1"/>
  <c r="AH202" i="1" s="1"/>
  <c r="AJ202" i="1" s="1"/>
  <c r="AL202" i="1" s="1"/>
  <c r="AD205" i="1"/>
  <c r="AF205" i="1" s="1"/>
  <c r="AH205" i="1" s="1"/>
  <c r="AJ205" i="1" s="1"/>
  <c r="AL205" i="1" s="1"/>
  <c r="AD206" i="1"/>
  <c r="AF206" i="1" s="1"/>
  <c r="AH206" i="1" s="1"/>
  <c r="AJ206" i="1" s="1"/>
  <c r="AL206" i="1" s="1"/>
  <c r="AD209" i="1"/>
  <c r="AF209" i="1" s="1"/>
  <c r="AH209" i="1" s="1"/>
  <c r="AJ209" i="1" s="1"/>
  <c r="AL209" i="1" s="1"/>
  <c r="AD210" i="1"/>
  <c r="AF210" i="1" s="1"/>
  <c r="AH210" i="1" s="1"/>
  <c r="AJ210" i="1" s="1"/>
  <c r="AL210" i="1" s="1"/>
  <c r="AD213" i="1"/>
  <c r="AF213" i="1" s="1"/>
  <c r="AH213" i="1" s="1"/>
  <c r="AJ213" i="1" s="1"/>
  <c r="AL213" i="1" s="1"/>
  <c r="AD214" i="1"/>
  <c r="AF214" i="1" s="1"/>
  <c r="AH214" i="1" s="1"/>
  <c r="AJ214" i="1" s="1"/>
  <c r="AL214" i="1" s="1"/>
  <c r="AD217" i="1"/>
  <c r="AF217" i="1" s="1"/>
  <c r="AH217" i="1" s="1"/>
  <c r="AJ217" i="1" s="1"/>
  <c r="AL217" i="1" s="1"/>
  <c r="AD218" i="1"/>
  <c r="AF218" i="1" s="1"/>
  <c r="AH218" i="1" s="1"/>
  <c r="AJ218" i="1" s="1"/>
  <c r="AL218" i="1" s="1"/>
  <c r="AD221" i="1"/>
  <c r="AF221" i="1" s="1"/>
  <c r="AH221" i="1" s="1"/>
  <c r="AJ221" i="1" s="1"/>
  <c r="AL221" i="1" s="1"/>
  <c r="AD222" i="1"/>
  <c r="AF222" i="1" s="1"/>
  <c r="AH222" i="1" s="1"/>
  <c r="AJ222" i="1" s="1"/>
  <c r="AL222" i="1" s="1"/>
  <c r="AD225" i="1"/>
  <c r="AF225" i="1" s="1"/>
  <c r="AH225" i="1" s="1"/>
  <c r="AJ225" i="1" s="1"/>
  <c r="AL225" i="1" s="1"/>
  <c r="AD226" i="1"/>
  <c r="AF226" i="1" s="1"/>
  <c r="AH226" i="1" s="1"/>
  <c r="AJ226" i="1" s="1"/>
  <c r="AL226" i="1" s="1"/>
  <c r="AD229" i="1"/>
  <c r="AF229" i="1" s="1"/>
  <c r="AH229" i="1" s="1"/>
  <c r="AJ229" i="1" s="1"/>
  <c r="AL229" i="1" s="1"/>
  <c r="AD230" i="1"/>
  <c r="AF230" i="1" s="1"/>
  <c r="AH230" i="1" s="1"/>
  <c r="AJ230" i="1" s="1"/>
  <c r="AL230" i="1" s="1"/>
  <c r="AD233" i="1"/>
  <c r="AF233" i="1" s="1"/>
  <c r="AH233" i="1" s="1"/>
  <c r="AJ233" i="1" s="1"/>
  <c r="AL233" i="1" s="1"/>
  <c r="AD234" i="1"/>
  <c r="AF234" i="1" s="1"/>
  <c r="AH234" i="1" s="1"/>
  <c r="AJ234" i="1" s="1"/>
  <c r="AL234" i="1" s="1"/>
  <c r="AD235" i="1"/>
  <c r="AF235" i="1" s="1"/>
  <c r="AH235" i="1" s="1"/>
  <c r="AJ235" i="1" s="1"/>
  <c r="AL235" i="1" s="1"/>
  <c r="AD236" i="1"/>
  <c r="AF236" i="1" s="1"/>
  <c r="AH236" i="1" s="1"/>
  <c r="AJ236" i="1" s="1"/>
  <c r="AL236" i="1" s="1"/>
  <c r="AD237" i="1"/>
  <c r="AF237" i="1" s="1"/>
  <c r="AH237" i="1" s="1"/>
  <c r="AJ237" i="1" s="1"/>
  <c r="AL237" i="1" s="1"/>
  <c r="AD238" i="1"/>
  <c r="AF238" i="1" s="1"/>
  <c r="AH238" i="1" s="1"/>
  <c r="AJ238" i="1" s="1"/>
  <c r="AL238" i="1" s="1"/>
  <c r="AD241" i="1"/>
  <c r="AF241" i="1" s="1"/>
  <c r="AH241" i="1" s="1"/>
  <c r="AJ241" i="1" s="1"/>
  <c r="AL241" i="1" s="1"/>
  <c r="AD242" i="1"/>
  <c r="AF242" i="1" s="1"/>
  <c r="AH242" i="1" s="1"/>
  <c r="AJ242" i="1" s="1"/>
  <c r="AL242" i="1" s="1"/>
  <c r="AD245" i="1"/>
  <c r="AF245" i="1" s="1"/>
  <c r="AH245" i="1" s="1"/>
  <c r="AJ245" i="1" s="1"/>
  <c r="AL245" i="1" s="1"/>
  <c r="AD246" i="1"/>
  <c r="AF246" i="1" s="1"/>
  <c r="AH246" i="1" s="1"/>
  <c r="AJ246" i="1" s="1"/>
  <c r="AL246" i="1" s="1"/>
  <c r="AD249" i="1"/>
  <c r="AF249" i="1" s="1"/>
  <c r="AH249" i="1" s="1"/>
  <c r="AJ249" i="1" s="1"/>
  <c r="AL249" i="1" s="1"/>
  <c r="AD250" i="1"/>
  <c r="AF250" i="1" s="1"/>
  <c r="AH250" i="1" s="1"/>
  <c r="AJ250" i="1" s="1"/>
  <c r="AL250" i="1" s="1"/>
  <c r="AD275" i="1"/>
  <c r="AF275" i="1" s="1"/>
  <c r="AH275" i="1" s="1"/>
  <c r="AJ275" i="1" s="1"/>
  <c r="AL275" i="1" s="1"/>
  <c r="AD278" i="1"/>
  <c r="AF278" i="1" s="1"/>
  <c r="AH278" i="1" s="1"/>
  <c r="AJ278" i="1" s="1"/>
  <c r="AL278" i="1" s="1"/>
  <c r="AD287" i="1"/>
  <c r="AF287" i="1" s="1"/>
  <c r="AH287" i="1" s="1"/>
  <c r="AJ287" i="1" s="1"/>
  <c r="AL287" i="1" s="1"/>
  <c r="AD289" i="1"/>
  <c r="AF289" i="1" s="1"/>
  <c r="AH289" i="1" s="1"/>
  <c r="AJ289" i="1" s="1"/>
  <c r="AL289" i="1" s="1"/>
  <c r="AD290" i="1"/>
  <c r="AF290" i="1" s="1"/>
  <c r="AH290" i="1" s="1"/>
  <c r="AJ290" i="1" s="1"/>
  <c r="AL290" i="1" s="1"/>
  <c r="AD291" i="1"/>
  <c r="AF291" i="1" s="1"/>
  <c r="AH291" i="1" s="1"/>
  <c r="AJ291" i="1" s="1"/>
  <c r="AL291" i="1" s="1"/>
  <c r="AD292" i="1"/>
  <c r="AF292" i="1" s="1"/>
  <c r="AH292" i="1" s="1"/>
  <c r="AJ292" i="1" s="1"/>
  <c r="AL292" i="1" s="1"/>
  <c r="AD293" i="1"/>
  <c r="AF293" i="1" s="1"/>
  <c r="AH293" i="1" s="1"/>
  <c r="AJ293" i="1" s="1"/>
  <c r="AL293" i="1" s="1"/>
  <c r="AD294" i="1"/>
  <c r="AF294" i="1" s="1"/>
  <c r="AH294" i="1" s="1"/>
  <c r="AJ294" i="1" s="1"/>
  <c r="AL294" i="1" s="1"/>
  <c r="AD295" i="1"/>
  <c r="AF295" i="1" s="1"/>
  <c r="AH295" i="1" s="1"/>
  <c r="AJ295" i="1" s="1"/>
  <c r="AL295" i="1" s="1"/>
  <c r="AD298" i="1"/>
  <c r="AF298" i="1" s="1"/>
  <c r="AH298" i="1" s="1"/>
  <c r="AJ298" i="1" s="1"/>
  <c r="AL298" i="1" s="1"/>
  <c r="AD299" i="1"/>
  <c r="AF299" i="1" s="1"/>
  <c r="AH299" i="1" s="1"/>
  <c r="AJ299" i="1" s="1"/>
  <c r="AL299" i="1" s="1"/>
  <c r="AD300" i="1"/>
  <c r="AF300" i="1" s="1"/>
  <c r="AH300" i="1" s="1"/>
  <c r="AJ300" i="1" s="1"/>
  <c r="AL300" i="1" s="1"/>
  <c r="AD303" i="1"/>
  <c r="AF303" i="1" s="1"/>
  <c r="AH303" i="1" s="1"/>
  <c r="AJ303" i="1" s="1"/>
  <c r="AL303" i="1" s="1"/>
  <c r="S23" i="1"/>
  <c r="U23" i="1" s="1"/>
  <c r="W23" i="1" s="1"/>
  <c r="Y23" i="1" s="1"/>
  <c r="AA23" i="1" s="1"/>
  <c r="S24" i="1"/>
  <c r="U24" i="1" s="1"/>
  <c r="W24" i="1" s="1"/>
  <c r="Y24" i="1" s="1"/>
  <c r="AA24" i="1" s="1"/>
  <c r="S25" i="1"/>
  <c r="U25" i="1" s="1"/>
  <c r="W25" i="1" s="1"/>
  <c r="Y25" i="1" s="1"/>
  <c r="AA25" i="1" s="1"/>
  <c r="S28" i="1"/>
  <c r="U28" i="1" s="1"/>
  <c r="W28" i="1" s="1"/>
  <c r="Y28" i="1" s="1"/>
  <c r="AA28" i="1" s="1"/>
  <c r="S29" i="1"/>
  <c r="U29" i="1" s="1"/>
  <c r="W29" i="1" s="1"/>
  <c r="Y29" i="1" s="1"/>
  <c r="AA29" i="1" s="1"/>
  <c r="S30" i="1"/>
  <c r="U30" i="1" s="1"/>
  <c r="W30" i="1" s="1"/>
  <c r="Y30" i="1" s="1"/>
  <c r="AA30" i="1" s="1"/>
  <c r="S33" i="1"/>
  <c r="U33" i="1" s="1"/>
  <c r="W33" i="1" s="1"/>
  <c r="Y33" i="1" s="1"/>
  <c r="AA33" i="1" s="1"/>
  <c r="S34" i="1"/>
  <c r="U34" i="1" s="1"/>
  <c r="W34" i="1" s="1"/>
  <c r="Y34" i="1" s="1"/>
  <c r="AA34" i="1" s="1"/>
  <c r="S35" i="1"/>
  <c r="U35" i="1" s="1"/>
  <c r="W35" i="1" s="1"/>
  <c r="Y35" i="1" s="1"/>
  <c r="AA35" i="1" s="1"/>
  <c r="S38" i="1"/>
  <c r="U38" i="1" s="1"/>
  <c r="W38" i="1" s="1"/>
  <c r="Y38" i="1" s="1"/>
  <c r="AA38" i="1" s="1"/>
  <c r="S39" i="1"/>
  <c r="U39" i="1" s="1"/>
  <c r="W39" i="1" s="1"/>
  <c r="Y39" i="1" s="1"/>
  <c r="AA39" i="1" s="1"/>
  <c r="S40" i="1"/>
  <c r="U40" i="1" s="1"/>
  <c r="W40" i="1" s="1"/>
  <c r="Y40" i="1" s="1"/>
  <c r="AA40" i="1" s="1"/>
  <c r="S41" i="1"/>
  <c r="U41" i="1" s="1"/>
  <c r="W41" i="1" s="1"/>
  <c r="Y41" i="1" s="1"/>
  <c r="AA41" i="1" s="1"/>
  <c r="S42" i="1"/>
  <c r="U42" i="1" s="1"/>
  <c r="W42" i="1" s="1"/>
  <c r="Y42" i="1" s="1"/>
  <c r="AA42" i="1" s="1"/>
  <c r="S46" i="1"/>
  <c r="U46" i="1" s="1"/>
  <c r="W46" i="1" s="1"/>
  <c r="Y46" i="1" s="1"/>
  <c r="AA46" i="1" s="1"/>
  <c r="S49" i="1"/>
  <c r="U49" i="1" s="1"/>
  <c r="W49" i="1" s="1"/>
  <c r="Y49" i="1" s="1"/>
  <c r="AA49" i="1" s="1"/>
  <c r="S50" i="1"/>
  <c r="U50" i="1" s="1"/>
  <c r="W50" i="1" s="1"/>
  <c r="Y50" i="1" s="1"/>
  <c r="AA50" i="1" s="1"/>
  <c r="S54" i="1"/>
  <c r="U54" i="1" s="1"/>
  <c r="W54" i="1" s="1"/>
  <c r="Y54" i="1" s="1"/>
  <c r="AA54" i="1" s="1"/>
  <c r="S55" i="1"/>
  <c r="U55" i="1" s="1"/>
  <c r="W55" i="1" s="1"/>
  <c r="Y55" i="1" s="1"/>
  <c r="AA55" i="1" s="1"/>
  <c r="S56" i="1"/>
  <c r="U56" i="1" s="1"/>
  <c r="W56" i="1" s="1"/>
  <c r="Y56" i="1" s="1"/>
  <c r="AA56" i="1" s="1"/>
  <c r="S59" i="1"/>
  <c r="U59" i="1" s="1"/>
  <c r="W59" i="1" s="1"/>
  <c r="Y59" i="1" s="1"/>
  <c r="AA59" i="1" s="1"/>
  <c r="S60" i="1"/>
  <c r="U60" i="1" s="1"/>
  <c r="W60" i="1" s="1"/>
  <c r="Y60" i="1" s="1"/>
  <c r="AA60" i="1" s="1"/>
  <c r="S61" i="1"/>
  <c r="U61" i="1" s="1"/>
  <c r="W61" i="1" s="1"/>
  <c r="Y61" i="1" s="1"/>
  <c r="AA61" i="1" s="1"/>
  <c r="S62" i="1"/>
  <c r="U62" i="1" s="1"/>
  <c r="W62" i="1" s="1"/>
  <c r="Y62" i="1" s="1"/>
  <c r="AA62" i="1" s="1"/>
  <c r="S65" i="1"/>
  <c r="U65" i="1" s="1"/>
  <c r="W65" i="1" s="1"/>
  <c r="Y65" i="1" s="1"/>
  <c r="AA65" i="1" s="1"/>
  <c r="S66" i="1"/>
  <c r="U66" i="1" s="1"/>
  <c r="W66" i="1" s="1"/>
  <c r="Y66" i="1" s="1"/>
  <c r="AA66" i="1" s="1"/>
  <c r="S69" i="1"/>
  <c r="U69" i="1" s="1"/>
  <c r="W69" i="1" s="1"/>
  <c r="Y69" i="1" s="1"/>
  <c r="AA69" i="1" s="1"/>
  <c r="S70" i="1"/>
  <c r="U70" i="1" s="1"/>
  <c r="W70" i="1" s="1"/>
  <c r="Y70" i="1" s="1"/>
  <c r="AA70" i="1" s="1"/>
  <c r="S73" i="1"/>
  <c r="U73" i="1" s="1"/>
  <c r="W73" i="1" s="1"/>
  <c r="Y73" i="1" s="1"/>
  <c r="AA73" i="1" s="1"/>
  <c r="S74" i="1"/>
  <c r="U74" i="1" s="1"/>
  <c r="W74" i="1" s="1"/>
  <c r="Y74" i="1" s="1"/>
  <c r="AA74" i="1" s="1"/>
  <c r="S75" i="1"/>
  <c r="U75" i="1" s="1"/>
  <c r="W75" i="1" s="1"/>
  <c r="Y75" i="1" s="1"/>
  <c r="AA75" i="1" s="1"/>
  <c r="S79" i="1"/>
  <c r="U79" i="1" s="1"/>
  <c r="W79" i="1" s="1"/>
  <c r="Y79" i="1" s="1"/>
  <c r="AA79" i="1" s="1"/>
  <c r="S80" i="1"/>
  <c r="U80" i="1" s="1"/>
  <c r="W80" i="1" s="1"/>
  <c r="Y80" i="1" s="1"/>
  <c r="AA80" i="1" s="1"/>
  <c r="S81" i="1"/>
  <c r="U81" i="1" s="1"/>
  <c r="W81" i="1" s="1"/>
  <c r="Y81" i="1" s="1"/>
  <c r="AA81" i="1" s="1"/>
  <c r="S82" i="1"/>
  <c r="U82" i="1" s="1"/>
  <c r="W82" i="1" s="1"/>
  <c r="Y82" i="1" s="1"/>
  <c r="AA82" i="1" s="1"/>
  <c r="S83" i="1"/>
  <c r="U83" i="1" s="1"/>
  <c r="W83" i="1" s="1"/>
  <c r="Y83" i="1" s="1"/>
  <c r="AA83" i="1" s="1"/>
  <c r="S84" i="1"/>
  <c r="U84" i="1" s="1"/>
  <c r="W84" i="1" s="1"/>
  <c r="Y84" i="1" s="1"/>
  <c r="AA84" i="1" s="1"/>
  <c r="S85" i="1"/>
  <c r="U85" i="1" s="1"/>
  <c r="W85" i="1" s="1"/>
  <c r="Y85" i="1" s="1"/>
  <c r="AA85" i="1" s="1"/>
  <c r="S86" i="1"/>
  <c r="U86" i="1" s="1"/>
  <c r="W86" i="1" s="1"/>
  <c r="Y86" i="1" s="1"/>
  <c r="AA86" i="1" s="1"/>
  <c r="S87" i="1"/>
  <c r="U87" i="1" s="1"/>
  <c r="W87" i="1" s="1"/>
  <c r="Y87" i="1" s="1"/>
  <c r="AA87" i="1" s="1"/>
  <c r="S88" i="1"/>
  <c r="U88" i="1" s="1"/>
  <c r="W88" i="1" s="1"/>
  <c r="Y88" i="1" s="1"/>
  <c r="AA88" i="1" s="1"/>
  <c r="S89" i="1"/>
  <c r="U89" i="1" s="1"/>
  <c r="W89" i="1" s="1"/>
  <c r="Y89" i="1" s="1"/>
  <c r="AA89" i="1" s="1"/>
  <c r="S105" i="1"/>
  <c r="U105" i="1" s="1"/>
  <c r="W105" i="1" s="1"/>
  <c r="Y105" i="1" s="1"/>
  <c r="AA105" i="1" s="1"/>
  <c r="S106" i="1"/>
  <c r="U106" i="1" s="1"/>
  <c r="W106" i="1" s="1"/>
  <c r="Y106" i="1" s="1"/>
  <c r="AA106" i="1" s="1"/>
  <c r="S107" i="1"/>
  <c r="U107" i="1" s="1"/>
  <c r="W107" i="1" s="1"/>
  <c r="Y107" i="1" s="1"/>
  <c r="AA107" i="1" s="1"/>
  <c r="S109" i="1"/>
  <c r="U109" i="1" s="1"/>
  <c r="W109" i="1" s="1"/>
  <c r="Y109" i="1" s="1"/>
  <c r="AA109" i="1" s="1"/>
  <c r="S110" i="1"/>
  <c r="U110" i="1" s="1"/>
  <c r="W110" i="1" s="1"/>
  <c r="Y110" i="1" s="1"/>
  <c r="AA110" i="1" s="1"/>
  <c r="S111" i="1"/>
  <c r="U111" i="1" s="1"/>
  <c r="W111" i="1" s="1"/>
  <c r="Y111" i="1" s="1"/>
  <c r="AA111" i="1" s="1"/>
  <c r="S112" i="1"/>
  <c r="U112" i="1" s="1"/>
  <c r="W112" i="1" s="1"/>
  <c r="Y112" i="1" s="1"/>
  <c r="AA112" i="1" s="1"/>
  <c r="S113" i="1"/>
  <c r="U113" i="1" s="1"/>
  <c r="W113" i="1" s="1"/>
  <c r="Y113" i="1" s="1"/>
  <c r="AA113" i="1" s="1"/>
  <c r="S114" i="1"/>
  <c r="U114" i="1" s="1"/>
  <c r="W114" i="1" s="1"/>
  <c r="Y114" i="1" s="1"/>
  <c r="AA114" i="1" s="1"/>
  <c r="S116" i="1"/>
  <c r="U116" i="1" s="1"/>
  <c r="W116" i="1" s="1"/>
  <c r="Y116" i="1" s="1"/>
  <c r="AA116" i="1" s="1"/>
  <c r="S118" i="1"/>
  <c r="U118" i="1" s="1"/>
  <c r="W118" i="1" s="1"/>
  <c r="Y118" i="1" s="1"/>
  <c r="AA118" i="1" s="1"/>
  <c r="S120" i="1"/>
  <c r="U120" i="1" s="1"/>
  <c r="W120" i="1" s="1"/>
  <c r="Y120" i="1" s="1"/>
  <c r="AA120" i="1" s="1"/>
  <c r="S121" i="1"/>
  <c r="U121" i="1" s="1"/>
  <c r="W121" i="1" s="1"/>
  <c r="Y121" i="1" s="1"/>
  <c r="AA121" i="1" s="1"/>
  <c r="S123" i="1"/>
  <c r="U123" i="1" s="1"/>
  <c r="W123" i="1" s="1"/>
  <c r="Y123" i="1" s="1"/>
  <c r="AA123" i="1" s="1"/>
  <c r="S125" i="1"/>
  <c r="U125" i="1" s="1"/>
  <c r="W125" i="1" s="1"/>
  <c r="Y125" i="1" s="1"/>
  <c r="AA125" i="1" s="1"/>
  <c r="S127" i="1"/>
  <c r="U127" i="1" s="1"/>
  <c r="W127" i="1" s="1"/>
  <c r="Y127" i="1" s="1"/>
  <c r="AA127" i="1" s="1"/>
  <c r="S128" i="1"/>
  <c r="U128" i="1" s="1"/>
  <c r="W128" i="1" s="1"/>
  <c r="Y128" i="1" s="1"/>
  <c r="AA128" i="1" s="1"/>
  <c r="S131" i="1"/>
  <c r="U131" i="1" s="1"/>
  <c r="W131" i="1" s="1"/>
  <c r="Y131" i="1" s="1"/>
  <c r="AA131" i="1" s="1"/>
  <c r="S132" i="1"/>
  <c r="U132" i="1" s="1"/>
  <c r="W132" i="1" s="1"/>
  <c r="Y132" i="1" s="1"/>
  <c r="AA132" i="1" s="1"/>
  <c r="S133" i="1"/>
  <c r="U133" i="1" s="1"/>
  <c r="W133" i="1" s="1"/>
  <c r="Y133" i="1" s="1"/>
  <c r="AA133" i="1" s="1"/>
  <c r="S136" i="1"/>
  <c r="U136" i="1" s="1"/>
  <c r="W136" i="1" s="1"/>
  <c r="Y136" i="1" s="1"/>
  <c r="AA136" i="1" s="1"/>
  <c r="S139" i="1"/>
  <c r="U139" i="1" s="1"/>
  <c r="W139" i="1" s="1"/>
  <c r="Y139" i="1" s="1"/>
  <c r="AA139" i="1" s="1"/>
  <c r="S140" i="1"/>
  <c r="U140" i="1" s="1"/>
  <c r="W140" i="1" s="1"/>
  <c r="Y140" i="1" s="1"/>
  <c r="AA140" i="1" s="1"/>
  <c r="S145" i="1"/>
  <c r="U145" i="1" s="1"/>
  <c r="W145" i="1" s="1"/>
  <c r="Y145" i="1" s="1"/>
  <c r="AA145" i="1" s="1"/>
  <c r="S148" i="1"/>
  <c r="U148" i="1" s="1"/>
  <c r="W148" i="1" s="1"/>
  <c r="Y148" i="1" s="1"/>
  <c r="AA148" i="1" s="1"/>
  <c r="S149" i="1"/>
  <c r="U149" i="1" s="1"/>
  <c r="W149" i="1" s="1"/>
  <c r="Y149" i="1" s="1"/>
  <c r="AA149" i="1" s="1"/>
  <c r="S150" i="1"/>
  <c r="U150" i="1" s="1"/>
  <c r="W150" i="1" s="1"/>
  <c r="Y150" i="1" s="1"/>
  <c r="AA150" i="1" s="1"/>
  <c r="S151" i="1"/>
  <c r="U151" i="1" s="1"/>
  <c r="W151" i="1" s="1"/>
  <c r="Y151" i="1" s="1"/>
  <c r="AA151" i="1" s="1"/>
  <c r="S152" i="1"/>
  <c r="U152" i="1" s="1"/>
  <c r="W152" i="1" s="1"/>
  <c r="Y152" i="1" s="1"/>
  <c r="AA152" i="1" s="1"/>
  <c r="S153" i="1"/>
  <c r="U153" i="1" s="1"/>
  <c r="W153" i="1" s="1"/>
  <c r="Y153" i="1" s="1"/>
  <c r="AA153" i="1" s="1"/>
  <c r="S154" i="1"/>
  <c r="U154" i="1" s="1"/>
  <c r="W154" i="1" s="1"/>
  <c r="Y154" i="1" s="1"/>
  <c r="AA154" i="1" s="1"/>
  <c r="S155" i="1"/>
  <c r="U155" i="1" s="1"/>
  <c r="W155" i="1" s="1"/>
  <c r="Y155" i="1" s="1"/>
  <c r="AA155" i="1" s="1"/>
  <c r="S158" i="1"/>
  <c r="U158" i="1" s="1"/>
  <c r="W158" i="1" s="1"/>
  <c r="Y158" i="1" s="1"/>
  <c r="AA158" i="1" s="1"/>
  <c r="S159" i="1"/>
  <c r="U159" i="1" s="1"/>
  <c r="W159" i="1" s="1"/>
  <c r="Y159" i="1" s="1"/>
  <c r="AA159" i="1" s="1"/>
  <c r="S162" i="1"/>
  <c r="U162" i="1" s="1"/>
  <c r="W162" i="1" s="1"/>
  <c r="Y162" i="1" s="1"/>
  <c r="AA162" i="1" s="1"/>
  <c r="S163" i="1"/>
  <c r="U163" i="1" s="1"/>
  <c r="W163" i="1" s="1"/>
  <c r="Y163" i="1" s="1"/>
  <c r="AA163" i="1" s="1"/>
  <c r="S164" i="1"/>
  <c r="U164" i="1" s="1"/>
  <c r="W164" i="1" s="1"/>
  <c r="Y164" i="1" s="1"/>
  <c r="AA164" i="1" s="1"/>
  <c r="S176" i="1"/>
  <c r="U176" i="1" s="1"/>
  <c r="W176" i="1" s="1"/>
  <c r="Y176" i="1" s="1"/>
  <c r="AA176" i="1" s="1"/>
  <c r="S177" i="1"/>
  <c r="U177" i="1" s="1"/>
  <c r="W177" i="1" s="1"/>
  <c r="Y177" i="1" s="1"/>
  <c r="AA177" i="1" s="1"/>
  <c r="S180" i="1"/>
  <c r="U180" i="1" s="1"/>
  <c r="W180" i="1" s="1"/>
  <c r="Y180" i="1" s="1"/>
  <c r="AA180" i="1" s="1"/>
  <c r="S181" i="1"/>
  <c r="U181" i="1" s="1"/>
  <c r="W181" i="1" s="1"/>
  <c r="Y181" i="1" s="1"/>
  <c r="AA181" i="1" s="1"/>
  <c r="S184" i="1"/>
  <c r="U184" i="1" s="1"/>
  <c r="W184" i="1" s="1"/>
  <c r="Y184" i="1" s="1"/>
  <c r="AA184" i="1" s="1"/>
  <c r="S185" i="1"/>
  <c r="U185" i="1" s="1"/>
  <c r="W185" i="1" s="1"/>
  <c r="Y185" i="1" s="1"/>
  <c r="AA185" i="1" s="1"/>
  <c r="S188" i="1"/>
  <c r="U188" i="1" s="1"/>
  <c r="W188" i="1" s="1"/>
  <c r="Y188" i="1" s="1"/>
  <c r="AA188" i="1" s="1"/>
  <c r="S189" i="1"/>
  <c r="U189" i="1" s="1"/>
  <c r="W189" i="1" s="1"/>
  <c r="Y189" i="1" s="1"/>
  <c r="AA189" i="1" s="1"/>
  <c r="S192" i="1"/>
  <c r="U192" i="1" s="1"/>
  <c r="W192" i="1" s="1"/>
  <c r="Y192" i="1" s="1"/>
  <c r="AA192" i="1" s="1"/>
  <c r="S193" i="1"/>
  <c r="U193" i="1" s="1"/>
  <c r="W193" i="1" s="1"/>
  <c r="Y193" i="1" s="1"/>
  <c r="AA193" i="1" s="1"/>
  <c r="S196" i="1"/>
  <c r="U196" i="1" s="1"/>
  <c r="W196" i="1" s="1"/>
  <c r="Y196" i="1" s="1"/>
  <c r="AA196" i="1" s="1"/>
  <c r="S197" i="1"/>
  <c r="U197" i="1" s="1"/>
  <c r="W197" i="1" s="1"/>
  <c r="Y197" i="1" s="1"/>
  <c r="AA197" i="1" s="1"/>
  <c r="S198" i="1"/>
  <c r="U198" i="1" s="1"/>
  <c r="W198" i="1" s="1"/>
  <c r="Y198" i="1" s="1"/>
  <c r="AA198" i="1" s="1"/>
  <c r="S201" i="1"/>
  <c r="U201" i="1" s="1"/>
  <c r="W201" i="1" s="1"/>
  <c r="Y201" i="1" s="1"/>
  <c r="AA201" i="1" s="1"/>
  <c r="S202" i="1"/>
  <c r="U202" i="1" s="1"/>
  <c r="W202" i="1" s="1"/>
  <c r="Y202" i="1" s="1"/>
  <c r="AA202" i="1" s="1"/>
  <c r="S205" i="1"/>
  <c r="U205" i="1" s="1"/>
  <c r="W205" i="1" s="1"/>
  <c r="Y205" i="1" s="1"/>
  <c r="AA205" i="1" s="1"/>
  <c r="S206" i="1"/>
  <c r="U206" i="1" s="1"/>
  <c r="W206" i="1" s="1"/>
  <c r="Y206" i="1" s="1"/>
  <c r="AA206" i="1" s="1"/>
  <c r="S209" i="1"/>
  <c r="U209" i="1" s="1"/>
  <c r="W209" i="1" s="1"/>
  <c r="Y209" i="1" s="1"/>
  <c r="AA209" i="1" s="1"/>
  <c r="S210" i="1"/>
  <c r="U210" i="1" s="1"/>
  <c r="W210" i="1" s="1"/>
  <c r="Y210" i="1" s="1"/>
  <c r="AA210" i="1" s="1"/>
  <c r="S213" i="1"/>
  <c r="U213" i="1" s="1"/>
  <c r="W213" i="1" s="1"/>
  <c r="Y213" i="1" s="1"/>
  <c r="AA213" i="1" s="1"/>
  <c r="S214" i="1"/>
  <c r="U214" i="1" s="1"/>
  <c r="W214" i="1" s="1"/>
  <c r="Y214" i="1" s="1"/>
  <c r="AA214" i="1" s="1"/>
  <c r="S217" i="1"/>
  <c r="U217" i="1" s="1"/>
  <c r="W217" i="1" s="1"/>
  <c r="Y217" i="1" s="1"/>
  <c r="AA217" i="1" s="1"/>
  <c r="S218" i="1"/>
  <c r="U218" i="1" s="1"/>
  <c r="W218" i="1" s="1"/>
  <c r="Y218" i="1" s="1"/>
  <c r="AA218" i="1" s="1"/>
  <c r="S221" i="1"/>
  <c r="U221" i="1" s="1"/>
  <c r="W221" i="1" s="1"/>
  <c r="Y221" i="1" s="1"/>
  <c r="AA221" i="1" s="1"/>
  <c r="S222" i="1"/>
  <c r="U222" i="1" s="1"/>
  <c r="W222" i="1" s="1"/>
  <c r="Y222" i="1" s="1"/>
  <c r="AA222" i="1" s="1"/>
  <c r="S225" i="1"/>
  <c r="U225" i="1" s="1"/>
  <c r="W225" i="1" s="1"/>
  <c r="Y225" i="1" s="1"/>
  <c r="AA225" i="1" s="1"/>
  <c r="S226" i="1"/>
  <c r="U226" i="1" s="1"/>
  <c r="W226" i="1" s="1"/>
  <c r="Y226" i="1" s="1"/>
  <c r="AA226" i="1" s="1"/>
  <c r="S229" i="1"/>
  <c r="U229" i="1" s="1"/>
  <c r="W229" i="1" s="1"/>
  <c r="Y229" i="1" s="1"/>
  <c r="AA229" i="1" s="1"/>
  <c r="S230" i="1"/>
  <c r="U230" i="1" s="1"/>
  <c r="W230" i="1" s="1"/>
  <c r="Y230" i="1" s="1"/>
  <c r="AA230" i="1" s="1"/>
  <c r="S233" i="1"/>
  <c r="U233" i="1" s="1"/>
  <c r="W233" i="1" s="1"/>
  <c r="Y233" i="1" s="1"/>
  <c r="AA233" i="1" s="1"/>
  <c r="S234" i="1"/>
  <c r="U234" i="1" s="1"/>
  <c r="W234" i="1" s="1"/>
  <c r="Y234" i="1" s="1"/>
  <c r="AA234" i="1" s="1"/>
  <c r="S235" i="1"/>
  <c r="U235" i="1" s="1"/>
  <c r="W235" i="1" s="1"/>
  <c r="Y235" i="1" s="1"/>
  <c r="AA235" i="1" s="1"/>
  <c r="S236" i="1"/>
  <c r="U236" i="1" s="1"/>
  <c r="W236" i="1" s="1"/>
  <c r="Y236" i="1" s="1"/>
  <c r="AA236" i="1" s="1"/>
  <c r="S237" i="1"/>
  <c r="U237" i="1" s="1"/>
  <c r="W237" i="1" s="1"/>
  <c r="Y237" i="1" s="1"/>
  <c r="AA237" i="1" s="1"/>
  <c r="S238" i="1"/>
  <c r="U238" i="1" s="1"/>
  <c r="W238" i="1" s="1"/>
  <c r="Y238" i="1" s="1"/>
  <c r="AA238" i="1" s="1"/>
  <c r="S241" i="1"/>
  <c r="U241" i="1" s="1"/>
  <c r="W241" i="1" s="1"/>
  <c r="Y241" i="1" s="1"/>
  <c r="AA241" i="1" s="1"/>
  <c r="S242" i="1"/>
  <c r="U242" i="1" s="1"/>
  <c r="W242" i="1" s="1"/>
  <c r="Y242" i="1" s="1"/>
  <c r="AA242" i="1" s="1"/>
  <c r="S245" i="1"/>
  <c r="U245" i="1" s="1"/>
  <c r="W245" i="1" s="1"/>
  <c r="Y245" i="1" s="1"/>
  <c r="AA245" i="1" s="1"/>
  <c r="S246" i="1"/>
  <c r="U246" i="1" s="1"/>
  <c r="W246" i="1" s="1"/>
  <c r="Y246" i="1" s="1"/>
  <c r="AA246" i="1" s="1"/>
  <c r="S249" i="1"/>
  <c r="U249" i="1" s="1"/>
  <c r="W249" i="1" s="1"/>
  <c r="Y249" i="1" s="1"/>
  <c r="AA249" i="1" s="1"/>
  <c r="S250" i="1"/>
  <c r="U250" i="1" s="1"/>
  <c r="W250" i="1" s="1"/>
  <c r="Y250" i="1" s="1"/>
  <c r="AA250" i="1" s="1"/>
  <c r="S275" i="1"/>
  <c r="U275" i="1" s="1"/>
  <c r="W275" i="1" s="1"/>
  <c r="Y275" i="1" s="1"/>
  <c r="AA275" i="1" s="1"/>
  <c r="S278" i="1"/>
  <c r="U278" i="1" s="1"/>
  <c r="W278" i="1" s="1"/>
  <c r="Y278" i="1" s="1"/>
  <c r="AA278" i="1" s="1"/>
  <c r="S287" i="1"/>
  <c r="U287" i="1" s="1"/>
  <c r="W287" i="1" s="1"/>
  <c r="Y287" i="1" s="1"/>
  <c r="AA287" i="1" s="1"/>
  <c r="S289" i="1"/>
  <c r="U289" i="1" s="1"/>
  <c r="W289" i="1" s="1"/>
  <c r="Y289" i="1" s="1"/>
  <c r="AA289" i="1" s="1"/>
  <c r="S290" i="1"/>
  <c r="U290" i="1" s="1"/>
  <c r="W290" i="1" s="1"/>
  <c r="Y290" i="1" s="1"/>
  <c r="AA290" i="1" s="1"/>
  <c r="S291" i="1"/>
  <c r="U291" i="1" s="1"/>
  <c r="W291" i="1" s="1"/>
  <c r="Y291" i="1" s="1"/>
  <c r="AA291" i="1" s="1"/>
  <c r="S292" i="1"/>
  <c r="U292" i="1" s="1"/>
  <c r="W292" i="1" s="1"/>
  <c r="Y292" i="1" s="1"/>
  <c r="AA292" i="1" s="1"/>
  <c r="S293" i="1"/>
  <c r="U293" i="1" s="1"/>
  <c r="W293" i="1" s="1"/>
  <c r="Y293" i="1" s="1"/>
  <c r="AA293" i="1" s="1"/>
  <c r="S294" i="1"/>
  <c r="U294" i="1" s="1"/>
  <c r="W294" i="1" s="1"/>
  <c r="Y294" i="1" s="1"/>
  <c r="AA294" i="1" s="1"/>
  <c r="S295" i="1"/>
  <c r="U295" i="1" s="1"/>
  <c r="W295" i="1" s="1"/>
  <c r="Y295" i="1" s="1"/>
  <c r="AA295" i="1" s="1"/>
  <c r="S298" i="1"/>
  <c r="U298" i="1" s="1"/>
  <c r="W298" i="1" s="1"/>
  <c r="Y298" i="1" s="1"/>
  <c r="AA298" i="1" s="1"/>
  <c r="S299" i="1"/>
  <c r="U299" i="1" s="1"/>
  <c r="W299" i="1" s="1"/>
  <c r="Y299" i="1" s="1"/>
  <c r="AA299" i="1" s="1"/>
  <c r="S300" i="1"/>
  <c r="U300" i="1" s="1"/>
  <c r="W300" i="1" s="1"/>
  <c r="Y300" i="1" s="1"/>
  <c r="AA300" i="1" s="1"/>
  <c r="S303" i="1"/>
  <c r="U303" i="1" s="1"/>
  <c r="W303" i="1" s="1"/>
  <c r="Y303" i="1" s="1"/>
  <c r="AA303" i="1" s="1"/>
  <c r="F23" i="1"/>
  <c r="H23" i="1" s="1"/>
  <c r="J23" i="1" s="1"/>
  <c r="L23" i="1" s="1"/>
  <c r="N23" i="1" s="1"/>
  <c r="P23" i="1" s="1"/>
  <c r="F24" i="1"/>
  <c r="H24" i="1" s="1"/>
  <c r="J24" i="1" s="1"/>
  <c r="L24" i="1" s="1"/>
  <c r="N24" i="1" s="1"/>
  <c r="P24" i="1" s="1"/>
  <c r="F25" i="1"/>
  <c r="H25" i="1" s="1"/>
  <c r="J25" i="1" s="1"/>
  <c r="L25" i="1" s="1"/>
  <c r="N25" i="1" s="1"/>
  <c r="P25" i="1" s="1"/>
  <c r="F28" i="1"/>
  <c r="H28" i="1" s="1"/>
  <c r="J28" i="1" s="1"/>
  <c r="L28" i="1" s="1"/>
  <c r="N28" i="1" s="1"/>
  <c r="P28" i="1" s="1"/>
  <c r="F29" i="1"/>
  <c r="H29" i="1" s="1"/>
  <c r="J29" i="1" s="1"/>
  <c r="L29" i="1" s="1"/>
  <c r="N29" i="1" s="1"/>
  <c r="P29" i="1" s="1"/>
  <c r="F30" i="1"/>
  <c r="H30" i="1" s="1"/>
  <c r="J30" i="1" s="1"/>
  <c r="L30" i="1" s="1"/>
  <c r="N30" i="1" s="1"/>
  <c r="P30" i="1" s="1"/>
  <c r="F33" i="1"/>
  <c r="H33" i="1" s="1"/>
  <c r="J33" i="1" s="1"/>
  <c r="L33" i="1" s="1"/>
  <c r="N33" i="1" s="1"/>
  <c r="P33" i="1" s="1"/>
  <c r="F34" i="1"/>
  <c r="H34" i="1" s="1"/>
  <c r="J34" i="1" s="1"/>
  <c r="L34" i="1" s="1"/>
  <c r="N34" i="1" s="1"/>
  <c r="P34" i="1" s="1"/>
  <c r="F35" i="1"/>
  <c r="H35" i="1" s="1"/>
  <c r="J35" i="1" s="1"/>
  <c r="L35" i="1" s="1"/>
  <c r="N35" i="1" s="1"/>
  <c r="P35" i="1" s="1"/>
  <c r="F38" i="1"/>
  <c r="H38" i="1" s="1"/>
  <c r="J38" i="1" s="1"/>
  <c r="L38" i="1" s="1"/>
  <c r="N38" i="1" s="1"/>
  <c r="P38" i="1" s="1"/>
  <c r="F39" i="1"/>
  <c r="H39" i="1" s="1"/>
  <c r="J39" i="1" s="1"/>
  <c r="L39" i="1" s="1"/>
  <c r="N39" i="1" s="1"/>
  <c r="P39" i="1" s="1"/>
  <c r="F40" i="1"/>
  <c r="H40" i="1" s="1"/>
  <c r="J40" i="1" s="1"/>
  <c r="L40" i="1" s="1"/>
  <c r="N40" i="1" s="1"/>
  <c r="P40" i="1" s="1"/>
  <c r="F41" i="1"/>
  <c r="H41" i="1" s="1"/>
  <c r="J41" i="1" s="1"/>
  <c r="L41" i="1" s="1"/>
  <c r="N41" i="1" s="1"/>
  <c r="P41" i="1" s="1"/>
  <c r="F42" i="1"/>
  <c r="H42" i="1" s="1"/>
  <c r="J42" i="1" s="1"/>
  <c r="L42" i="1" s="1"/>
  <c r="N42" i="1" s="1"/>
  <c r="P42" i="1" s="1"/>
  <c r="F46" i="1"/>
  <c r="H46" i="1" s="1"/>
  <c r="J46" i="1" s="1"/>
  <c r="L46" i="1" s="1"/>
  <c r="N46" i="1" s="1"/>
  <c r="P46" i="1" s="1"/>
  <c r="F49" i="1"/>
  <c r="H49" i="1" s="1"/>
  <c r="J49" i="1" s="1"/>
  <c r="L49" i="1" s="1"/>
  <c r="N49" i="1" s="1"/>
  <c r="P49" i="1" s="1"/>
  <c r="F50" i="1"/>
  <c r="H50" i="1" s="1"/>
  <c r="J50" i="1" s="1"/>
  <c r="L50" i="1" s="1"/>
  <c r="N50" i="1" s="1"/>
  <c r="P50" i="1" s="1"/>
  <c r="F54" i="1"/>
  <c r="H54" i="1" s="1"/>
  <c r="J54" i="1" s="1"/>
  <c r="L54" i="1" s="1"/>
  <c r="N54" i="1" s="1"/>
  <c r="P54" i="1" s="1"/>
  <c r="F55" i="1"/>
  <c r="H55" i="1" s="1"/>
  <c r="J55" i="1" s="1"/>
  <c r="L55" i="1" s="1"/>
  <c r="N55" i="1" s="1"/>
  <c r="P55" i="1" s="1"/>
  <c r="F56" i="1"/>
  <c r="H56" i="1" s="1"/>
  <c r="J56" i="1" s="1"/>
  <c r="L56" i="1" s="1"/>
  <c r="N56" i="1" s="1"/>
  <c r="P56" i="1" s="1"/>
  <c r="F59" i="1"/>
  <c r="H59" i="1" s="1"/>
  <c r="J59" i="1" s="1"/>
  <c r="L59" i="1" s="1"/>
  <c r="N59" i="1" s="1"/>
  <c r="P59" i="1" s="1"/>
  <c r="F60" i="1"/>
  <c r="H60" i="1" s="1"/>
  <c r="J60" i="1" s="1"/>
  <c r="L60" i="1" s="1"/>
  <c r="N60" i="1" s="1"/>
  <c r="P60" i="1" s="1"/>
  <c r="F61" i="1"/>
  <c r="H61" i="1" s="1"/>
  <c r="J61" i="1" s="1"/>
  <c r="L61" i="1" s="1"/>
  <c r="N61" i="1" s="1"/>
  <c r="P61" i="1" s="1"/>
  <c r="F62" i="1"/>
  <c r="H62" i="1" s="1"/>
  <c r="J62" i="1" s="1"/>
  <c r="L62" i="1" s="1"/>
  <c r="N62" i="1" s="1"/>
  <c r="P62" i="1" s="1"/>
  <c r="F65" i="1"/>
  <c r="H65" i="1" s="1"/>
  <c r="J65" i="1" s="1"/>
  <c r="L65" i="1" s="1"/>
  <c r="N65" i="1" s="1"/>
  <c r="P65" i="1" s="1"/>
  <c r="F66" i="1"/>
  <c r="H66" i="1" s="1"/>
  <c r="J66" i="1" s="1"/>
  <c r="L66" i="1" s="1"/>
  <c r="N66" i="1" s="1"/>
  <c r="P66" i="1" s="1"/>
  <c r="F69" i="1"/>
  <c r="H69" i="1" s="1"/>
  <c r="J69" i="1" s="1"/>
  <c r="L69" i="1" s="1"/>
  <c r="N69" i="1" s="1"/>
  <c r="P69" i="1" s="1"/>
  <c r="F70" i="1"/>
  <c r="H70" i="1" s="1"/>
  <c r="J70" i="1" s="1"/>
  <c r="L70" i="1" s="1"/>
  <c r="N70" i="1" s="1"/>
  <c r="P70" i="1" s="1"/>
  <c r="F73" i="1"/>
  <c r="H73" i="1" s="1"/>
  <c r="J73" i="1" s="1"/>
  <c r="L73" i="1" s="1"/>
  <c r="N73" i="1" s="1"/>
  <c r="P73" i="1" s="1"/>
  <c r="F74" i="1"/>
  <c r="H74" i="1" s="1"/>
  <c r="J74" i="1" s="1"/>
  <c r="L74" i="1" s="1"/>
  <c r="N74" i="1" s="1"/>
  <c r="P74" i="1" s="1"/>
  <c r="F75" i="1"/>
  <c r="H75" i="1" s="1"/>
  <c r="J75" i="1" s="1"/>
  <c r="L75" i="1" s="1"/>
  <c r="N75" i="1" s="1"/>
  <c r="P75" i="1" s="1"/>
  <c r="F79" i="1"/>
  <c r="H79" i="1" s="1"/>
  <c r="J79" i="1" s="1"/>
  <c r="L79" i="1" s="1"/>
  <c r="N79" i="1" s="1"/>
  <c r="P79" i="1" s="1"/>
  <c r="F80" i="1"/>
  <c r="H80" i="1" s="1"/>
  <c r="J80" i="1" s="1"/>
  <c r="L80" i="1" s="1"/>
  <c r="N80" i="1" s="1"/>
  <c r="P80" i="1" s="1"/>
  <c r="F81" i="1"/>
  <c r="H81" i="1" s="1"/>
  <c r="J81" i="1" s="1"/>
  <c r="L81" i="1" s="1"/>
  <c r="N81" i="1" s="1"/>
  <c r="P81" i="1" s="1"/>
  <c r="F82" i="1"/>
  <c r="H82" i="1" s="1"/>
  <c r="J82" i="1" s="1"/>
  <c r="L82" i="1" s="1"/>
  <c r="N82" i="1" s="1"/>
  <c r="P82" i="1" s="1"/>
  <c r="F83" i="1"/>
  <c r="H83" i="1" s="1"/>
  <c r="J83" i="1" s="1"/>
  <c r="L83" i="1" s="1"/>
  <c r="N83" i="1" s="1"/>
  <c r="P83" i="1" s="1"/>
  <c r="F84" i="1"/>
  <c r="H84" i="1" s="1"/>
  <c r="J84" i="1" s="1"/>
  <c r="L84" i="1" s="1"/>
  <c r="N84" i="1" s="1"/>
  <c r="P84" i="1" s="1"/>
  <c r="F85" i="1"/>
  <c r="H85" i="1" s="1"/>
  <c r="J85" i="1" s="1"/>
  <c r="L85" i="1" s="1"/>
  <c r="N85" i="1" s="1"/>
  <c r="P85" i="1" s="1"/>
  <c r="F86" i="1"/>
  <c r="H86" i="1" s="1"/>
  <c r="J86" i="1" s="1"/>
  <c r="L86" i="1" s="1"/>
  <c r="N86" i="1" s="1"/>
  <c r="P86" i="1" s="1"/>
  <c r="F87" i="1"/>
  <c r="H87" i="1" s="1"/>
  <c r="J87" i="1" s="1"/>
  <c r="L87" i="1" s="1"/>
  <c r="N87" i="1" s="1"/>
  <c r="P87" i="1" s="1"/>
  <c r="F88" i="1"/>
  <c r="H88" i="1" s="1"/>
  <c r="J88" i="1" s="1"/>
  <c r="L88" i="1" s="1"/>
  <c r="N88" i="1" s="1"/>
  <c r="P88" i="1" s="1"/>
  <c r="F89" i="1"/>
  <c r="H89" i="1" s="1"/>
  <c r="J89" i="1" s="1"/>
  <c r="L89" i="1" s="1"/>
  <c r="N89" i="1" s="1"/>
  <c r="P89" i="1" s="1"/>
  <c r="F105" i="1"/>
  <c r="H105" i="1" s="1"/>
  <c r="J105" i="1" s="1"/>
  <c r="L105" i="1" s="1"/>
  <c r="N105" i="1" s="1"/>
  <c r="P105" i="1" s="1"/>
  <c r="F106" i="1"/>
  <c r="H106" i="1" s="1"/>
  <c r="J106" i="1" s="1"/>
  <c r="L106" i="1" s="1"/>
  <c r="N106" i="1" s="1"/>
  <c r="P106" i="1" s="1"/>
  <c r="F107" i="1"/>
  <c r="H107" i="1" s="1"/>
  <c r="J107" i="1" s="1"/>
  <c r="L107" i="1" s="1"/>
  <c r="N107" i="1" s="1"/>
  <c r="P107" i="1" s="1"/>
  <c r="F109" i="1"/>
  <c r="H109" i="1" s="1"/>
  <c r="J109" i="1" s="1"/>
  <c r="L109" i="1" s="1"/>
  <c r="N109" i="1" s="1"/>
  <c r="P109" i="1" s="1"/>
  <c r="F110" i="1"/>
  <c r="H110" i="1" s="1"/>
  <c r="J110" i="1" s="1"/>
  <c r="L110" i="1" s="1"/>
  <c r="N110" i="1" s="1"/>
  <c r="P110" i="1" s="1"/>
  <c r="F111" i="1"/>
  <c r="H111" i="1" s="1"/>
  <c r="J111" i="1" s="1"/>
  <c r="L111" i="1" s="1"/>
  <c r="N111" i="1" s="1"/>
  <c r="P111" i="1" s="1"/>
  <c r="F112" i="1"/>
  <c r="H112" i="1" s="1"/>
  <c r="J112" i="1" s="1"/>
  <c r="L112" i="1" s="1"/>
  <c r="N112" i="1" s="1"/>
  <c r="P112" i="1" s="1"/>
  <c r="F113" i="1"/>
  <c r="H113" i="1" s="1"/>
  <c r="J113" i="1" s="1"/>
  <c r="L113" i="1" s="1"/>
  <c r="N113" i="1" s="1"/>
  <c r="P113" i="1" s="1"/>
  <c r="F114" i="1"/>
  <c r="H114" i="1" s="1"/>
  <c r="J114" i="1" s="1"/>
  <c r="L114" i="1" s="1"/>
  <c r="N114" i="1" s="1"/>
  <c r="P114" i="1" s="1"/>
  <c r="F116" i="1"/>
  <c r="H116" i="1" s="1"/>
  <c r="J116" i="1" s="1"/>
  <c r="L116" i="1" s="1"/>
  <c r="N116" i="1" s="1"/>
  <c r="P116" i="1" s="1"/>
  <c r="F118" i="1"/>
  <c r="H118" i="1" s="1"/>
  <c r="J118" i="1" s="1"/>
  <c r="L118" i="1" s="1"/>
  <c r="N118" i="1" s="1"/>
  <c r="P118" i="1" s="1"/>
  <c r="F120" i="1"/>
  <c r="H120" i="1" s="1"/>
  <c r="J120" i="1" s="1"/>
  <c r="L120" i="1" s="1"/>
  <c r="N120" i="1" s="1"/>
  <c r="P120" i="1" s="1"/>
  <c r="F121" i="1"/>
  <c r="H121" i="1" s="1"/>
  <c r="J121" i="1" s="1"/>
  <c r="L121" i="1" s="1"/>
  <c r="N121" i="1" s="1"/>
  <c r="P121" i="1" s="1"/>
  <c r="F123" i="1"/>
  <c r="H123" i="1" s="1"/>
  <c r="J123" i="1" s="1"/>
  <c r="L123" i="1" s="1"/>
  <c r="N123" i="1" s="1"/>
  <c r="P123" i="1" s="1"/>
  <c r="F125" i="1"/>
  <c r="H125" i="1" s="1"/>
  <c r="J125" i="1" s="1"/>
  <c r="L125" i="1" s="1"/>
  <c r="N125" i="1" s="1"/>
  <c r="P125" i="1" s="1"/>
  <c r="F127" i="1"/>
  <c r="H127" i="1" s="1"/>
  <c r="J127" i="1" s="1"/>
  <c r="L127" i="1" s="1"/>
  <c r="N127" i="1" s="1"/>
  <c r="P127" i="1" s="1"/>
  <c r="F128" i="1"/>
  <c r="H128" i="1" s="1"/>
  <c r="J128" i="1" s="1"/>
  <c r="L128" i="1" s="1"/>
  <c r="N128" i="1" s="1"/>
  <c r="P128" i="1" s="1"/>
  <c r="F131" i="1"/>
  <c r="H131" i="1" s="1"/>
  <c r="J131" i="1" s="1"/>
  <c r="L131" i="1" s="1"/>
  <c r="N131" i="1" s="1"/>
  <c r="P131" i="1" s="1"/>
  <c r="F132" i="1"/>
  <c r="H132" i="1" s="1"/>
  <c r="J132" i="1" s="1"/>
  <c r="L132" i="1" s="1"/>
  <c r="N132" i="1" s="1"/>
  <c r="P132" i="1" s="1"/>
  <c r="F133" i="1"/>
  <c r="H133" i="1" s="1"/>
  <c r="J133" i="1" s="1"/>
  <c r="L133" i="1" s="1"/>
  <c r="N133" i="1" s="1"/>
  <c r="P133" i="1" s="1"/>
  <c r="F136" i="1"/>
  <c r="H136" i="1" s="1"/>
  <c r="J136" i="1" s="1"/>
  <c r="L136" i="1" s="1"/>
  <c r="N136" i="1" s="1"/>
  <c r="P136" i="1" s="1"/>
  <c r="F139" i="1"/>
  <c r="H139" i="1" s="1"/>
  <c r="J139" i="1" s="1"/>
  <c r="L139" i="1" s="1"/>
  <c r="N139" i="1" s="1"/>
  <c r="P139" i="1" s="1"/>
  <c r="F140" i="1"/>
  <c r="H140" i="1" s="1"/>
  <c r="J140" i="1" s="1"/>
  <c r="L140" i="1" s="1"/>
  <c r="N140" i="1" s="1"/>
  <c r="P140" i="1" s="1"/>
  <c r="F145" i="1"/>
  <c r="H145" i="1" s="1"/>
  <c r="J145" i="1" s="1"/>
  <c r="L145" i="1" s="1"/>
  <c r="N145" i="1" s="1"/>
  <c r="P145" i="1" s="1"/>
  <c r="F148" i="1"/>
  <c r="H148" i="1" s="1"/>
  <c r="J148" i="1" s="1"/>
  <c r="L148" i="1" s="1"/>
  <c r="N148" i="1" s="1"/>
  <c r="P148" i="1" s="1"/>
  <c r="F149" i="1"/>
  <c r="H149" i="1" s="1"/>
  <c r="J149" i="1" s="1"/>
  <c r="L149" i="1" s="1"/>
  <c r="N149" i="1" s="1"/>
  <c r="P149" i="1" s="1"/>
  <c r="F150" i="1"/>
  <c r="H150" i="1" s="1"/>
  <c r="J150" i="1" s="1"/>
  <c r="L150" i="1" s="1"/>
  <c r="N150" i="1" s="1"/>
  <c r="P150" i="1" s="1"/>
  <c r="F151" i="1"/>
  <c r="H151" i="1" s="1"/>
  <c r="J151" i="1" s="1"/>
  <c r="L151" i="1" s="1"/>
  <c r="N151" i="1" s="1"/>
  <c r="P151" i="1" s="1"/>
  <c r="F152" i="1"/>
  <c r="H152" i="1" s="1"/>
  <c r="J152" i="1" s="1"/>
  <c r="L152" i="1" s="1"/>
  <c r="N152" i="1" s="1"/>
  <c r="P152" i="1" s="1"/>
  <c r="F153" i="1"/>
  <c r="H153" i="1" s="1"/>
  <c r="J153" i="1" s="1"/>
  <c r="L153" i="1" s="1"/>
  <c r="N153" i="1" s="1"/>
  <c r="P153" i="1" s="1"/>
  <c r="F154" i="1"/>
  <c r="H154" i="1" s="1"/>
  <c r="J154" i="1" s="1"/>
  <c r="L154" i="1" s="1"/>
  <c r="N154" i="1" s="1"/>
  <c r="P154" i="1" s="1"/>
  <c r="F155" i="1"/>
  <c r="H155" i="1" s="1"/>
  <c r="J155" i="1" s="1"/>
  <c r="L155" i="1" s="1"/>
  <c r="N155" i="1" s="1"/>
  <c r="P155" i="1" s="1"/>
  <c r="F158" i="1"/>
  <c r="H158" i="1" s="1"/>
  <c r="J158" i="1" s="1"/>
  <c r="L158" i="1" s="1"/>
  <c r="N158" i="1" s="1"/>
  <c r="P158" i="1" s="1"/>
  <c r="F159" i="1"/>
  <c r="H159" i="1" s="1"/>
  <c r="J159" i="1" s="1"/>
  <c r="L159" i="1" s="1"/>
  <c r="N159" i="1" s="1"/>
  <c r="P159" i="1" s="1"/>
  <c r="F162" i="1"/>
  <c r="H162" i="1" s="1"/>
  <c r="J162" i="1" s="1"/>
  <c r="L162" i="1" s="1"/>
  <c r="N162" i="1" s="1"/>
  <c r="P162" i="1" s="1"/>
  <c r="F163" i="1"/>
  <c r="H163" i="1" s="1"/>
  <c r="J163" i="1" s="1"/>
  <c r="L163" i="1" s="1"/>
  <c r="N163" i="1" s="1"/>
  <c r="P163" i="1" s="1"/>
  <c r="F164" i="1"/>
  <c r="H164" i="1" s="1"/>
  <c r="J164" i="1" s="1"/>
  <c r="L164" i="1" s="1"/>
  <c r="N164" i="1" s="1"/>
  <c r="P164" i="1" s="1"/>
  <c r="F176" i="1"/>
  <c r="H176" i="1" s="1"/>
  <c r="J176" i="1" s="1"/>
  <c r="L176" i="1" s="1"/>
  <c r="N176" i="1" s="1"/>
  <c r="P176" i="1" s="1"/>
  <c r="F177" i="1"/>
  <c r="H177" i="1" s="1"/>
  <c r="J177" i="1" s="1"/>
  <c r="L177" i="1" s="1"/>
  <c r="N177" i="1" s="1"/>
  <c r="P177" i="1" s="1"/>
  <c r="F180" i="1"/>
  <c r="H180" i="1" s="1"/>
  <c r="J180" i="1" s="1"/>
  <c r="L180" i="1" s="1"/>
  <c r="N180" i="1" s="1"/>
  <c r="P180" i="1" s="1"/>
  <c r="F181" i="1"/>
  <c r="H181" i="1" s="1"/>
  <c r="J181" i="1" s="1"/>
  <c r="L181" i="1" s="1"/>
  <c r="N181" i="1" s="1"/>
  <c r="P181" i="1" s="1"/>
  <c r="F184" i="1"/>
  <c r="H184" i="1" s="1"/>
  <c r="J184" i="1" s="1"/>
  <c r="L184" i="1" s="1"/>
  <c r="N184" i="1" s="1"/>
  <c r="P184" i="1" s="1"/>
  <c r="F185" i="1"/>
  <c r="H185" i="1" s="1"/>
  <c r="J185" i="1" s="1"/>
  <c r="L185" i="1" s="1"/>
  <c r="N185" i="1" s="1"/>
  <c r="P185" i="1" s="1"/>
  <c r="F188" i="1"/>
  <c r="H188" i="1" s="1"/>
  <c r="J188" i="1" s="1"/>
  <c r="L188" i="1" s="1"/>
  <c r="N188" i="1" s="1"/>
  <c r="P188" i="1" s="1"/>
  <c r="F189" i="1"/>
  <c r="H189" i="1" s="1"/>
  <c r="J189" i="1" s="1"/>
  <c r="L189" i="1" s="1"/>
  <c r="N189" i="1" s="1"/>
  <c r="P189" i="1" s="1"/>
  <c r="F192" i="1"/>
  <c r="H192" i="1" s="1"/>
  <c r="J192" i="1" s="1"/>
  <c r="L192" i="1" s="1"/>
  <c r="N192" i="1" s="1"/>
  <c r="P192" i="1" s="1"/>
  <c r="F193" i="1"/>
  <c r="H193" i="1" s="1"/>
  <c r="J193" i="1" s="1"/>
  <c r="L193" i="1" s="1"/>
  <c r="N193" i="1" s="1"/>
  <c r="P193" i="1" s="1"/>
  <c r="F196" i="1"/>
  <c r="H196" i="1" s="1"/>
  <c r="J196" i="1" s="1"/>
  <c r="L196" i="1" s="1"/>
  <c r="N196" i="1" s="1"/>
  <c r="P196" i="1" s="1"/>
  <c r="F197" i="1"/>
  <c r="H197" i="1" s="1"/>
  <c r="J197" i="1" s="1"/>
  <c r="L197" i="1" s="1"/>
  <c r="N197" i="1" s="1"/>
  <c r="P197" i="1" s="1"/>
  <c r="F198" i="1"/>
  <c r="H198" i="1" s="1"/>
  <c r="J198" i="1" s="1"/>
  <c r="L198" i="1" s="1"/>
  <c r="N198" i="1" s="1"/>
  <c r="P198" i="1" s="1"/>
  <c r="F201" i="1"/>
  <c r="H201" i="1" s="1"/>
  <c r="J201" i="1" s="1"/>
  <c r="L201" i="1" s="1"/>
  <c r="N201" i="1" s="1"/>
  <c r="P201" i="1" s="1"/>
  <c r="F202" i="1"/>
  <c r="H202" i="1" s="1"/>
  <c r="J202" i="1" s="1"/>
  <c r="L202" i="1" s="1"/>
  <c r="N202" i="1" s="1"/>
  <c r="P202" i="1" s="1"/>
  <c r="F205" i="1"/>
  <c r="H205" i="1" s="1"/>
  <c r="J205" i="1" s="1"/>
  <c r="L205" i="1" s="1"/>
  <c r="N205" i="1" s="1"/>
  <c r="P205" i="1" s="1"/>
  <c r="F206" i="1"/>
  <c r="H206" i="1" s="1"/>
  <c r="J206" i="1" s="1"/>
  <c r="L206" i="1" s="1"/>
  <c r="N206" i="1" s="1"/>
  <c r="P206" i="1" s="1"/>
  <c r="F209" i="1"/>
  <c r="H209" i="1" s="1"/>
  <c r="J209" i="1" s="1"/>
  <c r="L209" i="1" s="1"/>
  <c r="N209" i="1" s="1"/>
  <c r="P209" i="1" s="1"/>
  <c r="F210" i="1"/>
  <c r="H210" i="1" s="1"/>
  <c r="J210" i="1" s="1"/>
  <c r="L210" i="1" s="1"/>
  <c r="N210" i="1" s="1"/>
  <c r="P210" i="1" s="1"/>
  <c r="F213" i="1"/>
  <c r="H213" i="1" s="1"/>
  <c r="J213" i="1" s="1"/>
  <c r="L213" i="1" s="1"/>
  <c r="N213" i="1" s="1"/>
  <c r="P213" i="1" s="1"/>
  <c r="F214" i="1"/>
  <c r="H214" i="1" s="1"/>
  <c r="J214" i="1" s="1"/>
  <c r="L214" i="1" s="1"/>
  <c r="N214" i="1" s="1"/>
  <c r="P214" i="1" s="1"/>
  <c r="F217" i="1"/>
  <c r="H217" i="1" s="1"/>
  <c r="J217" i="1" s="1"/>
  <c r="L217" i="1" s="1"/>
  <c r="N217" i="1" s="1"/>
  <c r="P217" i="1" s="1"/>
  <c r="F218" i="1"/>
  <c r="H218" i="1" s="1"/>
  <c r="J218" i="1" s="1"/>
  <c r="L218" i="1" s="1"/>
  <c r="N218" i="1" s="1"/>
  <c r="P218" i="1" s="1"/>
  <c r="F221" i="1"/>
  <c r="H221" i="1" s="1"/>
  <c r="J221" i="1" s="1"/>
  <c r="L221" i="1" s="1"/>
  <c r="N221" i="1" s="1"/>
  <c r="P221" i="1" s="1"/>
  <c r="F222" i="1"/>
  <c r="H222" i="1" s="1"/>
  <c r="J222" i="1" s="1"/>
  <c r="L222" i="1" s="1"/>
  <c r="N222" i="1" s="1"/>
  <c r="P222" i="1" s="1"/>
  <c r="F225" i="1"/>
  <c r="H225" i="1" s="1"/>
  <c r="J225" i="1" s="1"/>
  <c r="L225" i="1" s="1"/>
  <c r="N225" i="1" s="1"/>
  <c r="P225" i="1" s="1"/>
  <c r="F226" i="1"/>
  <c r="H226" i="1" s="1"/>
  <c r="J226" i="1" s="1"/>
  <c r="L226" i="1" s="1"/>
  <c r="N226" i="1" s="1"/>
  <c r="P226" i="1" s="1"/>
  <c r="F229" i="1"/>
  <c r="H229" i="1" s="1"/>
  <c r="J229" i="1" s="1"/>
  <c r="L229" i="1" s="1"/>
  <c r="N229" i="1" s="1"/>
  <c r="P229" i="1" s="1"/>
  <c r="F230" i="1"/>
  <c r="H230" i="1" s="1"/>
  <c r="J230" i="1" s="1"/>
  <c r="L230" i="1" s="1"/>
  <c r="N230" i="1" s="1"/>
  <c r="P230" i="1" s="1"/>
  <c r="F233" i="1"/>
  <c r="H233" i="1" s="1"/>
  <c r="J233" i="1" s="1"/>
  <c r="L233" i="1" s="1"/>
  <c r="N233" i="1" s="1"/>
  <c r="P233" i="1" s="1"/>
  <c r="F234" i="1"/>
  <c r="H234" i="1" s="1"/>
  <c r="J234" i="1" s="1"/>
  <c r="L234" i="1" s="1"/>
  <c r="N234" i="1" s="1"/>
  <c r="P234" i="1" s="1"/>
  <c r="F235" i="1"/>
  <c r="H235" i="1" s="1"/>
  <c r="J235" i="1" s="1"/>
  <c r="L235" i="1" s="1"/>
  <c r="N235" i="1" s="1"/>
  <c r="P235" i="1" s="1"/>
  <c r="F236" i="1"/>
  <c r="H236" i="1" s="1"/>
  <c r="J236" i="1" s="1"/>
  <c r="L236" i="1" s="1"/>
  <c r="N236" i="1" s="1"/>
  <c r="P236" i="1" s="1"/>
  <c r="F237" i="1"/>
  <c r="H237" i="1" s="1"/>
  <c r="J237" i="1" s="1"/>
  <c r="L237" i="1" s="1"/>
  <c r="N237" i="1" s="1"/>
  <c r="P237" i="1" s="1"/>
  <c r="F238" i="1"/>
  <c r="H238" i="1" s="1"/>
  <c r="J238" i="1" s="1"/>
  <c r="L238" i="1" s="1"/>
  <c r="N238" i="1" s="1"/>
  <c r="P238" i="1" s="1"/>
  <c r="F241" i="1"/>
  <c r="H241" i="1" s="1"/>
  <c r="J241" i="1" s="1"/>
  <c r="L241" i="1" s="1"/>
  <c r="N241" i="1" s="1"/>
  <c r="P241" i="1" s="1"/>
  <c r="F242" i="1"/>
  <c r="H242" i="1" s="1"/>
  <c r="J242" i="1" s="1"/>
  <c r="L242" i="1" s="1"/>
  <c r="N242" i="1" s="1"/>
  <c r="P242" i="1" s="1"/>
  <c r="F245" i="1"/>
  <c r="H245" i="1" s="1"/>
  <c r="J245" i="1" s="1"/>
  <c r="L245" i="1" s="1"/>
  <c r="N245" i="1" s="1"/>
  <c r="P245" i="1" s="1"/>
  <c r="F246" i="1"/>
  <c r="H246" i="1" s="1"/>
  <c r="J246" i="1" s="1"/>
  <c r="L246" i="1" s="1"/>
  <c r="N246" i="1" s="1"/>
  <c r="P246" i="1" s="1"/>
  <c r="F249" i="1"/>
  <c r="H249" i="1" s="1"/>
  <c r="J249" i="1" s="1"/>
  <c r="L249" i="1" s="1"/>
  <c r="N249" i="1" s="1"/>
  <c r="P249" i="1" s="1"/>
  <c r="F250" i="1"/>
  <c r="H250" i="1" s="1"/>
  <c r="J250" i="1" s="1"/>
  <c r="L250" i="1" s="1"/>
  <c r="N250" i="1" s="1"/>
  <c r="P250" i="1" s="1"/>
  <c r="F275" i="1"/>
  <c r="H275" i="1" s="1"/>
  <c r="J275" i="1" s="1"/>
  <c r="L275" i="1" s="1"/>
  <c r="N275" i="1" s="1"/>
  <c r="P275" i="1" s="1"/>
  <c r="F278" i="1"/>
  <c r="H278" i="1" s="1"/>
  <c r="J278" i="1" s="1"/>
  <c r="L278" i="1" s="1"/>
  <c r="N278" i="1" s="1"/>
  <c r="P278" i="1" s="1"/>
  <c r="F287" i="1"/>
  <c r="H287" i="1" s="1"/>
  <c r="J287" i="1" s="1"/>
  <c r="L287" i="1" s="1"/>
  <c r="N287" i="1" s="1"/>
  <c r="P287" i="1" s="1"/>
  <c r="F289" i="1"/>
  <c r="H289" i="1" s="1"/>
  <c r="J289" i="1" s="1"/>
  <c r="L289" i="1" s="1"/>
  <c r="N289" i="1" s="1"/>
  <c r="P289" i="1" s="1"/>
  <c r="F290" i="1"/>
  <c r="H290" i="1" s="1"/>
  <c r="J290" i="1" s="1"/>
  <c r="L290" i="1" s="1"/>
  <c r="N290" i="1" s="1"/>
  <c r="P290" i="1" s="1"/>
  <c r="F291" i="1"/>
  <c r="H291" i="1" s="1"/>
  <c r="J291" i="1" s="1"/>
  <c r="L291" i="1" s="1"/>
  <c r="N291" i="1" s="1"/>
  <c r="P291" i="1" s="1"/>
  <c r="F292" i="1"/>
  <c r="H292" i="1" s="1"/>
  <c r="J292" i="1" s="1"/>
  <c r="L292" i="1" s="1"/>
  <c r="N292" i="1" s="1"/>
  <c r="P292" i="1" s="1"/>
  <c r="F293" i="1"/>
  <c r="H293" i="1" s="1"/>
  <c r="J293" i="1" s="1"/>
  <c r="L293" i="1" s="1"/>
  <c r="N293" i="1" s="1"/>
  <c r="P293" i="1" s="1"/>
  <c r="F294" i="1"/>
  <c r="H294" i="1" s="1"/>
  <c r="J294" i="1" s="1"/>
  <c r="L294" i="1" s="1"/>
  <c r="N294" i="1" s="1"/>
  <c r="P294" i="1" s="1"/>
  <c r="F295" i="1"/>
  <c r="H295" i="1" s="1"/>
  <c r="J295" i="1" s="1"/>
  <c r="L295" i="1" s="1"/>
  <c r="N295" i="1" s="1"/>
  <c r="P295" i="1" s="1"/>
  <c r="F298" i="1"/>
  <c r="H298" i="1" s="1"/>
  <c r="J298" i="1" s="1"/>
  <c r="L298" i="1" s="1"/>
  <c r="N298" i="1" s="1"/>
  <c r="P298" i="1" s="1"/>
  <c r="F299" i="1"/>
  <c r="H299" i="1" s="1"/>
  <c r="J299" i="1" s="1"/>
  <c r="L299" i="1" s="1"/>
  <c r="N299" i="1" s="1"/>
  <c r="P299" i="1" s="1"/>
  <c r="F300" i="1"/>
  <c r="H300" i="1" s="1"/>
  <c r="J300" i="1" s="1"/>
  <c r="L300" i="1" s="1"/>
  <c r="N300" i="1" s="1"/>
  <c r="P300" i="1" s="1"/>
  <c r="F303" i="1"/>
  <c r="H303" i="1" s="1"/>
  <c r="J303" i="1" s="1"/>
  <c r="L303" i="1" s="1"/>
  <c r="N303" i="1" s="1"/>
  <c r="P303" i="1" s="1"/>
  <c r="G313" i="1" l="1"/>
  <c r="AC143" i="1"/>
  <c r="AC325" i="1"/>
  <c r="AC323" i="1"/>
  <c r="AC288" i="1"/>
  <c r="AC286" i="1"/>
  <c r="AC276" i="1"/>
  <c r="AC273" i="1"/>
  <c r="AC272" i="1"/>
  <c r="AC269" i="1" s="1"/>
  <c r="AC247" i="1"/>
  <c r="AC243" i="1"/>
  <c r="AC239" i="1"/>
  <c r="AC231" i="1"/>
  <c r="AC324" i="1" s="1"/>
  <c r="AC227" i="1"/>
  <c r="AC223" i="1"/>
  <c r="AC219" i="1"/>
  <c r="AC215" i="1"/>
  <c r="AC211" i="1"/>
  <c r="AC207" i="1"/>
  <c r="AC203" i="1"/>
  <c r="AC199" i="1"/>
  <c r="AC194" i="1"/>
  <c r="AC190" i="1"/>
  <c r="AC186" i="1"/>
  <c r="AC182" i="1"/>
  <c r="AC178" i="1"/>
  <c r="AC174" i="1"/>
  <c r="AC172" i="1"/>
  <c r="AC315" i="1" s="1"/>
  <c r="AC171" i="1"/>
  <c r="AC160" i="1"/>
  <c r="AC156" i="1"/>
  <c r="AC146" i="1"/>
  <c r="AC144" i="1"/>
  <c r="AC137" i="1"/>
  <c r="AC134" i="1"/>
  <c r="AC129" i="1"/>
  <c r="AC104" i="1"/>
  <c r="AC318" i="1" s="1"/>
  <c r="AC103" i="1"/>
  <c r="AC102" i="1"/>
  <c r="AC101" i="1"/>
  <c r="AC71" i="1"/>
  <c r="AC67" i="1"/>
  <c r="AC63" i="1"/>
  <c r="AC57" i="1"/>
  <c r="AC52" i="1"/>
  <c r="AC47" i="1"/>
  <c r="AC36" i="1"/>
  <c r="AC31" i="1"/>
  <c r="AC26" i="1"/>
  <c r="AC21" i="1"/>
  <c r="AC20" i="1"/>
  <c r="AC19" i="1"/>
  <c r="AC18" i="1"/>
  <c r="R325" i="1"/>
  <c r="R323" i="1"/>
  <c r="R288" i="1"/>
  <c r="R286" i="1"/>
  <c r="R276" i="1"/>
  <c r="R273" i="1"/>
  <c r="R272" i="1"/>
  <c r="R269" i="1" s="1"/>
  <c r="R247" i="1"/>
  <c r="R243" i="1"/>
  <c r="R239" i="1"/>
  <c r="R231" i="1"/>
  <c r="R324" i="1" s="1"/>
  <c r="R227" i="1"/>
  <c r="R223" i="1"/>
  <c r="R219" i="1"/>
  <c r="R215" i="1"/>
  <c r="R211" i="1"/>
  <c r="R207" i="1"/>
  <c r="R203" i="1"/>
  <c r="R199" i="1"/>
  <c r="R194" i="1"/>
  <c r="R190" i="1"/>
  <c r="R186" i="1"/>
  <c r="R182" i="1"/>
  <c r="R178" i="1"/>
  <c r="R174" i="1"/>
  <c r="R172" i="1"/>
  <c r="R315" i="1" s="1"/>
  <c r="R171" i="1"/>
  <c r="R160" i="1"/>
  <c r="R156" i="1"/>
  <c r="R146" i="1"/>
  <c r="R144" i="1"/>
  <c r="R143" i="1"/>
  <c r="R137" i="1"/>
  <c r="R134" i="1"/>
  <c r="R129" i="1"/>
  <c r="R104" i="1"/>
  <c r="R318" i="1" s="1"/>
  <c r="R103" i="1"/>
  <c r="R102" i="1"/>
  <c r="R101" i="1"/>
  <c r="R71" i="1"/>
  <c r="R67" i="1"/>
  <c r="R63" i="1"/>
  <c r="R57" i="1"/>
  <c r="R52" i="1"/>
  <c r="R47" i="1"/>
  <c r="R36" i="1"/>
  <c r="R31" i="1"/>
  <c r="R26" i="1"/>
  <c r="R21" i="1"/>
  <c r="R20" i="1"/>
  <c r="R19" i="1"/>
  <c r="R18" i="1"/>
  <c r="E325" i="1"/>
  <c r="E323" i="1"/>
  <c r="E288" i="1"/>
  <c r="E286" i="1"/>
  <c r="E276" i="1"/>
  <c r="E273" i="1"/>
  <c r="E272" i="1"/>
  <c r="E269" i="1" s="1"/>
  <c r="E247" i="1"/>
  <c r="E243" i="1"/>
  <c r="E239" i="1"/>
  <c r="E231" i="1"/>
  <c r="E324" i="1" s="1"/>
  <c r="E227" i="1"/>
  <c r="E223" i="1"/>
  <c r="E219" i="1"/>
  <c r="E215" i="1"/>
  <c r="E211" i="1"/>
  <c r="E207" i="1"/>
  <c r="E203" i="1"/>
  <c r="E199" i="1"/>
  <c r="E194" i="1"/>
  <c r="E190" i="1"/>
  <c r="E186" i="1"/>
  <c r="E182" i="1"/>
  <c r="E178" i="1"/>
  <c r="E174" i="1"/>
  <c r="E172" i="1"/>
  <c r="E315" i="1" s="1"/>
  <c r="E171" i="1"/>
  <c r="E160" i="1"/>
  <c r="E156" i="1"/>
  <c r="E146" i="1"/>
  <c r="E144" i="1"/>
  <c r="E143" i="1"/>
  <c r="E137" i="1"/>
  <c r="E134" i="1"/>
  <c r="E129" i="1"/>
  <c r="E104" i="1"/>
  <c r="E318" i="1" s="1"/>
  <c r="E103" i="1"/>
  <c r="E102" i="1"/>
  <c r="E101" i="1"/>
  <c r="E71" i="1"/>
  <c r="E67" i="1"/>
  <c r="E63" i="1"/>
  <c r="E57" i="1"/>
  <c r="E52" i="1"/>
  <c r="E47" i="1"/>
  <c r="E36" i="1"/>
  <c r="E31" i="1"/>
  <c r="E26" i="1"/>
  <c r="E21" i="1"/>
  <c r="E20" i="1"/>
  <c r="E19" i="1"/>
  <c r="E18" i="1"/>
  <c r="E320" i="1" l="1"/>
  <c r="R320" i="1"/>
  <c r="AC320" i="1"/>
  <c r="R317" i="1"/>
  <c r="E316" i="1"/>
  <c r="AC169" i="1"/>
  <c r="AC141" i="1"/>
  <c r="AC322" i="1"/>
  <c r="AC317" i="1"/>
  <c r="AC316" i="1"/>
  <c r="AC321" i="1"/>
  <c r="AC99" i="1"/>
  <c r="AC16" i="1"/>
  <c r="R169" i="1"/>
  <c r="R322" i="1"/>
  <c r="R141" i="1"/>
  <c r="R321" i="1"/>
  <c r="R316" i="1"/>
  <c r="R99" i="1"/>
  <c r="R16" i="1"/>
  <c r="E169" i="1"/>
  <c r="E322" i="1"/>
  <c r="E317" i="1"/>
  <c r="E321" i="1"/>
  <c r="E99" i="1"/>
  <c r="E16" i="1"/>
  <c r="AB18" i="1"/>
  <c r="AD18" i="1" s="1"/>
  <c r="AF18" i="1" s="1"/>
  <c r="AH18" i="1" s="1"/>
  <c r="AJ18" i="1" s="1"/>
  <c r="AL18" i="1" s="1"/>
  <c r="Q325" i="1"/>
  <c r="S325" i="1" s="1"/>
  <c r="U325" i="1" s="1"/>
  <c r="W325" i="1" s="1"/>
  <c r="Y325" i="1" s="1"/>
  <c r="AA325" i="1" s="1"/>
  <c r="AB325" i="1"/>
  <c r="AD325" i="1" s="1"/>
  <c r="AF325" i="1" s="1"/>
  <c r="AH325" i="1" s="1"/>
  <c r="AJ325" i="1" s="1"/>
  <c r="AL325" i="1" s="1"/>
  <c r="D325" i="1"/>
  <c r="F325" i="1" s="1"/>
  <c r="H325" i="1" s="1"/>
  <c r="J325" i="1" s="1"/>
  <c r="L325" i="1" s="1"/>
  <c r="N325" i="1" s="1"/>
  <c r="P325" i="1" s="1"/>
  <c r="AC313" i="1" l="1"/>
  <c r="AC328" i="1" s="1"/>
  <c r="R313" i="1"/>
  <c r="R328" i="1" s="1"/>
  <c r="E313" i="1"/>
  <c r="D18" i="1"/>
  <c r="F18" i="1" s="1"/>
  <c r="H18" i="1" s="1"/>
  <c r="J18" i="1" s="1"/>
  <c r="L18" i="1" s="1"/>
  <c r="N18" i="1" s="1"/>
  <c r="P18" i="1" s="1"/>
  <c r="D323" i="1" l="1"/>
  <c r="F323" i="1" s="1"/>
  <c r="H323" i="1" s="1"/>
  <c r="J323" i="1" s="1"/>
  <c r="L323" i="1" s="1"/>
  <c r="N323" i="1" s="1"/>
  <c r="P323" i="1" s="1"/>
  <c r="Q323" i="1" l="1"/>
  <c r="S323" i="1" s="1"/>
  <c r="U323" i="1" s="1"/>
  <c r="W323" i="1" s="1"/>
  <c r="Y323" i="1" s="1"/>
  <c r="AA323" i="1" s="1"/>
  <c r="AB323" i="1"/>
  <c r="AD323" i="1" s="1"/>
  <c r="AF323" i="1" s="1"/>
  <c r="AH323" i="1" s="1"/>
  <c r="AJ323" i="1" s="1"/>
  <c r="AL323" i="1" s="1"/>
  <c r="Q67" i="1" l="1"/>
  <c r="S67" i="1" s="1"/>
  <c r="U67" i="1" s="1"/>
  <c r="W67" i="1" s="1"/>
  <c r="Y67" i="1" s="1"/>
  <c r="AA67" i="1" s="1"/>
  <c r="AB67" i="1"/>
  <c r="AD67" i="1" s="1"/>
  <c r="AF67" i="1" s="1"/>
  <c r="AH67" i="1" s="1"/>
  <c r="AJ67" i="1" s="1"/>
  <c r="AL67" i="1" s="1"/>
  <c r="D67" i="1"/>
  <c r="F67" i="1" s="1"/>
  <c r="H67" i="1" s="1"/>
  <c r="J67" i="1" s="1"/>
  <c r="L67" i="1" s="1"/>
  <c r="N67" i="1" s="1"/>
  <c r="P67" i="1" s="1"/>
  <c r="Q20" i="1"/>
  <c r="S20" i="1" s="1"/>
  <c r="U20" i="1" s="1"/>
  <c r="W20" i="1" s="1"/>
  <c r="Y20" i="1" s="1"/>
  <c r="AA20" i="1" s="1"/>
  <c r="AB20" i="1"/>
  <c r="AD20" i="1" s="1"/>
  <c r="AF20" i="1" s="1"/>
  <c r="AH20" i="1" s="1"/>
  <c r="AJ20" i="1" s="1"/>
  <c r="AL20" i="1" s="1"/>
  <c r="D20" i="1"/>
  <c r="F20" i="1" s="1"/>
  <c r="H20" i="1" s="1"/>
  <c r="J20" i="1" s="1"/>
  <c r="L20" i="1" s="1"/>
  <c r="N20" i="1" s="1"/>
  <c r="P20" i="1" s="1"/>
  <c r="Q19" i="1"/>
  <c r="S19" i="1" s="1"/>
  <c r="U19" i="1" s="1"/>
  <c r="W19" i="1" s="1"/>
  <c r="Y19" i="1" s="1"/>
  <c r="AA19" i="1" s="1"/>
  <c r="AB19" i="1"/>
  <c r="AD19" i="1" s="1"/>
  <c r="AF19" i="1" s="1"/>
  <c r="AH19" i="1" s="1"/>
  <c r="AJ19" i="1" s="1"/>
  <c r="AL19" i="1" s="1"/>
  <c r="D19" i="1"/>
  <c r="F19" i="1" s="1"/>
  <c r="H19" i="1" s="1"/>
  <c r="J19" i="1" s="1"/>
  <c r="L19" i="1" s="1"/>
  <c r="N19" i="1" s="1"/>
  <c r="P19" i="1" s="1"/>
  <c r="Q18" i="1"/>
  <c r="S18" i="1" s="1"/>
  <c r="U18" i="1" s="1"/>
  <c r="W18" i="1" s="1"/>
  <c r="Y18" i="1" s="1"/>
  <c r="AA18" i="1" s="1"/>
  <c r="Q16" i="1" l="1"/>
  <c r="S16" i="1" s="1"/>
  <c r="U16" i="1" s="1"/>
  <c r="W16" i="1" s="1"/>
  <c r="Y16" i="1" s="1"/>
  <c r="AA16" i="1" s="1"/>
  <c r="AB16" i="1"/>
  <c r="AD16" i="1" s="1"/>
  <c r="AF16" i="1" s="1"/>
  <c r="AH16" i="1" s="1"/>
  <c r="AJ16" i="1" s="1"/>
  <c r="AL16" i="1" s="1"/>
  <c r="D16" i="1"/>
  <c r="F16" i="1" s="1"/>
  <c r="H16" i="1" s="1"/>
  <c r="J16" i="1" s="1"/>
  <c r="L16" i="1" s="1"/>
  <c r="N16" i="1" s="1"/>
  <c r="P16" i="1" s="1"/>
  <c r="Q71" i="1" l="1"/>
  <c r="S71" i="1" s="1"/>
  <c r="U71" i="1" s="1"/>
  <c r="W71" i="1" s="1"/>
  <c r="Y71" i="1" s="1"/>
  <c r="AA71" i="1" s="1"/>
  <c r="AB71" i="1"/>
  <c r="AD71" i="1" s="1"/>
  <c r="AF71" i="1" s="1"/>
  <c r="AH71" i="1" s="1"/>
  <c r="AJ71" i="1" s="1"/>
  <c r="AL71" i="1" s="1"/>
  <c r="D71" i="1"/>
  <c r="F71" i="1" s="1"/>
  <c r="H71" i="1" s="1"/>
  <c r="J71" i="1" s="1"/>
  <c r="L71" i="1" s="1"/>
  <c r="N71" i="1" s="1"/>
  <c r="P71" i="1" s="1"/>
  <c r="Q57" i="1"/>
  <c r="S57" i="1" s="1"/>
  <c r="U57" i="1" s="1"/>
  <c r="W57" i="1" s="1"/>
  <c r="Y57" i="1" s="1"/>
  <c r="AA57" i="1" s="1"/>
  <c r="AB57" i="1"/>
  <c r="AD57" i="1" s="1"/>
  <c r="AF57" i="1" s="1"/>
  <c r="AH57" i="1" s="1"/>
  <c r="AJ57" i="1" s="1"/>
  <c r="AL57" i="1" s="1"/>
  <c r="D57" i="1"/>
  <c r="F57" i="1" s="1"/>
  <c r="H57" i="1" s="1"/>
  <c r="J57" i="1" s="1"/>
  <c r="L57" i="1" s="1"/>
  <c r="N57" i="1" s="1"/>
  <c r="P57" i="1" s="1"/>
  <c r="Q52" i="1"/>
  <c r="S52" i="1" s="1"/>
  <c r="U52" i="1" s="1"/>
  <c r="W52" i="1" s="1"/>
  <c r="Y52" i="1" s="1"/>
  <c r="AA52" i="1" s="1"/>
  <c r="AB52" i="1"/>
  <c r="AD52" i="1" s="1"/>
  <c r="AF52" i="1" s="1"/>
  <c r="AH52" i="1" s="1"/>
  <c r="AJ52" i="1" s="1"/>
  <c r="AL52" i="1" s="1"/>
  <c r="D52" i="1"/>
  <c r="F52" i="1" s="1"/>
  <c r="H52" i="1" s="1"/>
  <c r="J52" i="1" s="1"/>
  <c r="L52" i="1" s="1"/>
  <c r="N52" i="1" s="1"/>
  <c r="P52" i="1" s="1"/>
  <c r="Q47" i="1" l="1"/>
  <c r="S47" i="1" s="1"/>
  <c r="U47" i="1" s="1"/>
  <c r="W47" i="1" s="1"/>
  <c r="Y47" i="1" s="1"/>
  <c r="AA47" i="1" s="1"/>
  <c r="AB47" i="1"/>
  <c r="AD47" i="1" s="1"/>
  <c r="AF47" i="1" s="1"/>
  <c r="AH47" i="1" s="1"/>
  <c r="AJ47" i="1" s="1"/>
  <c r="AL47" i="1" s="1"/>
  <c r="D47" i="1"/>
  <c r="F47" i="1" s="1"/>
  <c r="H47" i="1" s="1"/>
  <c r="J47" i="1" s="1"/>
  <c r="L47" i="1" s="1"/>
  <c r="N47" i="1" s="1"/>
  <c r="P47" i="1" s="1"/>
  <c r="Q63" i="1" l="1"/>
  <c r="S63" i="1" s="1"/>
  <c r="U63" i="1" s="1"/>
  <c r="W63" i="1" s="1"/>
  <c r="Y63" i="1" s="1"/>
  <c r="AA63" i="1" s="1"/>
  <c r="AB63" i="1"/>
  <c r="AD63" i="1" s="1"/>
  <c r="AF63" i="1" s="1"/>
  <c r="AH63" i="1" s="1"/>
  <c r="AJ63" i="1" s="1"/>
  <c r="AL63" i="1" s="1"/>
  <c r="D63" i="1"/>
  <c r="F63" i="1" s="1"/>
  <c r="H63" i="1" s="1"/>
  <c r="J63" i="1" s="1"/>
  <c r="L63" i="1" s="1"/>
  <c r="N63" i="1" s="1"/>
  <c r="P63" i="1" s="1"/>
  <c r="Q36" i="1"/>
  <c r="S36" i="1" s="1"/>
  <c r="U36" i="1" s="1"/>
  <c r="W36" i="1" s="1"/>
  <c r="Y36" i="1" s="1"/>
  <c r="AA36" i="1" s="1"/>
  <c r="AB36" i="1"/>
  <c r="AD36" i="1" s="1"/>
  <c r="AF36" i="1" s="1"/>
  <c r="AH36" i="1" s="1"/>
  <c r="AJ36" i="1" s="1"/>
  <c r="AL36" i="1" s="1"/>
  <c r="D36" i="1"/>
  <c r="F36" i="1" s="1"/>
  <c r="H36" i="1" s="1"/>
  <c r="J36" i="1" s="1"/>
  <c r="L36" i="1" s="1"/>
  <c r="N36" i="1" s="1"/>
  <c r="P36" i="1" s="1"/>
  <c r="Q31" i="1"/>
  <c r="S31" i="1" s="1"/>
  <c r="U31" i="1" s="1"/>
  <c r="W31" i="1" s="1"/>
  <c r="Y31" i="1" s="1"/>
  <c r="AA31" i="1" s="1"/>
  <c r="AB31" i="1"/>
  <c r="AD31" i="1" s="1"/>
  <c r="AF31" i="1" s="1"/>
  <c r="AH31" i="1" s="1"/>
  <c r="AJ31" i="1" s="1"/>
  <c r="AL31" i="1" s="1"/>
  <c r="D31" i="1"/>
  <c r="F31" i="1" s="1"/>
  <c r="H31" i="1" s="1"/>
  <c r="J31" i="1" s="1"/>
  <c r="L31" i="1" s="1"/>
  <c r="N31" i="1" s="1"/>
  <c r="P31" i="1" s="1"/>
  <c r="Q26" i="1"/>
  <c r="S26" i="1" s="1"/>
  <c r="U26" i="1" s="1"/>
  <c r="W26" i="1" s="1"/>
  <c r="Y26" i="1" s="1"/>
  <c r="AA26" i="1" s="1"/>
  <c r="AB26" i="1"/>
  <c r="AD26" i="1" s="1"/>
  <c r="AF26" i="1" s="1"/>
  <c r="AH26" i="1" s="1"/>
  <c r="AJ26" i="1" s="1"/>
  <c r="AL26" i="1" s="1"/>
  <c r="D26" i="1"/>
  <c r="F26" i="1" s="1"/>
  <c r="H26" i="1" s="1"/>
  <c r="J26" i="1" s="1"/>
  <c r="L26" i="1" s="1"/>
  <c r="N26" i="1" s="1"/>
  <c r="P26" i="1" s="1"/>
  <c r="Q21" i="1"/>
  <c r="S21" i="1" s="1"/>
  <c r="U21" i="1" s="1"/>
  <c r="W21" i="1" s="1"/>
  <c r="Y21" i="1" s="1"/>
  <c r="AA21" i="1" s="1"/>
  <c r="AB21" i="1"/>
  <c r="AD21" i="1" s="1"/>
  <c r="AF21" i="1" s="1"/>
  <c r="AH21" i="1" s="1"/>
  <c r="AJ21" i="1" s="1"/>
  <c r="AL21" i="1" s="1"/>
  <c r="D21" i="1"/>
  <c r="F21" i="1" s="1"/>
  <c r="H21" i="1" s="1"/>
  <c r="J21" i="1" s="1"/>
  <c r="L21" i="1" s="1"/>
  <c r="N21" i="1" s="1"/>
  <c r="P21" i="1" s="1"/>
  <c r="D320" i="1" l="1"/>
  <c r="F320" i="1" s="1"/>
  <c r="H320" i="1" s="1"/>
  <c r="J320" i="1" s="1"/>
  <c r="L320" i="1" s="1"/>
  <c r="N320" i="1" s="1"/>
  <c r="P320" i="1" s="1"/>
  <c r="AB320" i="1"/>
  <c r="AD320" i="1" s="1"/>
  <c r="AF320" i="1" s="1"/>
  <c r="AH320" i="1" s="1"/>
  <c r="AJ320" i="1" s="1"/>
  <c r="AL320" i="1" s="1"/>
  <c r="Q320" i="1"/>
  <c r="S320" i="1" s="1"/>
  <c r="U320" i="1" s="1"/>
  <c r="W320" i="1" s="1"/>
  <c r="Y320" i="1" s="1"/>
  <c r="AA320" i="1" s="1"/>
  <c r="Q297" i="1"/>
  <c r="S297" i="1" s="1"/>
  <c r="U297" i="1" s="1"/>
  <c r="W297" i="1" s="1"/>
  <c r="Y297" i="1" s="1"/>
  <c r="AA297" i="1" s="1"/>
  <c r="AB297" i="1"/>
  <c r="AD297" i="1" s="1"/>
  <c r="AF297" i="1" s="1"/>
  <c r="AH297" i="1" s="1"/>
  <c r="AJ297" i="1" s="1"/>
  <c r="AL297" i="1" s="1"/>
  <c r="D297" i="1"/>
  <c r="F297" i="1" s="1"/>
  <c r="H297" i="1" s="1"/>
  <c r="J297" i="1" s="1"/>
  <c r="L297" i="1" s="1"/>
  <c r="N297" i="1" s="1"/>
  <c r="P297" i="1" s="1"/>
  <c r="Q104" i="1" l="1"/>
  <c r="AB104" i="1"/>
  <c r="D104" i="1"/>
  <c r="Q103" i="1"/>
  <c r="AB103" i="1"/>
  <c r="D103" i="1"/>
  <c r="Q102" i="1"/>
  <c r="S102" i="1" s="1"/>
  <c r="U102" i="1" s="1"/>
  <c r="W102" i="1" s="1"/>
  <c r="Y102" i="1" s="1"/>
  <c r="AA102" i="1" s="1"/>
  <c r="AB102" i="1"/>
  <c r="AD102" i="1" s="1"/>
  <c r="AF102" i="1" s="1"/>
  <c r="AH102" i="1" s="1"/>
  <c r="AJ102" i="1" s="1"/>
  <c r="AL102" i="1" s="1"/>
  <c r="D102" i="1"/>
  <c r="F102" i="1" s="1"/>
  <c r="H102" i="1" s="1"/>
  <c r="J102" i="1" s="1"/>
  <c r="L102" i="1" s="1"/>
  <c r="N102" i="1" s="1"/>
  <c r="P102" i="1" s="1"/>
  <c r="Q101" i="1"/>
  <c r="S101" i="1" s="1"/>
  <c r="U101" i="1" s="1"/>
  <c r="W101" i="1" s="1"/>
  <c r="Y101" i="1" s="1"/>
  <c r="AA101" i="1" s="1"/>
  <c r="AB101" i="1"/>
  <c r="AD101" i="1" s="1"/>
  <c r="AF101" i="1" s="1"/>
  <c r="AH101" i="1" s="1"/>
  <c r="AJ101" i="1" s="1"/>
  <c r="AL101" i="1" s="1"/>
  <c r="D101" i="1"/>
  <c r="F101" i="1" s="1"/>
  <c r="H101" i="1" s="1"/>
  <c r="J101" i="1" s="1"/>
  <c r="L101" i="1" s="1"/>
  <c r="N101" i="1" s="1"/>
  <c r="P101" i="1" s="1"/>
  <c r="Q137" i="1"/>
  <c r="S137" i="1" s="1"/>
  <c r="U137" i="1" s="1"/>
  <c r="W137" i="1" s="1"/>
  <c r="Y137" i="1" s="1"/>
  <c r="AA137" i="1" s="1"/>
  <c r="AB137" i="1"/>
  <c r="AD137" i="1" s="1"/>
  <c r="AF137" i="1" s="1"/>
  <c r="AH137" i="1" s="1"/>
  <c r="AJ137" i="1" s="1"/>
  <c r="AL137" i="1" s="1"/>
  <c r="D137" i="1"/>
  <c r="F137" i="1" s="1"/>
  <c r="H137" i="1" s="1"/>
  <c r="J137" i="1" s="1"/>
  <c r="L137" i="1" s="1"/>
  <c r="N137" i="1" s="1"/>
  <c r="P137" i="1" s="1"/>
  <c r="Q134" i="1"/>
  <c r="S134" i="1" s="1"/>
  <c r="U134" i="1" s="1"/>
  <c r="W134" i="1" s="1"/>
  <c r="Y134" i="1" s="1"/>
  <c r="AA134" i="1" s="1"/>
  <c r="AB134" i="1"/>
  <c r="AD134" i="1" s="1"/>
  <c r="AF134" i="1" s="1"/>
  <c r="AH134" i="1" s="1"/>
  <c r="AJ134" i="1" s="1"/>
  <c r="AL134" i="1" s="1"/>
  <c r="D134" i="1"/>
  <c r="F134" i="1" s="1"/>
  <c r="H134" i="1" s="1"/>
  <c r="J134" i="1" s="1"/>
  <c r="L134" i="1" s="1"/>
  <c r="N134" i="1" s="1"/>
  <c r="P134" i="1" s="1"/>
  <c r="Q129" i="1"/>
  <c r="S129" i="1" s="1"/>
  <c r="U129" i="1" s="1"/>
  <c r="W129" i="1" s="1"/>
  <c r="Y129" i="1" s="1"/>
  <c r="AA129" i="1" s="1"/>
  <c r="AB129" i="1"/>
  <c r="AD129" i="1" s="1"/>
  <c r="AF129" i="1" s="1"/>
  <c r="AH129" i="1" s="1"/>
  <c r="AJ129" i="1" s="1"/>
  <c r="AL129" i="1" s="1"/>
  <c r="D129" i="1"/>
  <c r="F129" i="1" s="1"/>
  <c r="H129" i="1" s="1"/>
  <c r="J129" i="1" s="1"/>
  <c r="L129" i="1" s="1"/>
  <c r="N129" i="1" s="1"/>
  <c r="P129" i="1" s="1"/>
  <c r="D318" i="1" l="1"/>
  <c r="F318" i="1" s="1"/>
  <c r="H318" i="1" s="1"/>
  <c r="J318" i="1" s="1"/>
  <c r="L318" i="1" s="1"/>
  <c r="N318" i="1" s="1"/>
  <c r="P318" i="1" s="1"/>
  <c r="F104" i="1"/>
  <c r="H104" i="1" s="1"/>
  <c r="J104" i="1" s="1"/>
  <c r="L104" i="1" s="1"/>
  <c r="N104" i="1" s="1"/>
  <c r="P104" i="1" s="1"/>
  <c r="D317" i="1"/>
  <c r="F317" i="1" s="1"/>
  <c r="H317" i="1" s="1"/>
  <c r="J317" i="1" s="1"/>
  <c r="L317" i="1" s="1"/>
  <c r="N317" i="1" s="1"/>
  <c r="P317" i="1" s="1"/>
  <c r="F103" i="1"/>
  <c r="H103" i="1" s="1"/>
  <c r="J103" i="1" s="1"/>
  <c r="L103" i="1" s="1"/>
  <c r="N103" i="1" s="1"/>
  <c r="P103" i="1" s="1"/>
  <c r="AB318" i="1"/>
  <c r="AD318" i="1" s="1"/>
  <c r="AF318" i="1" s="1"/>
  <c r="AH318" i="1" s="1"/>
  <c r="AJ318" i="1" s="1"/>
  <c r="AL318" i="1" s="1"/>
  <c r="AD104" i="1"/>
  <c r="AF104" i="1" s="1"/>
  <c r="AH104" i="1" s="1"/>
  <c r="AJ104" i="1" s="1"/>
  <c r="AL104" i="1" s="1"/>
  <c r="Q317" i="1"/>
  <c r="S317" i="1" s="1"/>
  <c r="U317" i="1" s="1"/>
  <c r="W317" i="1" s="1"/>
  <c r="Y317" i="1" s="1"/>
  <c r="AA317" i="1" s="1"/>
  <c r="S103" i="1"/>
  <c r="U103" i="1" s="1"/>
  <c r="W103" i="1" s="1"/>
  <c r="Y103" i="1" s="1"/>
  <c r="AA103" i="1" s="1"/>
  <c r="AB317" i="1"/>
  <c r="AD317" i="1" s="1"/>
  <c r="AF317" i="1" s="1"/>
  <c r="AH317" i="1" s="1"/>
  <c r="AJ317" i="1" s="1"/>
  <c r="AL317" i="1" s="1"/>
  <c r="AD103" i="1"/>
  <c r="AF103" i="1" s="1"/>
  <c r="AH103" i="1" s="1"/>
  <c r="AJ103" i="1" s="1"/>
  <c r="AL103" i="1" s="1"/>
  <c r="Q318" i="1"/>
  <c r="S318" i="1" s="1"/>
  <c r="U318" i="1" s="1"/>
  <c r="W318" i="1" s="1"/>
  <c r="Y318" i="1" s="1"/>
  <c r="AA318" i="1" s="1"/>
  <c r="S104" i="1"/>
  <c r="U104" i="1" s="1"/>
  <c r="W104" i="1" s="1"/>
  <c r="Y104" i="1" s="1"/>
  <c r="AA104" i="1" s="1"/>
  <c r="AB321" i="1"/>
  <c r="AD321" i="1" s="1"/>
  <c r="AF321" i="1" s="1"/>
  <c r="AH321" i="1" s="1"/>
  <c r="AJ321" i="1" s="1"/>
  <c r="AL321" i="1" s="1"/>
  <c r="Q321" i="1"/>
  <c r="S321" i="1" s="1"/>
  <c r="U321" i="1" s="1"/>
  <c r="W321" i="1" s="1"/>
  <c r="Y321" i="1" s="1"/>
  <c r="AA321" i="1" s="1"/>
  <c r="D321" i="1"/>
  <c r="F321" i="1" s="1"/>
  <c r="H321" i="1" s="1"/>
  <c r="J321" i="1" s="1"/>
  <c r="L321" i="1" s="1"/>
  <c r="N321" i="1" s="1"/>
  <c r="P321" i="1" s="1"/>
  <c r="AB99" i="1"/>
  <c r="AD99" i="1" s="1"/>
  <c r="AF99" i="1" s="1"/>
  <c r="AH99" i="1" s="1"/>
  <c r="AJ99" i="1" s="1"/>
  <c r="AL99" i="1" s="1"/>
  <c r="D99" i="1"/>
  <c r="F99" i="1" s="1"/>
  <c r="H99" i="1" s="1"/>
  <c r="J99" i="1" s="1"/>
  <c r="L99" i="1" s="1"/>
  <c r="N99" i="1" s="1"/>
  <c r="P99" i="1" s="1"/>
  <c r="Q99" i="1"/>
  <c r="S99" i="1" s="1"/>
  <c r="U99" i="1" s="1"/>
  <c r="W99" i="1" s="1"/>
  <c r="Y99" i="1" s="1"/>
  <c r="AA99" i="1" s="1"/>
  <c r="Q288" i="1"/>
  <c r="S288" i="1" s="1"/>
  <c r="U288" i="1" s="1"/>
  <c r="W288" i="1" s="1"/>
  <c r="Y288" i="1" s="1"/>
  <c r="AA288" i="1" s="1"/>
  <c r="AB288" i="1"/>
  <c r="AD288" i="1" s="1"/>
  <c r="AF288" i="1" s="1"/>
  <c r="AH288" i="1" s="1"/>
  <c r="AJ288" i="1" s="1"/>
  <c r="AL288" i="1" s="1"/>
  <c r="D288" i="1"/>
  <c r="F288" i="1" s="1"/>
  <c r="H288" i="1" s="1"/>
  <c r="J288" i="1" s="1"/>
  <c r="L288" i="1" s="1"/>
  <c r="N288" i="1" s="1"/>
  <c r="P288" i="1" s="1"/>
  <c r="Q286" i="1"/>
  <c r="S286" i="1" s="1"/>
  <c r="U286" i="1" s="1"/>
  <c r="W286" i="1" s="1"/>
  <c r="Y286" i="1" s="1"/>
  <c r="AA286" i="1" s="1"/>
  <c r="AB286" i="1"/>
  <c r="AD286" i="1" s="1"/>
  <c r="AF286" i="1" s="1"/>
  <c r="AH286" i="1" s="1"/>
  <c r="AJ286" i="1" s="1"/>
  <c r="AL286" i="1" s="1"/>
  <c r="D286" i="1"/>
  <c r="F286" i="1" s="1"/>
  <c r="H286" i="1" s="1"/>
  <c r="J286" i="1" s="1"/>
  <c r="L286" i="1" s="1"/>
  <c r="N286" i="1" s="1"/>
  <c r="P286" i="1" s="1"/>
  <c r="Q172" i="1"/>
  <c r="AB172" i="1"/>
  <c r="D172" i="1"/>
  <c r="Q171" i="1"/>
  <c r="S171" i="1" s="1"/>
  <c r="U171" i="1" s="1"/>
  <c r="W171" i="1" s="1"/>
  <c r="Y171" i="1" s="1"/>
  <c r="AA171" i="1" s="1"/>
  <c r="AB171" i="1"/>
  <c r="AD171" i="1" s="1"/>
  <c r="AF171" i="1" s="1"/>
  <c r="AH171" i="1" s="1"/>
  <c r="AJ171" i="1" s="1"/>
  <c r="AL171" i="1" s="1"/>
  <c r="D171" i="1"/>
  <c r="F171" i="1" s="1"/>
  <c r="H171" i="1" s="1"/>
  <c r="J171" i="1" s="1"/>
  <c r="L171" i="1" s="1"/>
  <c r="N171" i="1" s="1"/>
  <c r="P171" i="1" s="1"/>
  <c r="Q272" i="1"/>
  <c r="AB272" i="1"/>
  <c r="D272" i="1"/>
  <c r="Q276" i="1"/>
  <c r="S276" i="1" s="1"/>
  <c r="U276" i="1" s="1"/>
  <c r="W276" i="1" s="1"/>
  <c r="Y276" i="1" s="1"/>
  <c r="AA276" i="1" s="1"/>
  <c r="AB276" i="1"/>
  <c r="AD276" i="1" s="1"/>
  <c r="AF276" i="1" s="1"/>
  <c r="AH276" i="1" s="1"/>
  <c r="AJ276" i="1" s="1"/>
  <c r="AL276" i="1" s="1"/>
  <c r="D276" i="1"/>
  <c r="F276" i="1" s="1"/>
  <c r="H276" i="1" s="1"/>
  <c r="J276" i="1" s="1"/>
  <c r="L276" i="1" s="1"/>
  <c r="N276" i="1" s="1"/>
  <c r="P276" i="1" s="1"/>
  <c r="Q273" i="1"/>
  <c r="S273" i="1" s="1"/>
  <c r="U273" i="1" s="1"/>
  <c r="W273" i="1" s="1"/>
  <c r="Y273" i="1" s="1"/>
  <c r="AA273" i="1" s="1"/>
  <c r="AB273" i="1"/>
  <c r="AD273" i="1" s="1"/>
  <c r="AF273" i="1" s="1"/>
  <c r="AH273" i="1" s="1"/>
  <c r="AJ273" i="1" s="1"/>
  <c r="AL273" i="1" s="1"/>
  <c r="D273" i="1"/>
  <c r="F273" i="1" s="1"/>
  <c r="H273" i="1" s="1"/>
  <c r="J273" i="1" s="1"/>
  <c r="L273" i="1" s="1"/>
  <c r="N273" i="1" s="1"/>
  <c r="P273" i="1" s="1"/>
  <c r="Q207" i="1"/>
  <c r="S207" i="1" s="1"/>
  <c r="U207" i="1" s="1"/>
  <c r="W207" i="1" s="1"/>
  <c r="Y207" i="1" s="1"/>
  <c r="AA207" i="1" s="1"/>
  <c r="AB207" i="1"/>
  <c r="AD207" i="1" s="1"/>
  <c r="AF207" i="1" s="1"/>
  <c r="AH207" i="1" s="1"/>
  <c r="AJ207" i="1" s="1"/>
  <c r="AL207" i="1" s="1"/>
  <c r="D207" i="1"/>
  <c r="F207" i="1" s="1"/>
  <c r="H207" i="1" s="1"/>
  <c r="J207" i="1" s="1"/>
  <c r="L207" i="1" s="1"/>
  <c r="N207" i="1" s="1"/>
  <c r="P207" i="1" s="1"/>
  <c r="D203" i="1"/>
  <c r="F203" i="1" s="1"/>
  <c r="H203" i="1" s="1"/>
  <c r="J203" i="1" s="1"/>
  <c r="L203" i="1" s="1"/>
  <c r="N203" i="1" s="1"/>
  <c r="P203" i="1" s="1"/>
  <c r="Q174" i="1"/>
  <c r="S174" i="1" s="1"/>
  <c r="U174" i="1" s="1"/>
  <c r="W174" i="1" s="1"/>
  <c r="Y174" i="1" s="1"/>
  <c r="AA174" i="1" s="1"/>
  <c r="AB174" i="1"/>
  <c r="AD174" i="1" s="1"/>
  <c r="AF174" i="1" s="1"/>
  <c r="AH174" i="1" s="1"/>
  <c r="AJ174" i="1" s="1"/>
  <c r="AL174" i="1" s="1"/>
  <c r="D174" i="1"/>
  <c r="F174" i="1" s="1"/>
  <c r="H174" i="1" s="1"/>
  <c r="J174" i="1" s="1"/>
  <c r="L174" i="1" s="1"/>
  <c r="N174" i="1" s="1"/>
  <c r="P174" i="1" s="1"/>
  <c r="Q243" i="1"/>
  <c r="S243" i="1" s="1"/>
  <c r="U243" i="1" s="1"/>
  <c r="W243" i="1" s="1"/>
  <c r="Y243" i="1" s="1"/>
  <c r="AA243" i="1" s="1"/>
  <c r="AB243" i="1"/>
  <c r="AD243" i="1" s="1"/>
  <c r="AF243" i="1" s="1"/>
  <c r="AH243" i="1" s="1"/>
  <c r="AJ243" i="1" s="1"/>
  <c r="AL243" i="1" s="1"/>
  <c r="D243" i="1"/>
  <c r="F243" i="1" s="1"/>
  <c r="H243" i="1" s="1"/>
  <c r="J243" i="1" s="1"/>
  <c r="L243" i="1" s="1"/>
  <c r="N243" i="1" s="1"/>
  <c r="P243" i="1" s="1"/>
  <c r="Q239" i="1"/>
  <c r="S239" i="1" s="1"/>
  <c r="U239" i="1" s="1"/>
  <c r="W239" i="1" s="1"/>
  <c r="Y239" i="1" s="1"/>
  <c r="AA239" i="1" s="1"/>
  <c r="AB239" i="1"/>
  <c r="AD239" i="1" s="1"/>
  <c r="AF239" i="1" s="1"/>
  <c r="AH239" i="1" s="1"/>
  <c r="AJ239" i="1" s="1"/>
  <c r="AL239" i="1" s="1"/>
  <c r="D239" i="1"/>
  <c r="F239" i="1" s="1"/>
  <c r="H239" i="1" s="1"/>
  <c r="J239" i="1" s="1"/>
  <c r="L239" i="1" s="1"/>
  <c r="N239" i="1" s="1"/>
  <c r="P239" i="1" s="1"/>
  <c r="Q223" i="1"/>
  <c r="S223" i="1" s="1"/>
  <c r="U223" i="1" s="1"/>
  <c r="W223" i="1" s="1"/>
  <c r="Y223" i="1" s="1"/>
  <c r="AA223" i="1" s="1"/>
  <c r="AB223" i="1"/>
  <c r="AD223" i="1" s="1"/>
  <c r="AF223" i="1" s="1"/>
  <c r="AH223" i="1" s="1"/>
  <c r="AJ223" i="1" s="1"/>
  <c r="AL223" i="1" s="1"/>
  <c r="D223" i="1"/>
  <c r="F223" i="1" s="1"/>
  <c r="H223" i="1" s="1"/>
  <c r="J223" i="1" s="1"/>
  <c r="L223" i="1" s="1"/>
  <c r="N223" i="1" s="1"/>
  <c r="P223" i="1" s="1"/>
  <c r="Q227" i="1"/>
  <c r="S227" i="1" s="1"/>
  <c r="U227" i="1" s="1"/>
  <c r="W227" i="1" s="1"/>
  <c r="Y227" i="1" s="1"/>
  <c r="AA227" i="1" s="1"/>
  <c r="AB227" i="1"/>
  <c r="AD227" i="1" s="1"/>
  <c r="AF227" i="1" s="1"/>
  <c r="AH227" i="1" s="1"/>
  <c r="AJ227" i="1" s="1"/>
  <c r="AL227" i="1" s="1"/>
  <c r="D227" i="1"/>
  <c r="F227" i="1" s="1"/>
  <c r="H227" i="1" s="1"/>
  <c r="J227" i="1" s="1"/>
  <c r="L227" i="1" s="1"/>
  <c r="N227" i="1" s="1"/>
  <c r="P227" i="1" s="1"/>
  <c r="Q182" i="1"/>
  <c r="S182" i="1" s="1"/>
  <c r="U182" i="1" s="1"/>
  <c r="W182" i="1" s="1"/>
  <c r="Y182" i="1" s="1"/>
  <c r="AA182" i="1" s="1"/>
  <c r="AB182" i="1"/>
  <c r="AD182" i="1" s="1"/>
  <c r="AF182" i="1" s="1"/>
  <c r="AH182" i="1" s="1"/>
  <c r="AJ182" i="1" s="1"/>
  <c r="AL182" i="1" s="1"/>
  <c r="D182" i="1"/>
  <c r="F182" i="1" s="1"/>
  <c r="H182" i="1" s="1"/>
  <c r="J182" i="1" s="1"/>
  <c r="L182" i="1" s="1"/>
  <c r="N182" i="1" s="1"/>
  <c r="P182" i="1" s="1"/>
  <c r="Q231" i="1"/>
  <c r="AB231" i="1"/>
  <c r="D231" i="1"/>
  <c r="Q219" i="1"/>
  <c r="S219" i="1" s="1"/>
  <c r="U219" i="1" s="1"/>
  <c r="W219" i="1" s="1"/>
  <c r="Y219" i="1" s="1"/>
  <c r="AA219" i="1" s="1"/>
  <c r="AB219" i="1"/>
  <c r="AD219" i="1" s="1"/>
  <c r="AF219" i="1" s="1"/>
  <c r="AH219" i="1" s="1"/>
  <c r="AJ219" i="1" s="1"/>
  <c r="AL219" i="1" s="1"/>
  <c r="D219" i="1"/>
  <c r="F219" i="1" s="1"/>
  <c r="H219" i="1" s="1"/>
  <c r="J219" i="1" s="1"/>
  <c r="L219" i="1" s="1"/>
  <c r="N219" i="1" s="1"/>
  <c r="P219" i="1" s="1"/>
  <c r="Q247" i="1"/>
  <c r="S247" i="1" s="1"/>
  <c r="U247" i="1" s="1"/>
  <c r="W247" i="1" s="1"/>
  <c r="Y247" i="1" s="1"/>
  <c r="AA247" i="1" s="1"/>
  <c r="AB247" i="1"/>
  <c r="AD247" i="1" s="1"/>
  <c r="AF247" i="1" s="1"/>
  <c r="AH247" i="1" s="1"/>
  <c r="AJ247" i="1" s="1"/>
  <c r="AL247" i="1" s="1"/>
  <c r="D247" i="1"/>
  <c r="F247" i="1" s="1"/>
  <c r="H247" i="1" s="1"/>
  <c r="J247" i="1" s="1"/>
  <c r="L247" i="1" s="1"/>
  <c r="N247" i="1" s="1"/>
  <c r="P247" i="1" s="1"/>
  <c r="Q203" i="1"/>
  <c r="S203" i="1" s="1"/>
  <c r="U203" i="1" s="1"/>
  <c r="W203" i="1" s="1"/>
  <c r="Y203" i="1" s="1"/>
  <c r="AA203" i="1" s="1"/>
  <c r="AB203" i="1"/>
  <c r="AD203" i="1" s="1"/>
  <c r="AF203" i="1" s="1"/>
  <c r="AH203" i="1" s="1"/>
  <c r="AJ203" i="1" s="1"/>
  <c r="AL203" i="1" s="1"/>
  <c r="Q215" i="1"/>
  <c r="S215" i="1" s="1"/>
  <c r="U215" i="1" s="1"/>
  <c r="W215" i="1" s="1"/>
  <c r="Y215" i="1" s="1"/>
  <c r="AA215" i="1" s="1"/>
  <c r="AB215" i="1"/>
  <c r="AD215" i="1" s="1"/>
  <c r="AF215" i="1" s="1"/>
  <c r="AH215" i="1" s="1"/>
  <c r="AJ215" i="1" s="1"/>
  <c r="AL215" i="1" s="1"/>
  <c r="D215" i="1"/>
  <c r="F215" i="1" s="1"/>
  <c r="H215" i="1" s="1"/>
  <c r="J215" i="1" s="1"/>
  <c r="L215" i="1" s="1"/>
  <c r="N215" i="1" s="1"/>
  <c r="P215" i="1" s="1"/>
  <c r="Q199" i="1"/>
  <c r="S199" i="1" s="1"/>
  <c r="U199" i="1" s="1"/>
  <c r="W199" i="1" s="1"/>
  <c r="Y199" i="1" s="1"/>
  <c r="AA199" i="1" s="1"/>
  <c r="AB199" i="1"/>
  <c r="AD199" i="1" s="1"/>
  <c r="AF199" i="1" s="1"/>
  <c r="AH199" i="1" s="1"/>
  <c r="AJ199" i="1" s="1"/>
  <c r="AL199" i="1" s="1"/>
  <c r="D199" i="1"/>
  <c r="F199" i="1" s="1"/>
  <c r="H199" i="1" s="1"/>
  <c r="J199" i="1" s="1"/>
  <c r="L199" i="1" s="1"/>
  <c r="N199" i="1" s="1"/>
  <c r="P199" i="1" s="1"/>
  <c r="Q211" i="1"/>
  <c r="S211" i="1" s="1"/>
  <c r="U211" i="1" s="1"/>
  <c r="W211" i="1" s="1"/>
  <c r="Y211" i="1" s="1"/>
  <c r="AA211" i="1" s="1"/>
  <c r="AB211" i="1"/>
  <c r="AD211" i="1" s="1"/>
  <c r="AF211" i="1" s="1"/>
  <c r="AH211" i="1" s="1"/>
  <c r="AJ211" i="1" s="1"/>
  <c r="AL211" i="1" s="1"/>
  <c r="D211" i="1"/>
  <c r="F211" i="1" s="1"/>
  <c r="H211" i="1" s="1"/>
  <c r="J211" i="1" s="1"/>
  <c r="L211" i="1" s="1"/>
  <c r="N211" i="1" s="1"/>
  <c r="P211" i="1" s="1"/>
  <c r="Q194" i="1"/>
  <c r="S194" i="1" s="1"/>
  <c r="U194" i="1" s="1"/>
  <c r="W194" i="1" s="1"/>
  <c r="Y194" i="1" s="1"/>
  <c r="AA194" i="1" s="1"/>
  <c r="AB194" i="1"/>
  <c r="AD194" i="1" s="1"/>
  <c r="AF194" i="1" s="1"/>
  <c r="AH194" i="1" s="1"/>
  <c r="AJ194" i="1" s="1"/>
  <c r="AL194" i="1" s="1"/>
  <c r="D194" i="1"/>
  <c r="F194" i="1" s="1"/>
  <c r="H194" i="1" s="1"/>
  <c r="J194" i="1" s="1"/>
  <c r="L194" i="1" s="1"/>
  <c r="N194" i="1" s="1"/>
  <c r="P194" i="1" s="1"/>
  <c r="Q190" i="1"/>
  <c r="S190" i="1" s="1"/>
  <c r="U190" i="1" s="1"/>
  <c r="W190" i="1" s="1"/>
  <c r="Y190" i="1" s="1"/>
  <c r="AA190" i="1" s="1"/>
  <c r="AB190" i="1"/>
  <c r="AD190" i="1" s="1"/>
  <c r="AF190" i="1" s="1"/>
  <c r="AH190" i="1" s="1"/>
  <c r="AJ190" i="1" s="1"/>
  <c r="AL190" i="1" s="1"/>
  <c r="D190" i="1"/>
  <c r="F190" i="1" s="1"/>
  <c r="H190" i="1" s="1"/>
  <c r="J190" i="1" s="1"/>
  <c r="L190" i="1" s="1"/>
  <c r="N190" i="1" s="1"/>
  <c r="P190" i="1" s="1"/>
  <c r="Q186" i="1"/>
  <c r="S186" i="1" s="1"/>
  <c r="U186" i="1" s="1"/>
  <c r="W186" i="1" s="1"/>
  <c r="Y186" i="1" s="1"/>
  <c r="AA186" i="1" s="1"/>
  <c r="AB186" i="1"/>
  <c r="AD186" i="1" s="1"/>
  <c r="AF186" i="1" s="1"/>
  <c r="AH186" i="1" s="1"/>
  <c r="AJ186" i="1" s="1"/>
  <c r="AL186" i="1" s="1"/>
  <c r="D186" i="1"/>
  <c r="F186" i="1" s="1"/>
  <c r="H186" i="1" s="1"/>
  <c r="J186" i="1" s="1"/>
  <c r="L186" i="1" s="1"/>
  <c r="N186" i="1" s="1"/>
  <c r="P186" i="1" s="1"/>
  <c r="Q178" i="1"/>
  <c r="S178" i="1" s="1"/>
  <c r="U178" i="1" s="1"/>
  <c r="W178" i="1" s="1"/>
  <c r="Y178" i="1" s="1"/>
  <c r="AA178" i="1" s="1"/>
  <c r="AB178" i="1"/>
  <c r="AD178" i="1" s="1"/>
  <c r="AF178" i="1" s="1"/>
  <c r="AH178" i="1" s="1"/>
  <c r="AJ178" i="1" s="1"/>
  <c r="AL178" i="1" s="1"/>
  <c r="D178" i="1"/>
  <c r="F178" i="1" s="1"/>
  <c r="H178" i="1" s="1"/>
  <c r="J178" i="1" s="1"/>
  <c r="L178" i="1" s="1"/>
  <c r="N178" i="1" s="1"/>
  <c r="P178" i="1" s="1"/>
  <c r="Q143" i="1"/>
  <c r="S143" i="1" s="1"/>
  <c r="U143" i="1" s="1"/>
  <c r="W143" i="1" s="1"/>
  <c r="Y143" i="1" s="1"/>
  <c r="AA143" i="1" s="1"/>
  <c r="AB143" i="1"/>
  <c r="AD143" i="1" s="1"/>
  <c r="AF143" i="1" s="1"/>
  <c r="AH143" i="1" s="1"/>
  <c r="AJ143" i="1" s="1"/>
  <c r="AL143" i="1" s="1"/>
  <c r="D143" i="1"/>
  <c r="F143" i="1" s="1"/>
  <c r="H143" i="1" s="1"/>
  <c r="J143" i="1" s="1"/>
  <c r="L143" i="1" s="1"/>
  <c r="N143" i="1" s="1"/>
  <c r="P143" i="1" s="1"/>
  <c r="D324" i="1" l="1"/>
  <c r="F324" i="1" s="1"/>
  <c r="H324" i="1" s="1"/>
  <c r="J324" i="1" s="1"/>
  <c r="L324" i="1" s="1"/>
  <c r="N324" i="1" s="1"/>
  <c r="P324" i="1" s="1"/>
  <c r="F231" i="1"/>
  <c r="H231" i="1" s="1"/>
  <c r="J231" i="1" s="1"/>
  <c r="L231" i="1" s="1"/>
  <c r="N231" i="1" s="1"/>
  <c r="P231" i="1" s="1"/>
  <c r="AB324" i="1"/>
  <c r="AD324" i="1" s="1"/>
  <c r="AF324" i="1" s="1"/>
  <c r="AH324" i="1" s="1"/>
  <c r="AJ324" i="1" s="1"/>
  <c r="AL324" i="1" s="1"/>
  <c r="AD231" i="1"/>
  <c r="AF231" i="1" s="1"/>
  <c r="AH231" i="1" s="1"/>
  <c r="AJ231" i="1" s="1"/>
  <c r="AL231" i="1" s="1"/>
  <c r="Q269" i="1"/>
  <c r="S269" i="1" s="1"/>
  <c r="U269" i="1" s="1"/>
  <c r="W269" i="1" s="1"/>
  <c r="Y269" i="1" s="1"/>
  <c r="AA269" i="1" s="1"/>
  <c r="S272" i="1"/>
  <c r="U272" i="1" s="1"/>
  <c r="W272" i="1" s="1"/>
  <c r="Y272" i="1" s="1"/>
  <c r="AA272" i="1" s="1"/>
  <c r="D315" i="1"/>
  <c r="F315" i="1" s="1"/>
  <c r="H315" i="1" s="1"/>
  <c r="J315" i="1" s="1"/>
  <c r="L315" i="1" s="1"/>
  <c r="N315" i="1" s="1"/>
  <c r="P315" i="1" s="1"/>
  <c r="F172" i="1"/>
  <c r="H172" i="1" s="1"/>
  <c r="J172" i="1" s="1"/>
  <c r="L172" i="1" s="1"/>
  <c r="N172" i="1" s="1"/>
  <c r="P172" i="1" s="1"/>
  <c r="Q324" i="1"/>
  <c r="S324" i="1" s="1"/>
  <c r="U324" i="1" s="1"/>
  <c r="W324" i="1" s="1"/>
  <c r="Y324" i="1" s="1"/>
  <c r="AA324" i="1" s="1"/>
  <c r="S231" i="1"/>
  <c r="U231" i="1" s="1"/>
  <c r="W231" i="1" s="1"/>
  <c r="Y231" i="1" s="1"/>
  <c r="AA231" i="1" s="1"/>
  <c r="AB315" i="1"/>
  <c r="AD315" i="1" s="1"/>
  <c r="AF315" i="1" s="1"/>
  <c r="AH315" i="1" s="1"/>
  <c r="AJ315" i="1" s="1"/>
  <c r="AL315" i="1" s="1"/>
  <c r="AD172" i="1"/>
  <c r="AF172" i="1" s="1"/>
  <c r="AH172" i="1" s="1"/>
  <c r="AJ172" i="1" s="1"/>
  <c r="AL172" i="1" s="1"/>
  <c r="AB269" i="1"/>
  <c r="AD269" i="1" s="1"/>
  <c r="AF269" i="1" s="1"/>
  <c r="AH269" i="1" s="1"/>
  <c r="AJ269" i="1" s="1"/>
  <c r="AL269" i="1" s="1"/>
  <c r="AD272" i="1"/>
  <c r="AF272" i="1" s="1"/>
  <c r="AH272" i="1" s="1"/>
  <c r="AJ272" i="1" s="1"/>
  <c r="AL272" i="1" s="1"/>
  <c r="D269" i="1"/>
  <c r="F269" i="1" s="1"/>
  <c r="H269" i="1" s="1"/>
  <c r="J269" i="1" s="1"/>
  <c r="L269" i="1" s="1"/>
  <c r="N269" i="1" s="1"/>
  <c r="P269" i="1" s="1"/>
  <c r="F272" i="1"/>
  <c r="H272" i="1" s="1"/>
  <c r="J272" i="1" s="1"/>
  <c r="L272" i="1" s="1"/>
  <c r="N272" i="1" s="1"/>
  <c r="P272" i="1" s="1"/>
  <c r="Q315" i="1"/>
  <c r="S315" i="1" s="1"/>
  <c r="U315" i="1" s="1"/>
  <c r="W315" i="1" s="1"/>
  <c r="Y315" i="1" s="1"/>
  <c r="AA315" i="1" s="1"/>
  <c r="S172" i="1"/>
  <c r="U172" i="1" s="1"/>
  <c r="W172" i="1" s="1"/>
  <c r="Y172" i="1" s="1"/>
  <c r="AA172" i="1" s="1"/>
  <c r="AB169" i="1"/>
  <c r="AD169" i="1" s="1"/>
  <c r="AF169" i="1" s="1"/>
  <c r="AH169" i="1" s="1"/>
  <c r="AJ169" i="1" s="1"/>
  <c r="AL169" i="1" s="1"/>
  <c r="Q144" i="1"/>
  <c r="S144" i="1" s="1"/>
  <c r="U144" i="1" s="1"/>
  <c r="W144" i="1" s="1"/>
  <c r="Y144" i="1" s="1"/>
  <c r="AA144" i="1" s="1"/>
  <c r="AB144" i="1"/>
  <c r="AD144" i="1" s="1"/>
  <c r="AF144" i="1" s="1"/>
  <c r="AH144" i="1" s="1"/>
  <c r="AJ144" i="1" s="1"/>
  <c r="AL144" i="1" s="1"/>
  <c r="D144" i="1"/>
  <c r="F144" i="1" s="1"/>
  <c r="H144" i="1" s="1"/>
  <c r="J144" i="1" s="1"/>
  <c r="L144" i="1" s="1"/>
  <c r="N144" i="1" s="1"/>
  <c r="P144" i="1" s="1"/>
  <c r="Q160" i="1"/>
  <c r="S160" i="1" s="1"/>
  <c r="U160" i="1" s="1"/>
  <c r="W160" i="1" s="1"/>
  <c r="Y160" i="1" s="1"/>
  <c r="AA160" i="1" s="1"/>
  <c r="AB160" i="1"/>
  <c r="AD160" i="1" s="1"/>
  <c r="AF160" i="1" s="1"/>
  <c r="AH160" i="1" s="1"/>
  <c r="AJ160" i="1" s="1"/>
  <c r="AL160" i="1" s="1"/>
  <c r="D160" i="1"/>
  <c r="F160" i="1" s="1"/>
  <c r="H160" i="1" s="1"/>
  <c r="J160" i="1" s="1"/>
  <c r="L160" i="1" s="1"/>
  <c r="N160" i="1" s="1"/>
  <c r="P160" i="1" s="1"/>
  <c r="Q156" i="1"/>
  <c r="S156" i="1" s="1"/>
  <c r="U156" i="1" s="1"/>
  <c r="W156" i="1" s="1"/>
  <c r="Y156" i="1" s="1"/>
  <c r="AA156" i="1" s="1"/>
  <c r="AB156" i="1"/>
  <c r="AD156" i="1" s="1"/>
  <c r="AF156" i="1" s="1"/>
  <c r="AH156" i="1" s="1"/>
  <c r="AJ156" i="1" s="1"/>
  <c r="AL156" i="1" s="1"/>
  <c r="D156" i="1"/>
  <c r="F156" i="1" s="1"/>
  <c r="H156" i="1" s="1"/>
  <c r="J156" i="1" s="1"/>
  <c r="L156" i="1" s="1"/>
  <c r="N156" i="1" s="1"/>
  <c r="P156" i="1" s="1"/>
  <c r="D141" i="1" l="1"/>
  <c r="F141" i="1" s="1"/>
  <c r="H141" i="1" s="1"/>
  <c r="J141" i="1" s="1"/>
  <c r="L141" i="1" s="1"/>
  <c r="N141" i="1" s="1"/>
  <c r="P141" i="1" s="1"/>
  <c r="D316" i="1"/>
  <c r="F316" i="1" s="1"/>
  <c r="H316" i="1" s="1"/>
  <c r="J316" i="1" s="1"/>
  <c r="L316" i="1" s="1"/>
  <c r="N316" i="1" s="1"/>
  <c r="P316" i="1" s="1"/>
  <c r="Q141" i="1"/>
  <c r="S141" i="1" s="1"/>
  <c r="U141" i="1" s="1"/>
  <c r="W141" i="1" s="1"/>
  <c r="Y141" i="1" s="1"/>
  <c r="AA141" i="1" s="1"/>
  <c r="Q316" i="1"/>
  <c r="S316" i="1" s="1"/>
  <c r="U316" i="1" s="1"/>
  <c r="W316" i="1" s="1"/>
  <c r="Y316" i="1" s="1"/>
  <c r="AA316" i="1" s="1"/>
  <c r="AB141" i="1"/>
  <c r="AD141" i="1" s="1"/>
  <c r="AF141" i="1" s="1"/>
  <c r="AH141" i="1" s="1"/>
  <c r="AJ141" i="1" s="1"/>
  <c r="AL141" i="1" s="1"/>
  <c r="AB316" i="1"/>
  <c r="AD316" i="1" s="1"/>
  <c r="AF316" i="1" s="1"/>
  <c r="AH316" i="1" s="1"/>
  <c r="AJ316" i="1" s="1"/>
  <c r="AL316" i="1" s="1"/>
  <c r="Q146" i="1"/>
  <c r="AB146" i="1"/>
  <c r="D146" i="1"/>
  <c r="Q322" i="1" l="1"/>
  <c r="S322" i="1" s="1"/>
  <c r="U322" i="1" s="1"/>
  <c r="W322" i="1" s="1"/>
  <c r="Y322" i="1" s="1"/>
  <c r="AA322" i="1" s="1"/>
  <c r="S146" i="1"/>
  <c r="U146" i="1" s="1"/>
  <c r="W146" i="1" s="1"/>
  <c r="Y146" i="1" s="1"/>
  <c r="AA146" i="1" s="1"/>
  <c r="AB322" i="1"/>
  <c r="AD322" i="1" s="1"/>
  <c r="AF322" i="1" s="1"/>
  <c r="AH322" i="1" s="1"/>
  <c r="AJ322" i="1" s="1"/>
  <c r="AL322" i="1" s="1"/>
  <c r="AD146" i="1"/>
  <c r="AF146" i="1" s="1"/>
  <c r="AH146" i="1" s="1"/>
  <c r="AJ146" i="1" s="1"/>
  <c r="AL146" i="1" s="1"/>
  <c r="D322" i="1"/>
  <c r="F322" i="1" s="1"/>
  <c r="H322" i="1" s="1"/>
  <c r="J322" i="1" s="1"/>
  <c r="L322" i="1" s="1"/>
  <c r="N322" i="1" s="1"/>
  <c r="P322" i="1" s="1"/>
  <c r="F146" i="1"/>
  <c r="H146" i="1" s="1"/>
  <c r="J146" i="1" s="1"/>
  <c r="L146" i="1" s="1"/>
  <c r="N146" i="1" s="1"/>
  <c r="P146" i="1" s="1"/>
  <c r="Q302" i="1"/>
  <c r="S302" i="1" s="1"/>
  <c r="U302" i="1" s="1"/>
  <c r="W302" i="1" s="1"/>
  <c r="Y302" i="1" s="1"/>
  <c r="AA302" i="1" s="1"/>
  <c r="AB302" i="1"/>
  <c r="AD302" i="1" s="1"/>
  <c r="AF302" i="1" s="1"/>
  <c r="AH302" i="1" s="1"/>
  <c r="AJ302" i="1" s="1"/>
  <c r="AL302" i="1" s="1"/>
  <c r="D302" i="1"/>
  <c r="F302" i="1" s="1"/>
  <c r="H302" i="1" s="1"/>
  <c r="J302" i="1" s="1"/>
  <c r="L302" i="1" s="1"/>
  <c r="N302" i="1" s="1"/>
  <c r="P302" i="1" s="1"/>
  <c r="AB313" i="1" l="1"/>
  <c r="AB328" i="1" s="1"/>
  <c r="Q169" i="1"/>
  <c r="S169" i="1" s="1"/>
  <c r="U169" i="1" s="1"/>
  <c r="W169" i="1" s="1"/>
  <c r="Y169" i="1" s="1"/>
  <c r="AA169" i="1" s="1"/>
  <c r="D169" i="1"/>
  <c r="F169" i="1" s="1"/>
  <c r="H169" i="1" s="1"/>
  <c r="J169" i="1" s="1"/>
  <c r="L169" i="1" s="1"/>
  <c r="N169" i="1" s="1"/>
  <c r="P169" i="1" s="1"/>
  <c r="AD313" i="1" l="1"/>
  <c r="AD328" i="1" s="1"/>
  <c r="Q313" i="1"/>
  <c r="Q328" i="1" s="1"/>
  <c r="D313" i="1"/>
  <c r="F313" i="1" s="1"/>
  <c r="H313" i="1" l="1"/>
  <c r="J313" i="1" s="1"/>
  <c r="L313" i="1" s="1"/>
  <c r="N313" i="1" s="1"/>
  <c r="P313" i="1" s="1"/>
  <c r="S313" i="1"/>
  <c r="S328" i="1" s="1"/>
  <c r="AF313" i="1"/>
  <c r="AH313" i="1" l="1"/>
  <c r="AF328" i="1"/>
  <c r="U313" i="1"/>
  <c r="W313" i="1" l="1"/>
  <c r="U328" i="1"/>
  <c r="AJ313" i="1"/>
  <c r="AH328" i="1"/>
  <c r="AL313" i="1" l="1"/>
  <c r="AJ328" i="1"/>
  <c r="Y313" i="1"/>
  <c r="W328" i="1"/>
  <c r="AA313" i="1" l="1"/>
  <c r="Y328" i="1"/>
</calcChain>
</file>

<file path=xl/sharedStrings.xml><?xml version="1.0" encoding="utf-8"?>
<sst xmlns="http://schemas.openxmlformats.org/spreadsheetml/2006/main" count="765" uniqueCount="398">
  <si>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</si>
  <si>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</si>
  <si>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</si>
  <si>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</si>
  <si>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</si>
  <si>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</si>
  <si>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</si>
  <si>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</si>
  <si>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</si>
  <si>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</si>
  <si>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</si>
  <si>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</si>
  <si>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</si>
  <si>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</si>
  <si>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</si>
  <si>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</si>
  <si>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</si>
  <si>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</si>
  <si>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</si>
  <si>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</si>
  <si>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</si>
  <si>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</si>
  <si>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</si>
  <si>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</si>
  <si>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</si>
  <si>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</si>
  <si>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</si>
  <si>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</si>
  <si>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</si>
  <si>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</si>
  <si>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</si>
  <si>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</si>
  <si>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</si>
  <si>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</si>
  <si>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</si>
  <si>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</si>
  <si>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</si>
  <si>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</si>
  <si>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</si>
  <si>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</si>
  <si>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</si>
  <si>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</si>
  <si>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</si>
  <si>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</si>
  <si>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</si>
  <si>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</si>
  <si>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</si>
  <si>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</si>
  <si>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</si>
  <si>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</si>
  <si>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</si>
  <si>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</si>
  <si>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</si>
  <si>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</si>
  <si>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</si>
  <si>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</si>
  <si>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</si>
  <si>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</si>
  <si>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</si>
  <si>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</si>
  <si>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</si>
  <si>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</si>
  <si>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</si>
  <si>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</si>
  <si>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</si>
  <si>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</si>
  <si>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</si>
  <si>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</si>
  <si>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</si>
  <si>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</si>
  <si>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</si>
  <si>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</si>
  <si>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</si>
  <si>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</si>
  <si>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</si>
  <si>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</si>
  <si>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</si>
  <si>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</si>
  <si>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</si>
  <si>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</si>
  <si>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</si>
  <si>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</si>
  <si>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</si>
  <si>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</si>
  <si>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</si>
  <si>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</si>
  <si>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</si>
  <si>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</si>
  <si>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</si>
  <si>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</si>
  <si>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</si>
  <si>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</si>
  <si>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</si>
  <si>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</si>
  <si>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</si>
  <si>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</si>
  <si>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</si>
  <si>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</si>
  <si>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</si>
  <si>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</si>
  <si>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</si>
  <si>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</si>
  <si>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</si>
  <si>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</si>
  <si>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</si>
  <si>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</si>
  <si>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</si>
  <si>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</si>
  <si>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</si>
  <si>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</si>
  <si>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</si>
  <si>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</si>
  <si>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</si>
  <si>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</si>
  <si>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</si>
  <si>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</si>
  <si>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</si>
  <si>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0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</si>
  <si>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</si>
  <si>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</si>
  <si>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</si>
  <si>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</si>
  <si>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</si>
  <si>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</si>
  <si>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</si>
  <si>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</si>
  <si>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</si>
  <si>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</si>
  <si>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</si>
  <si>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</si>
  <si>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</si>
  <si>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</si>
  <si>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</si>
  <si>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</si>
  <si>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</si>
  <si>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</si>
  <si>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</si>
  <si>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</si>
  <si>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</si>
  <si>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</si>
  <si>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</si>
  <si>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</si>
  <si>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</si>
  <si>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</si>
  <si>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</si>
  <si>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</si>
  <si>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</si>
  <si>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</si>
  <si>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</si>
  <si>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</si>
  <si>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</si>
  <si>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</si>
  <si>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</si>
  <si>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</si>
  <si>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</si>
  <si>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</si>
  <si>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</si>
  <si>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</si>
  <si>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</si>
  <si>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</si>
  <si>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</si>
  <si>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</si>
  <si>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</si>
  <si>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</si>
  <si>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</si>
  <si>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</si>
  <si>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</si>
  <si>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</si>
  <si>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</si>
  <si>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</si>
  <si>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</si>
  <si>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</si>
  <si>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</si>
  <si>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</si>
  <si>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</si>
  <si>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</si>
  <si>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</si>
  <si>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</si>
  <si>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</si>
  <si>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</si>
  <si>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</si>
  <si>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</si>
  <si>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</si>
  <si>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</si>
  <si>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</si>
  <si>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</si>
  <si>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</si>
  <si>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</si>
  <si>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</si>
  <si>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</si>
  <si>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</si>
  <si>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</si>
  <si>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</si>
  <si>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</si>
  <si>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</si>
  <si>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</si>
  <si>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</si>
  <si>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</si>
  <si>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</si>
  <si>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</si>
  <si>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</si>
  <si>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</si>
  <si>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</si>
  <si>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</si>
  <si>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</si>
  <si>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</si>
  <si>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</si>
  <si>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</si>
  <si>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</si>
  <si>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</si>
  <si>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</si>
  <si>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</si>
  <si>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</si>
  <si>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</si>
  <si>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</si>
  <si>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</si>
  <si>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</si>
  <si>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</si>
  <si>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</si>
  <si>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</si>
  <si>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</si>
  <si>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</si>
  <si>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</si>
  <si>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</si>
  <si>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</si>
  <si>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</si>
  <si>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</si>
  <si>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</si>
  <si>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</si>
  <si>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</si>
  <si>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</si>
  <si>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</si>
  <si>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</si>
  <si>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</si>
  <si>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</si>
  <si>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</si>
  <si>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</si>
  <si>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</si>
  <si>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</si>
  <si>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</si>
  <si>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</si>
  <si>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</si>
  <si>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</si>
  <si>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</si>
  <si>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</si>
  <si>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</si>
  <si>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</si>
  <si>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</si>
  <si>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</si>
  <si>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</si>
  <si>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</si>
  <si>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</si>
  <si>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</si>
  <si>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</si>
  <si>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</si>
  <si>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</si>
  <si>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</si>
  <si>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</si>
  <si>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</si>
  <si>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</si>
  <si>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08201SН073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</si>
  <si>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</si>
  <si>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</si>
  <si>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</si>
  <si>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</si>
  <si>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</si>
  <si>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</si>
  <si>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</si>
  <si>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</si>
  <si>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</si>
  <si>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</si>
  <si>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</si>
  <si>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</si>
  <si>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</si>
  <si>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</si>
  <si>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</si>
  <si>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</si>
  <si>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</si>
  <si>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</si>
  <si>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</si>
  <si>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</si>
  <si>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</si>
  <si>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</si>
  <si>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</si>
  <si>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</si>
  <si>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</si>
  <si>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</si>
  <si>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</si>
  <si>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</si>
  <si>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</si>
  <si>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</si>
  <si>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</si>
  <si>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</si>
  <si>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</si>
  <si>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</si>
  <si>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</si>
  <si>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</si>
  <si>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</si>
  <si>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</si>
  <si>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</si>
  <si>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</si>
  <si>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</si>
  <si>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</si>
  <si>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</si>
  <si>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</si>
  <si>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</si>
  <si>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</si>
  <si>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</si>
  <si>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</si>
  <si>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</si>
  <si>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</si>
  <si>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</si>
  <si>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</si>
  <si>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</si>
  <si>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</si>
  <si>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</si>
  <si>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</si>
  <si>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</si>
  <si>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</si>
  <si>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</si>
  <si>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082E15520</t>
  </si>
  <si>
    <t>08101SН070, 08201SН072, 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</si>
  <si>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</si>
  <si>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</si>
  <si>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</si>
  <si>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</si>
  <si>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</si>
  <si>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</si>
  <si>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</si>
  <si>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</si>
  <si>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</si>
  <si>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</si>
  <si>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</si>
  <si>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</si>
  <si>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</si>
  <si>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</si>
  <si>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</si>
  <si>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</si>
  <si>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</si>
  <si>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</si>
  <si>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</si>
  <si>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</si>
  <si>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</si>
  <si>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</si>
  <si>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</si>
  <si>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</si>
  <si>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</si>
  <si>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</si>
  <si>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</si>
  <si>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</si>
  <si>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</si>
  <si>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</si>
  <si>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</si>
  <si>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</si>
  <si>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</si>
  <si>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</si>
  <si>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</si>
  <si>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</si>
  <si>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от 17.12.2019 от 303</t>
  </si>
  <si>
    <t>Комитет февраль</t>
  </si>
  <si>
    <t>Уточнение март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</si>
  <si>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</si>
  <si>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</si>
  <si>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</si>
  <si>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</si>
  <si>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</si>
  <si>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</si>
  <si>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</si>
  <si>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</si>
  <si>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</si>
  <si>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</si>
  <si>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</si>
  <si>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</si>
  <si>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</si>
  <si>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</si>
  <si>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</si>
  <si>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</si>
  <si>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</si>
  <si>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</si>
  <si>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</si>
  <si>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</si>
  <si>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</si>
  <si>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Комитет март</t>
  </si>
  <si>
    <t>Здание для муниципального автономного общеобразовательного учреждения с углублённым изучением математики и английского языка «Школа дизайна «Точка» г. Перми в микрорайоне Красные Казармы Свердловского района города Перми</t>
  </si>
  <si>
    <t>107.</t>
  </si>
  <si>
    <t>Уточнение июнь</t>
  </si>
  <si>
    <t>Реконструкция здания МАДОУ «Детский сад «IT мир» г. Перми</t>
  </si>
  <si>
    <t>0810141690</t>
  </si>
  <si>
    <t>0820243540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</si>
  <si>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</si>
  <si>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10201ST040, 102R1ST040</t>
  </si>
  <si>
    <t>10201ST04A, 1020142570, 102R1ST04A</t>
  </si>
  <si>
    <t>Строительство спортивной площадки МАОУ «СОШ № 55» г. Перми</t>
  </si>
  <si>
    <t>108.</t>
  </si>
  <si>
    <t>109.</t>
  </si>
  <si>
    <t>10201ST04B</t>
  </si>
  <si>
    <t>10201ST04N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</si>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</sst>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164" fontId="3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3" borderId="0" xfId="0" applyFont="1" applyFill="1"/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/>
    <xf numFmtId="0" fontId="1" fillId="2" borderId="4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O328"/>
  <sheetViews>
    <sheetView tabSelected="1" zoomScale="70" zoomScaleNormal="70" workbookViewId="0">
      <selection sqref="A1:AL327"/>
    </sheetView>
  </sheetViews>
  <sheetFormatPr defaultColWidth="9.140625" defaultRowHeight="18.75" x14ac:dyDescent="0.3"/>
  <cols>
    <col min="1" max="1" width="5.5703125" style="3" customWidth="1"/>
    <col min="2" max="2" width="82.7109375" style="16" customWidth="1"/>
    <col min="3" max="3" width="27.28515625" style="16" customWidth="1"/>
    <col min="4" max="14" width="17.5703125" style="9" hidden="1" customWidth="1"/>
    <col min="15" max="15" width="17.5703125" style="28" hidden="1" customWidth="1"/>
    <col min="16" max="16" width="17.5703125" style="9" customWidth="1"/>
    <col min="17" max="25" width="17.5703125" style="9" hidden="1" customWidth="1"/>
    <col min="26" max="26" width="17.5703125" style="28" hidden="1" customWidth="1"/>
    <col min="27" max="27" width="17.5703125" style="9" customWidth="1"/>
    <col min="28" max="36" width="17.5703125" style="9" hidden="1" customWidth="1"/>
    <col min="37" max="37" width="17.5703125" style="28" hidden="1" customWidth="1"/>
    <col min="38" max="38" width="17.5703125" style="9" customWidth="1"/>
    <col min="39" max="39" width="15" style="8" hidden="1" customWidth="1"/>
    <col min="40" max="40" width="9.42578125" style="14" hidden="1" customWidth="1"/>
    <col min="41" max="41" width="9.140625" style="3" hidden="1" customWidth="1"/>
    <col min="42" max="42" width="9.140625" style="3" customWidth="1"/>
    <col min="43" max="16384" width="9.140625" style="3"/>
  </cols>
  <sheetData>
    <row r="1" spans="1:40" x14ac:dyDescent="0.3">
      <c r="AG1" s="8"/>
      <c r="AH1" s="14"/>
      <c r="AI1" s="3"/>
      <c r="AJ1" s="3"/>
      <c r="AK1" s="34"/>
      <c r="AL1" s="14" t="s">
        <v>397</v>
      </c>
      <c r="AM1" s="3"/>
      <c r="AN1" s="3"/>
    </row>
    <row r="2" spans="1:40" x14ac:dyDescent="0.3">
      <c r="AG2" s="8"/>
      <c r="AH2" s="14"/>
      <c r="AI2" s="3"/>
      <c r="AJ2" s="3"/>
      <c r="AK2" s="34"/>
      <c r="AL2" s="14" t="s">
        <v>17</v>
      </c>
      <c r="AM2" s="3"/>
      <c r="AN2" s="3"/>
    </row>
    <row r="3" spans="1:40" x14ac:dyDescent="0.3">
      <c r="AG3" s="8"/>
      <c r="AH3" s="14"/>
      <c r="AI3" s="3"/>
      <c r="AJ3" s="3"/>
      <c r="AK3" s="34"/>
      <c r="AL3" s="14" t="s">
        <v>18</v>
      </c>
      <c r="AM3" s="3"/>
      <c r="AN3" s="3"/>
    </row>
    <row r="4" spans="1:40" x14ac:dyDescent="0.3">
      <c r="AG4" s="8"/>
      <c r="AH4" s="14"/>
      <c r="AI4" s="3"/>
      <c r="AJ4" s="3"/>
      <c r="AK4" s="34"/>
      <c r="AL4" s="14"/>
      <c r="AM4" s="3"/>
      <c r="AN4" s="3"/>
    </row>
    <row r="5" spans="1:40" x14ac:dyDescent="0.3">
      <c r="AG5" s="8"/>
      <c r="AH5" s="14"/>
      <c r="AI5" s="3"/>
      <c r="AJ5" s="3"/>
      <c r="AK5" s="34"/>
      <c r="AL5" s="14" t="s">
        <v>312</v>
      </c>
      <c r="AM5" s="3"/>
      <c r="AN5" s="3"/>
    </row>
    <row r="6" spans="1:40" x14ac:dyDescent="0.3">
      <c r="AG6" s="8"/>
      <c r="AH6" s="14"/>
      <c r="AI6" s="3"/>
      <c r="AJ6" s="3"/>
      <c r="AK6" s="34"/>
      <c r="AL6" s="14" t="s">
        <v>17</v>
      </c>
      <c r="AM6" s="3"/>
      <c r="AN6" s="3"/>
    </row>
    <row r="7" spans="1:40" x14ac:dyDescent="0.3">
      <c r="AG7" s="8"/>
      <c r="AH7" s="14"/>
      <c r="AI7" s="3"/>
      <c r="AJ7" s="3"/>
      <c r="AK7" s="34"/>
      <c r="AL7" s="14" t="s">
        <v>18</v>
      </c>
      <c r="AM7" s="3"/>
      <c r="AN7" s="3"/>
    </row>
    <row r="8" spans="1:40" x14ac:dyDescent="0.3">
      <c r="AG8" s="8"/>
      <c r="AH8" s="14"/>
      <c r="AI8" s="3"/>
      <c r="AJ8" s="3"/>
      <c r="AK8" s="34"/>
      <c r="AL8" s="9" t="s">
        <v>358</v>
      </c>
      <c r="AM8" s="9"/>
      <c r="AN8" s="3"/>
    </row>
    <row r="9" spans="1:40" ht="27.75" customHeight="1" x14ac:dyDescent="0.3">
      <c r="AM9" s="9"/>
      <c r="AN9" s="3"/>
    </row>
    <row r="10" spans="1:40" ht="15.75" customHeight="1" x14ac:dyDescent="0.3">
      <c r="A10" s="35" t="s">
        <v>24</v>
      </c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  <c r="Y10" s="38"/>
      <c r="Z10" s="38"/>
      <c r="AA10" s="38"/>
      <c r="AB10" s="38"/>
      <c r="AC10" s="38"/>
      <c r="AD10" s="38"/>
      <c r="AE10" s="38"/>
      <c r="AF10" s="38"/>
      <c r="AG10" s="39"/>
      <c r="AH10" s="39"/>
      <c r="AI10" s="39"/>
      <c r="AJ10" s="39"/>
      <c r="AK10" s="39"/>
      <c r="AL10" s="39"/>
      <c r="AM10" s="9"/>
      <c r="AN10" s="3"/>
    </row>
    <row r="11" spans="1:40" ht="19.5" customHeight="1" x14ac:dyDescent="0.3">
      <c r="A11" s="35" t="s">
        <v>313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9"/>
      <c r="AH11" s="39"/>
      <c r="AI11" s="39"/>
      <c r="AJ11" s="39"/>
      <c r="AK11" s="39"/>
      <c r="AL11" s="39"/>
      <c r="AM11" s="3"/>
      <c r="AN11" s="3"/>
    </row>
    <row r="12" spans="1:40" x14ac:dyDescent="0.3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9"/>
      <c r="AH12" s="39"/>
      <c r="AI12" s="39"/>
      <c r="AJ12" s="39"/>
      <c r="AK12" s="39"/>
      <c r="AL12" s="39"/>
      <c r="AM12" s="3"/>
      <c r="AN12" s="3"/>
    </row>
    <row r="13" spans="1:40" x14ac:dyDescent="0.3">
      <c r="AG13" s="8"/>
      <c r="AH13" s="14"/>
      <c r="AI13" s="3"/>
      <c r="AJ13" s="3"/>
      <c r="AK13" s="34"/>
      <c r="AL13" s="14" t="s">
        <v>16</v>
      </c>
      <c r="AM13" s="3"/>
      <c r="AN13" s="3"/>
    </row>
    <row r="14" spans="1:40" ht="18.75" customHeight="1" x14ac:dyDescent="0.3">
      <c r="A14" s="46" t="s">
        <v>0</v>
      </c>
      <c r="B14" s="46" t="s">
        <v>13</v>
      </c>
      <c r="C14" s="46" t="s">
        <v>1</v>
      </c>
      <c r="D14" s="42" t="s">
        <v>19</v>
      </c>
      <c r="E14" s="42" t="s">
        <v>314</v>
      </c>
      <c r="F14" s="42" t="s">
        <v>19</v>
      </c>
      <c r="G14" s="42" t="s">
        <v>355</v>
      </c>
      <c r="H14" s="42" t="s">
        <v>19</v>
      </c>
      <c r="I14" s="42" t="s">
        <v>359</v>
      </c>
      <c r="J14" s="42" t="s">
        <v>19</v>
      </c>
      <c r="K14" s="42" t="s">
        <v>360</v>
      </c>
      <c r="L14" s="42" t="s">
        <v>19</v>
      </c>
      <c r="M14" s="42" t="s">
        <v>382</v>
      </c>
      <c r="N14" s="42" t="s">
        <v>19</v>
      </c>
      <c r="O14" s="55" t="s">
        <v>385</v>
      </c>
      <c r="P14" s="42" t="s">
        <v>19</v>
      </c>
      <c r="Q14" s="44" t="s">
        <v>25</v>
      </c>
      <c r="R14" s="42" t="s">
        <v>314</v>
      </c>
      <c r="S14" s="44" t="s">
        <v>25</v>
      </c>
      <c r="T14" s="42" t="s">
        <v>355</v>
      </c>
      <c r="U14" s="44" t="s">
        <v>25</v>
      </c>
      <c r="V14" s="42" t="s">
        <v>360</v>
      </c>
      <c r="W14" s="44" t="s">
        <v>25</v>
      </c>
      <c r="X14" s="42" t="s">
        <v>382</v>
      </c>
      <c r="Y14" s="44" t="s">
        <v>25</v>
      </c>
      <c r="Z14" s="55" t="s">
        <v>385</v>
      </c>
      <c r="AA14" s="44" t="s">
        <v>25</v>
      </c>
      <c r="AB14" s="44" t="s">
        <v>26</v>
      </c>
      <c r="AC14" s="42" t="s">
        <v>314</v>
      </c>
      <c r="AD14" s="44" t="s">
        <v>26</v>
      </c>
      <c r="AE14" s="42" t="s">
        <v>355</v>
      </c>
      <c r="AF14" s="44" t="s">
        <v>26</v>
      </c>
      <c r="AG14" s="42" t="s">
        <v>360</v>
      </c>
      <c r="AH14" s="44" t="s">
        <v>26</v>
      </c>
      <c r="AI14" s="42" t="s">
        <v>382</v>
      </c>
      <c r="AJ14" s="44" t="s">
        <v>26</v>
      </c>
      <c r="AK14" s="55" t="s">
        <v>385</v>
      </c>
      <c r="AL14" s="44" t="s">
        <v>26</v>
      </c>
      <c r="AM14" s="3"/>
      <c r="AN14" s="3"/>
    </row>
    <row r="15" spans="1:40" x14ac:dyDescent="0.3">
      <c r="A15" s="48"/>
      <c r="B15" s="47"/>
      <c r="C15" s="48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56"/>
      <c r="P15" s="43"/>
      <c r="Q15" s="45"/>
      <c r="R15" s="43"/>
      <c r="S15" s="45"/>
      <c r="T15" s="43"/>
      <c r="U15" s="45"/>
      <c r="V15" s="43"/>
      <c r="W15" s="45"/>
      <c r="X15" s="43"/>
      <c r="Y15" s="45"/>
      <c r="Z15" s="56"/>
      <c r="AA15" s="45"/>
      <c r="AB15" s="45"/>
      <c r="AC15" s="43"/>
      <c r="AD15" s="45"/>
      <c r="AE15" s="43"/>
      <c r="AF15" s="45"/>
      <c r="AG15" s="43"/>
      <c r="AH15" s="45"/>
      <c r="AI15" s="43"/>
      <c r="AJ15" s="45"/>
      <c r="AK15" s="56"/>
      <c r="AL15" s="45"/>
      <c r="AM15" s="3"/>
      <c r="AN15" s="3"/>
    </row>
    <row r="16" spans="1:40" x14ac:dyDescent="0.3">
      <c r="A16" s="1"/>
      <c r="B16" s="7" t="s">
        <v>2</v>
      </c>
      <c r="C16" s="7"/>
      <c r="D16" s="10">
        <f>D18+D19+D20</f>
        <v>1459986.7</v>
      </c>
      <c r="E16" s="10">
        <f>E18+E19+E20</f>
        <v>-18106.989999999998</v>
      </c>
      <c r="F16" s="10">
        <f>D16+E16</f>
        <v>1441879.71</v>
      </c>
      <c r="G16" s="10">
        <f>G18+G19+G20</f>
        <v>149225.20199999999</v>
      </c>
      <c r="H16" s="10">
        <f>F16+G16</f>
        <v>1591104.912</v>
      </c>
      <c r="I16" s="10">
        <f>I18+I19+I20</f>
        <v>0</v>
      </c>
      <c r="J16" s="10">
        <f>H16+I16</f>
        <v>1591104.912</v>
      </c>
      <c r="K16" s="10">
        <f>K18+K19+K20</f>
        <v>375341.38299999997</v>
      </c>
      <c r="L16" s="10">
        <f>J16+K16</f>
        <v>1966446.2949999999</v>
      </c>
      <c r="M16" s="10">
        <f>M18+M19+M20</f>
        <v>5997.241</v>
      </c>
      <c r="N16" s="10">
        <f>L16+M16</f>
        <v>1972443.5359999998</v>
      </c>
      <c r="O16" s="29">
        <f>O18+O19+O20</f>
        <v>-15829.305</v>
      </c>
      <c r="P16" s="10">
        <f>N16+O16</f>
        <v>1956614.2309999999</v>
      </c>
      <c r="Q16" s="10">
        <f t="shared" ref="Q16:AB16" si="0">Q18+Q19+Q20</f>
        <v>1286715.8999999999</v>
      </c>
      <c r="R16" s="10">
        <f t="shared" ref="R16:T16" si="1">R18+R19+R20</f>
        <v>0</v>
      </c>
      <c r="S16" s="10">
        <f>Q16+R16</f>
        <v>1286715.8999999999</v>
      </c>
      <c r="T16" s="10">
        <f t="shared" si="1"/>
        <v>71104.110000000015</v>
      </c>
      <c r="U16" s="10">
        <f>S16+T16</f>
        <v>1357820.01</v>
      </c>
      <c r="V16" s="10">
        <f>V18+V19+V20</f>
        <v>-74406.200000000012</v>
      </c>
      <c r="W16" s="10">
        <f>U16+V16</f>
        <v>1283413.81</v>
      </c>
      <c r="X16" s="10">
        <f>X18+X19+X20</f>
        <v>0</v>
      </c>
      <c r="Y16" s="10">
        <f>W16+X16</f>
        <v>1283413.81</v>
      </c>
      <c r="Z16" s="29">
        <f>Z18+Z19+Z20</f>
        <v>16000.000000000002</v>
      </c>
      <c r="AA16" s="10">
        <f>Y16+Z16</f>
        <v>1299413.81</v>
      </c>
      <c r="AB16" s="10">
        <f t="shared" si="0"/>
        <v>1382971.3000000003</v>
      </c>
      <c r="AC16" s="11">
        <f t="shared" ref="AC16:AE16" si="2">AC18+AC19+AC20</f>
        <v>0</v>
      </c>
      <c r="AD16" s="11">
        <f>AB16+AC16</f>
        <v>1382971.3000000003</v>
      </c>
      <c r="AE16" s="11">
        <f t="shared" si="2"/>
        <v>-104759.6</v>
      </c>
      <c r="AF16" s="11">
        <f>AD16+AE16</f>
        <v>1278211.7000000002</v>
      </c>
      <c r="AG16" s="11">
        <f>AG18+AG19+AG20</f>
        <v>187270.7</v>
      </c>
      <c r="AH16" s="11">
        <f>AF16+AG16</f>
        <v>1465482.4000000001</v>
      </c>
      <c r="AI16" s="11">
        <f>AI18+AI19+AI20</f>
        <v>0</v>
      </c>
      <c r="AJ16" s="11">
        <f>AH16+AI16</f>
        <v>1465482.4000000001</v>
      </c>
      <c r="AK16" s="32">
        <f>AK18+AK19+AK20</f>
        <v>0</v>
      </c>
      <c r="AL16" s="11">
        <f>AJ16+AK16</f>
        <v>1465482.4000000001</v>
      </c>
      <c r="AM16" s="3"/>
      <c r="AN16" s="3"/>
    </row>
    <row r="17" spans="1:40" x14ac:dyDescent="0.3">
      <c r="A17" s="1"/>
      <c r="B17" s="7" t="s">
        <v>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9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9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32"/>
      <c r="AL17" s="11"/>
      <c r="AM17" s="3"/>
      <c r="AN17" s="3"/>
    </row>
    <row r="18" spans="1:40" hidden="1" x14ac:dyDescent="0.3">
      <c r="A18" s="1"/>
      <c r="B18" s="5" t="s">
        <v>6</v>
      </c>
      <c r="C18" s="4"/>
      <c r="D18" s="13">
        <f>D23+D28+D33+D38+D41+D42+D46+D49+D54+D59+D62+D65+D69+D73+D75+D79+D80+D81+D82+D83+D84+D85+D86+D87+D88+D89</f>
        <v>667390.79999999993</v>
      </c>
      <c r="E18" s="13">
        <f>E23+E28+E33+E38+E41+E42+E46+E49+E54+E59+E62+E65+E69+E73+E75+E79+E80+E81+E82+E83+E84+E85+E86+E87+E88+E89</f>
        <v>-18106.989999999998</v>
      </c>
      <c r="F18" s="10">
        <f>D18+E18</f>
        <v>649283.80999999994</v>
      </c>
      <c r="G18" s="13">
        <f>G23+G28+G33+G38+G41+G42+G46+G49+G54+G59+G62+G65+G69+G73+G75+G79+G80+G81+G82+G83+G84+G85+G86+G87+G88+G89+G90+G91</f>
        <v>-41555.098000000005</v>
      </c>
      <c r="H18" s="10">
        <f>F18+G18</f>
        <v>607728.71199999994</v>
      </c>
      <c r="I18" s="13">
        <f>I23+I28+I33+I38+I41+I42+I46+I49+I54+I59+I62+I65+I69+I73+I75+I79+I80+I81+I82+I83+I84+I85+I86+I87+I88+I89+I90+I91</f>
        <v>0</v>
      </c>
      <c r="J18" s="10">
        <f>H18+I18</f>
        <v>607728.71199999994</v>
      </c>
      <c r="K18" s="13">
        <f>K23+K28+K33+K38+K41+K46+K49+K54+K59+K62+K65+K69+K73+K79+K80+K81+K82+K83+K84+K85+K86+K87+K88+K89+K90+K91+K92+K44+K77+K95</f>
        <v>106166.48300000001</v>
      </c>
      <c r="L18" s="10">
        <f>J18+K18</f>
        <v>713895.19499999995</v>
      </c>
      <c r="M18" s="13">
        <f>M23+M28+M33+M38+M41+M46+M49+M54+M59+M62+M65+M69+M73+M79+M80+M81+M82+M83+M84+M85+M86+M87+M88+M89+M90+M91+M92+M44+M77+M95</f>
        <v>5997.241</v>
      </c>
      <c r="N18" s="10">
        <f>L18+M18</f>
        <v>719892.43599999999</v>
      </c>
      <c r="O18" s="30">
        <f>O23+O28+O33+O38+O41+O46+O49+O54+O59+O62+O65+O69+O73+O79+O80+O81+O82+O83+O84+O85+O86+O87+O88+O89+O90+O91+O92+O44+O77+O95+O97+O98</f>
        <v>-15829.305</v>
      </c>
      <c r="P18" s="10">
        <f>N18+O18</f>
        <v>704063.13099999994</v>
      </c>
      <c r="Q18" s="13">
        <f>Q23+Q28+Q33+Q38+Q41+Q42+Q46+Q49+Q54+Q59+Q62+Q65+Q69+Q73+Q75+Q79+Q80+Q81+Q82+Q83+Q84+Q85+Q86+Q87+Q88+Q89</f>
        <v>612923.9</v>
      </c>
      <c r="R18" s="13">
        <f>R23+R28+R33+R38+R41+R42+R46+R49+R54+R59+R62+R65+R69+R73+R75+R79+R80+R81+R82+R83+R84+R85+R86+R87+R88+R89</f>
        <v>0</v>
      </c>
      <c r="S18" s="10">
        <f t="shared" ref="S18:S87" si="3">Q18+R18</f>
        <v>612923.9</v>
      </c>
      <c r="T18" s="13">
        <f>T23+T28+T33+T38+T41+T42+T46+T49+T54+T59+T62+T65+T69+T73+T75+T79+T80+T81+T82+T83+T84+T85+T86+T87+T88+T89+T90+T91</f>
        <v>105373.71</v>
      </c>
      <c r="U18" s="10">
        <f>S18+T18</f>
        <v>718297.61</v>
      </c>
      <c r="V18" s="13">
        <f>V23+V28+V33+V38+V41+V46+V49+V54+V59+V62+V65+V69+V73+V79+V80+V81+V82+V83+V84+V85+V86+V87+V88+V89+V90+V91+V92+V44+V77+V95</f>
        <v>-234812.6</v>
      </c>
      <c r="W18" s="10">
        <f>U18+V18</f>
        <v>483485.01</v>
      </c>
      <c r="X18" s="13">
        <f>X23+X28+X33+X38+X41+X46+X49+X54+X59+X62+X65+X69+X73+X79+X80+X81+X82+X83+X84+X85+X86+X87+X88+X89+X90+X91+X92+X44+X77+X95</f>
        <v>0</v>
      </c>
      <c r="Y18" s="10">
        <f>W18+X18</f>
        <v>483485.01</v>
      </c>
      <c r="Z18" s="30">
        <f>Z23+Z28+Z33+Z38+Z41+Z46+Z49+Z54+Z59+Z62+Z65+Z69+Z73+Z79+Z80+Z81+Z82+Z83+Z84+Z85+Z86+Z87+Z88+Z89+Z90+Z91+Z92+Z44+Z77+Z95+Z97+Z98</f>
        <v>16000.000000000002</v>
      </c>
      <c r="AA18" s="10">
        <f>Y18+Z18</f>
        <v>499485.01</v>
      </c>
      <c r="AB18" s="13">
        <f>AB23+AB28+AB33+AB38+AB41+AB42+AB46+AB49+AB54+AB59+AB62+AB65+AB69+AB73+AB75+AB79+AB80+AB81+AB82+AB83+AB84+AB85+AB86+AB87+AB88+AB89</f>
        <v>454165.00000000012</v>
      </c>
      <c r="AC18" s="12">
        <f>AC23+AC28+AC33+AC38+AC41+AC42+AC46+AC49+AC54+AC59+AC62+AC65+AC69+AC73+AC75+AC79+AC80+AC81+AC82+AC83+AC84+AC85+AC86+AC87+AC88+AC89</f>
        <v>0</v>
      </c>
      <c r="AD18" s="11">
        <f t="shared" ref="AD18:AD87" si="4">AB18+AC18</f>
        <v>454165.00000000012</v>
      </c>
      <c r="AE18" s="12">
        <f>AE23+AE28+AE33+AE38+AE41+AE42+AE46+AE49+AE54+AE59+AE62+AE65+AE69+AE73+AE75+AE79+AE80+AE81+AE82+AE83+AE84+AE85+AE86+AE87+AE88+AE89+AE90+AE91</f>
        <v>0</v>
      </c>
      <c r="AF18" s="11">
        <f t="shared" ref="AF18:AF21" si="5">AD18+AE18</f>
        <v>454165.00000000012</v>
      </c>
      <c r="AG18" s="12">
        <f>AG23+AG28+AG33+AG38+AG41+AG46+AG49+AG54+AG59+AG62+AG65+AG69+AG73+AG79+AG80+AG81+AG82+AG83+AG84+AG85+AG86+AG87+AG88+AG89+AG90+AG91+AG92+AG44+AG77+AG95</f>
        <v>-95034</v>
      </c>
      <c r="AH18" s="11">
        <f t="shared" ref="AH18:AH21" si="6">AF18+AG18</f>
        <v>359131.00000000012</v>
      </c>
      <c r="AI18" s="12">
        <f>AI23+AI28+AI33+AI38+AI41+AI46+AI49+AI54+AI59+AI62+AI65+AI69+AI73+AI79+AI80+AI81+AI82+AI83+AI84+AI85+AI86+AI87+AI88+AI89+AI90+AI91+AI92+AI44+AI77+AI95</f>
        <v>0</v>
      </c>
      <c r="AJ18" s="11">
        <f t="shared" ref="AJ18:AJ21" si="7">AH18+AI18</f>
        <v>359131.00000000012</v>
      </c>
      <c r="AK18" s="31">
        <f>AK23+AK28+AK33+AK38+AK41+AK46+AK49+AK54+AK59+AK62+AK65+AK69+AK73+AK79+AK80+AK81+AK82+AK83+AK84+AK85+AK86+AK87+AK88+AK89+AK90+AK91+AK92+AK44+AK77+AK95+AK97+AK98</f>
        <v>0</v>
      </c>
      <c r="AL18" s="11">
        <f t="shared" ref="AL18:AL21" si="8">AJ18+AK18</f>
        <v>359131.00000000012</v>
      </c>
      <c r="AM18" s="3"/>
      <c r="AN18" s="3">
        <v>0</v>
      </c>
    </row>
    <row r="19" spans="1:40" x14ac:dyDescent="0.3">
      <c r="A19" s="1"/>
      <c r="B19" s="19" t="s">
        <v>12</v>
      </c>
      <c r="C19" s="7"/>
      <c r="D19" s="10">
        <f>D24+D29+D34+D39+D50+D55+D60+D66+D70+D74</f>
        <v>485291.89999999997</v>
      </c>
      <c r="E19" s="10">
        <f>E24+E29+E34+E39+E50+E55+E60+E66+E70+E74</f>
        <v>0</v>
      </c>
      <c r="F19" s="10">
        <f t="shared" ref="F19:F87" si="9">D19+E19</f>
        <v>485291.89999999997</v>
      </c>
      <c r="G19" s="10">
        <f>G24+G29+G34+G39+G50+G55+G60+G66+G70+G74</f>
        <v>0</v>
      </c>
      <c r="H19" s="10">
        <f t="shared" ref="H19:H21" si="10">F19+G19</f>
        <v>485291.89999999997</v>
      </c>
      <c r="I19" s="10">
        <f>I24+I29+I34+I39+I50+I55+I60+I66+I70+I74</f>
        <v>0</v>
      </c>
      <c r="J19" s="10">
        <f t="shared" ref="J19:J21" si="11">H19+I19</f>
        <v>485291.89999999997</v>
      </c>
      <c r="K19" s="10">
        <f>K24+K29+K34+K39+K50+K55+K60+K66+K70+K74+K45+K78+K96</f>
        <v>269174.89999999997</v>
      </c>
      <c r="L19" s="10">
        <f t="shared" ref="L19:L21" si="12">J19+K19</f>
        <v>754466.79999999993</v>
      </c>
      <c r="M19" s="10">
        <f>M24+M29+M34+M39+M50+M55+M60+M66+M70+M74+M45+M78+M96</f>
        <v>0</v>
      </c>
      <c r="N19" s="10">
        <f>L19+M19</f>
        <v>754466.79999999993</v>
      </c>
      <c r="O19" s="29">
        <f>O24+O29+O34+O39+O50+O55+O60+O66+O70+O74+O45+O78+O96</f>
        <v>0</v>
      </c>
      <c r="P19" s="10">
        <f>N19+O19</f>
        <v>754466.79999999993</v>
      </c>
      <c r="Q19" s="10">
        <f>Q24+Q29+Q34+Q39+Q50+Q55+Q60+Q66+Q70+Q74</f>
        <v>381975.60000000003</v>
      </c>
      <c r="R19" s="10">
        <f>R24+R29+R34+R39+R50+R55+R60+R66+R70+R74</f>
        <v>0</v>
      </c>
      <c r="S19" s="10">
        <f t="shared" si="3"/>
        <v>381975.60000000003</v>
      </c>
      <c r="T19" s="10">
        <f>T24+T29+T34+T39+T50+T55+T60+T66+T70+T74</f>
        <v>0</v>
      </c>
      <c r="U19" s="10">
        <f t="shared" ref="U19:U21" si="13">S19+T19</f>
        <v>381975.60000000003</v>
      </c>
      <c r="V19" s="10">
        <f>V24+V29+V34+V39+V50+V55+V60+V66+V70+V74+V45+V78+V96</f>
        <v>160406.39999999999</v>
      </c>
      <c r="W19" s="10">
        <f t="shared" ref="W19:W21" si="14">U19+V19</f>
        <v>542382</v>
      </c>
      <c r="X19" s="10">
        <f>X24+X29+X34+X39+X50+X55+X60+X66+X70+X74+X45+X78+X96</f>
        <v>0</v>
      </c>
      <c r="Y19" s="10">
        <f t="shared" ref="Y19:Y21" si="15">W19+X19</f>
        <v>542382</v>
      </c>
      <c r="Z19" s="29">
        <f>Z24+Z29+Z34+Z39+Z50+Z55+Z60+Z66+Z70+Z74+Z45+Z78+Z96</f>
        <v>0</v>
      </c>
      <c r="AA19" s="10">
        <f t="shared" ref="AA19:AA21" si="16">Y19+Z19</f>
        <v>542382</v>
      </c>
      <c r="AB19" s="10">
        <f>AB24+AB29+AB34+AB39+AB50+AB55+AB60+AB66+AB70+AB74</f>
        <v>636989.9</v>
      </c>
      <c r="AC19" s="11">
        <f>AC24+AC29+AC34+AC39+AC50+AC55+AC60+AC66+AC70+AC74</f>
        <v>0</v>
      </c>
      <c r="AD19" s="11">
        <f t="shared" si="4"/>
        <v>636989.9</v>
      </c>
      <c r="AE19" s="11">
        <f>AE24+AE29+AE34+AE39+AE50+AE55+AE60+AE66+AE70+AE74</f>
        <v>-70490.2</v>
      </c>
      <c r="AF19" s="11">
        <f t="shared" si="5"/>
        <v>566499.70000000007</v>
      </c>
      <c r="AG19" s="11">
        <f>AG24+AG29+AG34+AG39+AG50+AG55+AG60+AG66+AG70+AG74+AG45+AG78+AG96</f>
        <v>282304.7</v>
      </c>
      <c r="AH19" s="11">
        <f t="shared" si="6"/>
        <v>848804.40000000014</v>
      </c>
      <c r="AI19" s="11">
        <f>AI24+AI29+AI34+AI39+AI50+AI55+AI60+AI66+AI70+AI74+AI45+AI78+AI96</f>
        <v>0</v>
      </c>
      <c r="AJ19" s="11">
        <f t="shared" si="7"/>
        <v>848804.40000000014</v>
      </c>
      <c r="AK19" s="32">
        <f>AK24+AK29+AK34+AK39+AK50+AK55+AK60+AK66+AK70+AK74+AK45+AK78+AK96</f>
        <v>0</v>
      </c>
      <c r="AL19" s="11">
        <f t="shared" si="8"/>
        <v>848804.40000000014</v>
      </c>
      <c r="AM19" s="3"/>
      <c r="AN19" s="3"/>
    </row>
    <row r="20" spans="1:40" x14ac:dyDescent="0.3">
      <c r="A20" s="1"/>
      <c r="B20" s="21" t="s">
        <v>126</v>
      </c>
      <c r="C20" s="7"/>
      <c r="D20" s="10">
        <f>D25+D30+D35+D40+D56+D61</f>
        <v>307304</v>
      </c>
      <c r="E20" s="10">
        <f>E25+E30+E35+E40+E56+E61</f>
        <v>0</v>
      </c>
      <c r="F20" s="10">
        <f t="shared" si="9"/>
        <v>307304</v>
      </c>
      <c r="G20" s="10">
        <f>G25+G30+G35+G40+G56+G61+G51</f>
        <v>190780.3</v>
      </c>
      <c r="H20" s="10">
        <f t="shared" si="10"/>
        <v>498084.3</v>
      </c>
      <c r="I20" s="10">
        <f>I25+I30+I35+I40+I56+I61+I51</f>
        <v>0</v>
      </c>
      <c r="J20" s="10">
        <f t="shared" si="11"/>
        <v>498084.3</v>
      </c>
      <c r="K20" s="10">
        <f>K25+K30+K35+K40+K56+K61+K51</f>
        <v>0</v>
      </c>
      <c r="L20" s="10">
        <f>J20+K20</f>
        <v>498084.3</v>
      </c>
      <c r="M20" s="10">
        <f>M25+M30+M35+M40+M56+M61+M51</f>
        <v>0</v>
      </c>
      <c r="N20" s="10">
        <f>L20+M20</f>
        <v>498084.3</v>
      </c>
      <c r="O20" s="29">
        <f>O25+O30+O35+O40+O56+O61+O51</f>
        <v>0</v>
      </c>
      <c r="P20" s="10">
        <f>N20+O20</f>
        <v>498084.3</v>
      </c>
      <c r="Q20" s="10">
        <f t="shared" ref="Q20:AB20" si="17">Q25+Q30+Q35+Q40+Q56+Q61</f>
        <v>291816.40000000002</v>
      </c>
      <c r="R20" s="10">
        <f t="shared" ref="R20" si="18">R25+R30+R35+R40+R56+R61</f>
        <v>0</v>
      </c>
      <c r="S20" s="10">
        <f t="shared" si="3"/>
        <v>291816.40000000002</v>
      </c>
      <c r="T20" s="10">
        <f>T25+T30+T35+T40+T56+T61+T51</f>
        <v>-34269.599999999999</v>
      </c>
      <c r="U20" s="10">
        <f t="shared" si="13"/>
        <v>257546.80000000002</v>
      </c>
      <c r="V20" s="10">
        <f>V25+V30+V35+V40+V56+V61+V51</f>
        <v>0</v>
      </c>
      <c r="W20" s="10">
        <f t="shared" si="14"/>
        <v>257546.80000000002</v>
      </c>
      <c r="X20" s="10">
        <f>X25+X30+X35+X40+X56+X61+X51</f>
        <v>0</v>
      </c>
      <c r="Y20" s="10">
        <f t="shared" si="15"/>
        <v>257546.80000000002</v>
      </c>
      <c r="Z20" s="29">
        <f>Z25+Z30+Z35+Z40+Z56+Z61+Z51</f>
        <v>0</v>
      </c>
      <c r="AA20" s="10">
        <f t="shared" si="16"/>
        <v>257546.80000000002</v>
      </c>
      <c r="AB20" s="10">
        <f t="shared" si="17"/>
        <v>291816.40000000002</v>
      </c>
      <c r="AC20" s="11">
        <f t="shared" ref="AC20" si="19">AC25+AC30+AC35+AC40+AC56+AC61</f>
        <v>0</v>
      </c>
      <c r="AD20" s="11">
        <f t="shared" si="4"/>
        <v>291816.40000000002</v>
      </c>
      <c r="AE20" s="11">
        <f>AE25+AE30+AE35+AE40+AE56+AE61+AE51</f>
        <v>-34269.4</v>
      </c>
      <c r="AF20" s="11">
        <f t="shared" si="5"/>
        <v>257547.00000000003</v>
      </c>
      <c r="AG20" s="11">
        <f>AG25+AG30+AG35+AG40+AG56+AG61+AG51</f>
        <v>0</v>
      </c>
      <c r="AH20" s="11">
        <f t="shared" si="6"/>
        <v>257547.00000000003</v>
      </c>
      <c r="AI20" s="11">
        <f>AI25+AI30+AI35+AI40+AI56+AI61+AI51</f>
        <v>0</v>
      </c>
      <c r="AJ20" s="11">
        <f t="shared" si="7"/>
        <v>257547.00000000003</v>
      </c>
      <c r="AK20" s="32">
        <f>AK25+AK30+AK35+AK40+AK56+AK61+AK51</f>
        <v>0</v>
      </c>
      <c r="AL20" s="11">
        <f t="shared" si="8"/>
        <v>257547.00000000003</v>
      </c>
      <c r="AM20" s="3"/>
      <c r="AN20" s="3"/>
    </row>
    <row r="21" spans="1:40" ht="64.5" customHeight="1" x14ac:dyDescent="0.3">
      <c r="A21" s="1" t="s">
        <v>158</v>
      </c>
      <c r="B21" s="17" t="s">
        <v>120</v>
      </c>
      <c r="C21" s="6" t="s">
        <v>59</v>
      </c>
      <c r="D21" s="10">
        <f>D23+D24+D25</f>
        <v>198051.8</v>
      </c>
      <c r="E21" s="10">
        <f>E23+E24+E25</f>
        <v>-3959.74</v>
      </c>
      <c r="F21" s="10">
        <f t="shared" si="9"/>
        <v>194092.06</v>
      </c>
      <c r="G21" s="10">
        <f>G23+G24+G25</f>
        <v>66.850999999999999</v>
      </c>
      <c r="H21" s="10">
        <f t="shared" si="10"/>
        <v>194158.91099999999</v>
      </c>
      <c r="I21" s="10">
        <f>I23+I24+I25</f>
        <v>0</v>
      </c>
      <c r="J21" s="10">
        <f t="shared" si="11"/>
        <v>194158.91099999999</v>
      </c>
      <c r="K21" s="10">
        <f>K23+K24+K25</f>
        <v>0</v>
      </c>
      <c r="L21" s="10">
        <f t="shared" si="12"/>
        <v>194158.91099999999</v>
      </c>
      <c r="M21" s="10">
        <f>M23+M24+M25</f>
        <v>0</v>
      </c>
      <c r="N21" s="10">
        <f>L21+M21</f>
        <v>194158.91099999999</v>
      </c>
      <c r="O21" s="29">
        <f>O23+O24+O25</f>
        <v>0</v>
      </c>
      <c r="P21" s="10">
        <f>N21+O21</f>
        <v>194158.91099999999</v>
      </c>
      <c r="Q21" s="10">
        <f t="shared" ref="Q21:AB21" si="20">Q23+Q24+Q25</f>
        <v>0</v>
      </c>
      <c r="R21" s="10">
        <f t="shared" ref="R21:T21" si="21">R23+R24+R25</f>
        <v>0</v>
      </c>
      <c r="S21" s="10">
        <f t="shared" si="3"/>
        <v>0</v>
      </c>
      <c r="T21" s="10">
        <f t="shared" si="21"/>
        <v>0</v>
      </c>
      <c r="U21" s="10">
        <f t="shared" si="13"/>
        <v>0</v>
      </c>
      <c r="V21" s="10">
        <f t="shared" ref="V21" si="22">V23+V24+V25</f>
        <v>0</v>
      </c>
      <c r="W21" s="10">
        <f t="shared" si="14"/>
        <v>0</v>
      </c>
      <c r="X21" s="10">
        <f t="shared" ref="X21:Z21" si="23">X23+X24+X25</f>
        <v>0</v>
      </c>
      <c r="Y21" s="10">
        <f t="shared" si="15"/>
        <v>0</v>
      </c>
      <c r="Z21" s="29">
        <f t="shared" si="23"/>
        <v>0</v>
      </c>
      <c r="AA21" s="10">
        <f t="shared" si="16"/>
        <v>0</v>
      </c>
      <c r="AB21" s="10">
        <f t="shared" si="20"/>
        <v>0</v>
      </c>
      <c r="AC21" s="11">
        <f t="shared" ref="AC21:AE21" si="24">AC23+AC24+AC25</f>
        <v>0</v>
      </c>
      <c r="AD21" s="11">
        <f t="shared" si="4"/>
        <v>0</v>
      </c>
      <c r="AE21" s="11">
        <f t="shared" si="24"/>
        <v>0</v>
      </c>
      <c r="AF21" s="11">
        <f t="shared" si="5"/>
        <v>0</v>
      </c>
      <c r="AG21" s="11">
        <f t="shared" ref="AG21:AI21" si="25">AG23+AG24+AG25</f>
        <v>0</v>
      </c>
      <c r="AH21" s="11">
        <f t="shared" si="6"/>
        <v>0</v>
      </c>
      <c r="AI21" s="11">
        <f t="shared" si="25"/>
        <v>0</v>
      </c>
      <c r="AJ21" s="11">
        <f t="shared" si="7"/>
        <v>0</v>
      </c>
      <c r="AK21" s="32">
        <f t="shared" ref="AK21" si="26">AK23+AK24+AK25</f>
        <v>0</v>
      </c>
      <c r="AL21" s="11">
        <f t="shared" si="8"/>
        <v>0</v>
      </c>
      <c r="AM21" s="3"/>
      <c r="AN21" s="3"/>
    </row>
    <row r="22" spans="1:40" x14ac:dyDescent="0.3">
      <c r="A22" s="1"/>
      <c r="B22" s="19" t="s">
        <v>121</v>
      </c>
      <c r="C22" s="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29"/>
      <c r="AA22" s="10"/>
      <c r="AB22" s="11"/>
      <c r="AC22" s="11"/>
      <c r="AD22" s="11"/>
      <c r="AE22" s="11"/>
      <c r="AF22" s="11"/>
      <c r="AG22" s="11"/>
      <c r="AH22" s="11"/>
      <c r="AI22" s="11"/>
      <c r="AJ22" s="11"/>
      <c r="AK22" s="32"/>
      <c r="AL22" s="11"/>
      <c r="AM22" s="3"/>
      <c r="AN22" s="3"/>
    </row>
    <row r="23" spans="1:40" hidden="1" x14ac:dyDescent="0.3">
      <c r="A23" s="1"/>
      <c r="B23" s="21" t="s">
        <v>6</v>
      </c>
      <c r="C23" s="19"/>
      <c r="D23" s="13">
        <v>28129</v>
      </c>
      <c r="E23" s="13">
        <v>-3959.74</v>
      </c>
      <c r="F23" s="10">
        <f t="shared" si="9"/>
        <v>24169.260000000002</v>
      </c>
      <c r="G23" s="13">
        <v>66.850999999999999</v>
      </c>
      <c r="H23" s="10">
        <f t="shared" ref="H23:H26" si="27">F23+G23</f>
        <v>24236.111000000001</v>
      </c>
      <c r="I23" s="13"/>
      <c r="J23" s="10">
        <f t="shared" ref="J23:J26" si="28">H23+I23</f>
        <v>24236.111000000001</v>
      </c>
      <c r="K23" s="13"/>
      <c r="L23" s="10">
        <f t="shared" ref="L23:L26" si="29">J23+K23</f>
        <v>24236.111000000001</v>
      </c>
      <c r="M23" s="13"/>
      <c r="N23" s="10">
        <f>L23+M23</f>
        <v>24236.111000000001</v>
      </c>
      <c r="O23" s="30"/>
      <c r="P23" s="10">
        <f>N23+O23</f>
        <v>24236.111000000001</v>
      </c>
      <c r="Q23" s="13">
        <v>0</v>
      </c>
      <c r="R23" s="13">
        <v>0</v>
      </c>
      <c r="S23" s="10">
        <f t="shared" si="3"/>
        <v>0</v>
      </c>
      <c r="T23" s="13">
        <v>0</v>
      </c>
      <c r="U23" s="10">
        <f t="shared" ref="U23:U25" si="30">S23+T23</f>
        <v>0</v>
      </c>
      <c r="V23" s="13">
        <v>0</v>
      </c>
      <c r="W23" s="10">
        <f t="shared" ref="W23:W25" si="31">U23+V23</f>
        <v>0</v>
      </c>
      <c r="X23" s="13">
        <v>0</v>
      </c>
      <c r="Y23" s="10">
        <f t="shared" ref="Y23:Y25" si="32">W23+X23</f>
        <v>0</v>
      </c>
      <c r="Z23" s="30">
        <v>0</v>
      </c>
      <c r="AA23" s="10">
        <f t="shared" ref="AA23:AA25" si="33">Y23+Z23</f>
        <v>0</v>
      </c>
      <c r="AB23" s="12">
        <v>0</v>
      </c>
      <c r="AC23" s="12">
        <v>0</v>
      </c>
      <c r="AD23" s="11">
        <f t="shared" si="4"/>
        <v>0</v>
      </c>
      <c r="AE23" s="12"/>
      <c r="AF23" s="11">
        <f t="shared" ref="AF23:AF26" si="34">AD23+AE23</f>
        <v>0</v>
      </c>
      <c r="AG23" s="12"/>
      <c r="AH23" s="11">
        <f t="shared" ref="AH23:AH26" si="35">AF23+AG23</f>
        <v>0</v>
      </c>
      <c r="AI23" s="12"/>
      <c r="AJ23" s="11">
        <f t="shared" ref="AJ23:AJ26" si="36">AH23+AI23</f>
        <v>0</v>
      </c>
      <c r="AK23" s="31"/>
      <c r="AL23" s="11">
        <f t="shared" ref="AL23:AL26" si="37">AJ23+AK23</f>
        <v>0</v>
      </c>
      <c r="AM23" s="3" t="s">
        <v>256</v>
      </c>
      <c r="AN23" s="3">
        <v>0</v>
      </c>
    </row>
    <row r="24" spans="1:40" x14ac:dyDescent="0.3">
      <c r="A24" s="1"/>
      <c r="B24" s="21" t="s">
        <v>125</v>
      </c>
      <c r="C24" s="19"/>
      <c r="D24" s="10">
        <v>8496.2000000000007</v>
      </c>
      <c r="E24" s="10"/>
      <c r="F24" s="10">
        <f t="shared" si="9"/>
        <v>8496.2000000000007</v>
      </c>
      <c r="G24" s="10"/>
      <c r="H24" s="10">
        <f t="shared" si="27"/>
        <v>8496.2000000000007</v>
      </c>
      <c r="I24" s="10"/>
      <c r="J24" s="10">
        <f t="shared" si="28"/>
        <v>8496.2000000000007</v>
      </c>
      <c r="K24" s="10"/>
      <c r="L24" s="10">
        <f t="shared" si="29"/>
        <v>8496.2000000000007</v>
      </c>
      <c r="M24" s="10"/>
      <c r="N24" s="10">
        <f>L24+M24</f>
        <v>8496.2000000000007</v>
      </c>
      <c r="O24" s="29"/>
      <c r="P24" s="10">
        <f>N24+O24</f>
        <v>8496.2000000000007</v>
      </c>
      <c r="Q24" s="10">
        <v>0</v>
      </c>
      <c r="R24" s="10">
        <v>0</v>
      </c>
      <c r="S24" s="10">
        <f t="shared" si="3"/>
        <v>0</v>
      </c>
      <c r="T24" s="10">
        <v>0</v>
      </c>
      <c r="U24" s="10">
        <f t="shared" si="30"/>
        <v>0</v>
      </c>
      <c r="V24" s="10">
        <v>0</v>
      </c>
      <c r="W24" s="10">
        <f t="shared" si="31"/>
        <v>0</v>
      </c>
      <c r="X24" s="10">
        <v>0</v>
      </c>
      <c r="Y24" s="10">
        <f t="shared" si="32"/>
        <v>0</v>
      </c>
      <c r="Z24" s="29">
        <v>0</v>
      </c>
      <c r="AA24" s="10">
        <f t="shared" si="33"/>
        <v>0</v>
      </c>
      <c r="AB24" s="11">
        <v>0</v>
      </c>
      <c r="AC24" s="11">
        <v>0</v>
      </c>
      <c r="AD24" s="11">
        <f t="shared" si="4"/>
        <v>0</v>
      </c>
      <c r="AE24" s="11"/>
      <c r="AF24" s="11">
        <f t="shared" si="34"/>
        <v>0</v>
      </c>
      <c r="AG24" s="11"/>
      <c r="AH24" s="11">
        <f t="shared" si="35"/>
        <v>0</v>
      </c>
      <c r="AI24" s="11"/>
      <c r="AJ24" s="11">
        <f t="shared" si="36"/>
        <v>0</v>
      </c>
      <c r="AK24" s="32"/>
      <c r="AL24" s="11">
        <f t="shared" si="37"/>
        <v>0</v>
      </c>
      <c r="AM24" s="3" t="s">
        <v>257</v>
      </c>
      <c r="AN24" s="3"/>
    </row>
    <row r="25" spans="1:40" x14ac:dyDescent="0.3">
      <c r="A25" s="1"/>
      <c r="B25" s="21" t="s">
        <v>126</v>
      </c>
      <c r="C25" s="6"/>
      <c r="D25" s="10">
        <v>161426.6</v>
      </c>
      <c r="E25" s="10"/>
      <c r="F25" s="10">
        <f t="shared" si="9"/>
        <v>161426.6</v>
      </c>
      <c r="G25" s="10"/>
      <c r="H25" s="10">
        <f t="shared" si="27"/>
        <v>161426.6</v>
      </c>
      <c r="I25" s="10"/>
      <c r="J25" s="10">
        <f t="shared" si="28"/>
        <v>161426.6</v>
      </c>
      <c r="K25" s="10"/>
      <c r="L25" s="10">
        <f t="shared" si="29"/>
        <v>161426.6</v>
      </c>
      <c r="M25" s="10"/>
      <c r="N25" s="10">
        <f>L25+M25</f>
        <v>161426.6</v>
      </c>
      <c r="O25" s="29"/>
      <c r="P25" s="10">
        <f>N25+O25</f>
        <v>161426.6</v>
      </c>
      <c r="Q25" s="10">
        <v>0</v>
      </c>
      <c r="R25" s="10">
        <v>0</v>
      </c>
      <c r="S25" s="10">
        <f t="shared" si="3"/>
        <v>0</v>
      </c>
      <c r="T25" s="10">
        <v>0</v>
      </c>
      <c r="U25" s="10">
        <f t="shared" si="30"/>
        <v>0</v>
      </c>
      <c r="V25" s="10">
        <v>0</v>
      </c>
      <c r="W25" s="10">
        <f t="shared" si="31"/>
        <v>0</v>
      </c>
      <c r="X25" s="10">
        <v>0</v>
      </c>
      <c r="Y25" s="10">
        <f t="shared" si="32"/>
        <v>0</v>
      </c>
      <c r="Z25" s="29">
        <v>0</v>
      </c>
      <c r="AA25" s="10">
        <f t="shared" si="33"/>
        <v>0</v>
      </c>
      <c r="AB25" s="11">
        <v>0</v>
      </c>
      <c r="AC25" s="11">
        <v>0</v>
      </c>
      <c r="AD25" s="11">
        <f t="shared" si="4"/>
        <v>0</v>
      </c>
      <c r="AE25" s="11"/>
      <c r="AF25" s="11">
        <f t="shared" si="34"/>
        <v>0</v>
      </c>
      <c r="AG25" s="11"/>
      <c r="AH25" s="11">
        <f t="shared" si="35"/>
        <v>0</v>
      </c>
      <c r="AI25" s="11"/>
      <c r="AJ25" s="11">
        <f t="shared" si="36"/>
        <v>0</v>
      </c>
      <c r="AK25" s="32"/>
      <c r="AL25" s="11">
        <f t="shared" si="37"/>
        <v>0</v>
      </c>
      <c r="AM25" s="3" t="s">
        <v>257</v>
      </c>
      <c r="AN25" s="3"/>
    </row>
    <row r="26" spans="1:40" ht="56.25" x14ac:dyDescent="0.3">
      <c r="A26" s="1" t="s">
        <v>162</v>
      </c>
      <c r="B26" s="19" t="s">
        <v>122</v>
      </c>
      <c r="C26" s="6" t="s">
        <v>59</v>
      </c>
      <c r="D26" s="10">
        <f>D28+D29+D30</f>
        <v>193327.5</v>
      </c>
      <c r="E26" s="10">
        <f>E28+E29+E30</f>
        <v>-68.677000000000007</v>
      </c>
      <c r="F26" s="10">
        <f t="shared" si="9"/>
        <v>193258.823</v>
      </c>
      <c r="G26" s="10">
        <f>G28+G29+G30</f>
        <v>7325.0649999999996</v>
      </c>
      <c r="H26" s="10">
        <f t="shared" si="27"/>
        <v>200583.88800000001</v>
      </c>
      <c r="I26" s="10">
        <f>I28+I29+I30</f>
        <v>0</v>
      </c>
      <c r="J26" s="10">
        <f t="shared" si="28"/>
        <v>200583.88800000001</v>
      </c>
      <c r="K26" s="10">
        <f>K28+K29+K30</f>
        <v>359.51200000000244</v>
      </c>
      <c r="L26" s="10">
        <f t="shared" si="29"/>
        <v>200943.40000000002</v>
      </c>
      <c r="M26" s="10">
        <f>M28+M29+M30</f>
        <v>0</v>
      </c>
      <c r="N26" s="10">
        <f>L26+M26</f>
        <v>200943.40000000002</v>
      </c>
      <c r="O26" s="29">
        <f>O28+O29+O30</f>
        <v>0</v>
      </c>
      <c r="P26" s="10">
        <f>N26+O26</f>
        <v>200943.40000000002</v>
      </c>
      <c r="Q26" s="10">
        <f t="shared" ref="Q26:AB26" si="38">Q28+Q29+Q30</f>
        <v>0</v>
      </c>
      <c r="R26" s="10">
        <f t="shared" ref="R26:T26" si="39">R28+R29+R30</f>
        <v>0</v>
      </c>
      <c r="S26" s="10">
        <f t="shared" si="3"/>
        <v>0</v>
      </c>
      <c r="T26" s="10">
        <f t="shared" si="39"/>
        <v>0</v>
      </c>
      <c r="U26" s="10">
        <f>S26+T26</f>
        <v>0</v>
      </c>
      <c r="V26" s="10">
        <f t="shared" ref="V26" si="40">V28+V29+V30</f>
        <v>0</v>
      </c>
      <c r="W26" s="10">
        <f>U26+V26</f>
        <v>0</v>
      </c>
      <c r="X26" s="10">
        <f t="shared" ref="X26:Z26" si="41">X28+X29+X30</f>
        <v>0</v>
      </c>
      <c r="Y26" s="10">
        <f>W26+X26</f>
        <v>0</v>
      </c>
      <c r="Z26" s="29">
        <f t="shared" si="41"/>
        <v>0</v>
      </c>
      <c r="AA26" s="10">
        <f>Y26+Z26</f>
        <v>0</v>
      </c>
      <c r="AB26" s="10">
        <f t="shared" si="38"/>
        <v>0</v>
      </c>
      <c r="AC26" s="11">
        <f t="shared" ref="AC26:AE26" si="42">AC28+AC29+AC30</f>
        <v>0</v>
      </c>
      <c r="AD26" s="11">
        <f t="shared" si="4"/>
        <v>0</v>
      </c>
      <c r="AE26" s="11">
        <f t="shared" si="42"/>
        <v>0</v>
      </c>
      <c r="AF26" s="11">
        <f t="shared" si="34"/>
        <v>0</v>
      </c>
      <c r="AG26" s="11">
        <f t="shared" ref="AG26:AI26" si="43">AG28+AG29+AG30</f>
        <v>0</v>
      </c>
      <c r="AH26" s="11">
        <f t="shared" si="35"/>
        <v>0</v>
      </c>
      <c r="AI26" s="11">
        <f t="shared" si="43"/>
        <v>0</v>
      </c>
      <c r="AJ26" s="11">
        <f t="shared" si="36"/>
        <v>0</v>
      </c>
      <c r="AK26" s="32">
        <f t="shared" ref="AK26" si="44">AK28+AK29+AK30</f>
        <v>0</v>
      </c>
      <c r="AL26" s="11">
        <f t="shared" si="37"/>
        <v>0</v>
      </c>
      <c r="AM26" s="3"/>
      <c r="AN26" s="3"/>
    </row>
    <row r="27" spans="1:40" x14ac:dyDescent="0.3">
      <c r="A27" s="1"/>
      <c r="B27" s="21" t="s">
        <v>121</v>
      </c>
      <c r="C27" s="19"/>
      <c r="D27" s="12"/>
      <c r="E27" s="12"/>
      <c r="F27" s="10"/>
      <c r="G27" s="12"/>
      <c r="H27" s="10"/>
      <c r="I27" s="12"/>
      <c r="J27" s="10"/>
      <c r="K27" s="12"/>
      <c r="L27" s="10"/>
      <c r="M27" s="12"/>
      <c r="N27" s="10"/>
      <c r="O27" s="31"/>
      <c r="P27" s="10"/>
      <c r="Q27" s="12"/>
      <c r="R27" s="12"/>
      <c r="S27" s="10"/>
      <c r="T27" s="12"/>
      <c r="U27" s="10"/>
      <c r="V27" s="12"/>
      <c r="W27" s="10"/>
      <c r="X27" s="12"/>
      <c r="Y27" s="10"/>
      <c r="Z27" s="31"/>
      <c r="AA27" s="10"/>
      <c r="AB27" s="12"/>
      <c r="AC27" s="12"/>
      <c r="AD27" s="11"/>
      <c r="AE27" s="12"/>
      <c r="AF27" s="11"/>
      <c r="AG27" s="12"/>
      <c r="AH27" s="11"/>
      <c r="AI27" s="12"/>
      <c r="AJ27" s="11"/>
      <c r="AK27" s="31"/>
      <c r="AL27" s="11"/>
      <c r="AM27" s="3"/>
      <c r="AN27" s="3"/>
    </row>
    <row r="28" spans="1:40" hidden="1" x14ac:dyDescent="0.3">
      <c r="A28" s="1"/>
      <c r="B28" s="21" t="s">
        <v>6</v>
      </c>
      <c r="C28" s="19"/>
      <c r="D28" s="10">
        <v>44001.600000000006</v>
      </c>
      <c r="E28" s="10">
        <v>-68.677000000000007</v>
      </c>
      <c r="F28" s="10">
        <f t="shared" si="9"/>
        <v>43932.923000000003</v>
      </c>
      <c r="G28" s="10">
        <v>7325.0649999999996</v>
      </c>
      <c r="H28" s="10">
        <f t="shared" ref="H28:H31" si="45">F28+G28</f>
        <v>51257.988000000005</v>
      </c>
      <c r="I28" s="10"/>
      <c r="J28" s="10">
        <f t="shared" ref="J28:J31" si="46">H28+I28</f>
        <v>51257.988000000005</v>
      </c>
      <c r="K28" s="10">
        <v>-34564.288</v>
      </c>
      <c r="L28" s="10">
        <f t="shared" ref="L28:L31" si="47">J28+K28</f>
        <v>16693.700000000004</v>
      </c>
      <c r="M28" s="10"/>
      <c r="N28" s="10">
        <f>L28+M28</f>
        <v>16693.700000000004</v>
      </c>
      <c r="O28" s="29"/>
      <c r="P28" s="10">
        <f>N28+O28</f>
        <v>16693.700000000004</v>
      </c>
      <c r="Q28" s="10">
        <v>0</v>
      </c>
      <c r="R28" s="10">
        <v>0</v>
      </c>
      <c r="S28" s="10">
        <f t="shared" si="3"/>
        <v>0</v>
      </c>
      <c r="T28" s="10">
        <v>0</v>
      </c>
      <c r="U28" s="10">
        <f t="shared" ref="U28:U31" si="48">S28+T28</f>
        <v>0</v>
      </c>
      <c r="V28" s="10">
        <v>0</v>
      </c>
      <c r="W28" s="10">
        <f t="shared" ref="W28:W31" si="49">U28+V28</f>
        <v>0</v>
      </c>
      <c r="X28" s="10">
        <v>0</v>
      </c>
      <c r="Y28" s="10">
        <f t="shared" ref="Y28:Y31" si="50">W28+X28</f>
        <v>0</v>
      </c>
      <c r="Z28" s="29">
        <v>0</v>
      </c>
      <c r="AA28" s="10">
        <f t="shared" ref="AA28:AA31" si="51">Y28+Z28</f>
        <v>0</v>
      </c>
      <c r="AB28" s="11">
        <v>0</v>
      </c>
      <c r="AC28" s="11">
        <v>0</v>
      </c>
      <c r="AD28" s="11">
        <f t="shared" si="4"/>
        <v>0</v>
      </c>
      <c r="AE28" s="11"/>
      <c r="AF28" s="11">
        <f t="shared" ref="AF28:AF31" si="52">AD28+AE28</f>
        <v>0</v>
      </c>
      <c r="AG28" s="11"/>
      <c r="AH28" s="11">
        <f t="shared" ref="AH28:AH31" si="53">AF28+AG28</f>
        <v>0</v>
      </c>
      <c r="AI28" s="11"/>
      <c r="AJ28" s="11">
        <f t="shared" ref="AJ28:AJ31" si="54">AH28+AI28</f>
        <v>0</v>
      </c>
      <c r="AK28" s="32"/>
      <c r="AL28" s="11">
        <f t="shared" ref="AL28:AL31" si="55">AJ28+AK28</f>
        <v>0</v>
      </c>
      <c r="AM28" s="3" t="s">
        <v>275</v>
      </c>
      <c r="AN28" s="3">
        <v>0</v>
      </c>
    </row>
    <row r="29" spans="1:40" x14ac:dyDescent="0.3">
      <c r="A29" s="1"/>
      <c r="B29" s="21" t="s">
        <v>125</v>
      </c>
      <c r="C29" s="19"/>
      <c r="D29" s="10">
        <v>55076.2</v>
      </c>
      <c r="E29" s="10"/>
      <c r="F29" s="10">
        <f t="shared" si="9"/>
        <v>55076.2</v>
      </c>
      <c r="G29" s="10"/>
      <c r="H29" s="10">
        <f t="shared" si="45"/>
        <v>55076.2</v>
      </c>
      <c r="I29" s="10"/>
      <c r="J29" s="10">
        <f t="shared" si="46"/>
        <v>55076.2</v>
      </c>
      <c r="K29" s="10">
        <f>34923.8</f>
        <v>34923.800000000003</v>
      </c>
      <c r="L29" s="10">
        <f t="shared" si="47"/>
        <v>90000</v>
      </c>
      <c r="M29" s="10"/>
      <c r="N29" s="10">
        <f>L29+M29</f>
        <v>90000</v>
      </c>
      <c r="O29" s="29"/>
      <c r="P29" s="10">
        <f>N29+O29</f>
        <v>90000</v>
      </c>
      <c r="Q29" s="10">
        <v>0</v>
      </c>
      <c r="R29" s="10">
        <v>0</v>
      </c>
      <c r="S29" s="10">
        <f t="shared" si="3"/>
        <v>0</v>
      </c>
      <c r="T29" s="10">
        <v>0</v>
      </c>
      <c r="U29" s="10">
        <f t="shared" si="48"/>
        <v>0</v>
      </c>
      <c r="V29" s="10">
        <v>0</v>
      </c>
      <c r="W29" s="10">
        <f t="shared" si="49"/>
        <v>0</v>
      </c>
      <c r="X29" s="10">
        <v>0</v>
      </c>
      <c r="Y29" s="10">
        <f t="shared" si="50"/>
        <v>0</v>
      </c>
      <c r="Z29" s="29">
        <v>0</v>
      </c>
      <c r="AA29" s="10">
        <f t="shared" si="51"/>
        <v>0</v>
      </c>
      <c r="AB29" s="10">
        <v>0</v>
      </c>
      <c r="AC29" s="11">
        <v>0</v>
      </c>
      <c r="AD29" s="11">
        <f t="shared" si="4"/>
        <v>0</v>
      </c>
      <c r="AE29" s="11"/>
      <c r="AF29" s="11">
        <f t="shared" si="52"/>
        <v>0</v>
      </c>
      <c r="AG29" s="11"/>
      <c r="AH29" s="11">
        <f t="shared" si="53"/>
        <v>0</v>
      </c>
      <c r="AI29" s="11"/>
      <c r="AJ29" s="11">
        <f t="shared" si="54"/>
        <v>0</v>
      </c>
      <c r="AK29" s="32"/>
      <c r="AL29" s="11">
        <f t="shared" si="55"/>
        <v>0</v>
      </c>
      <c r="AM29" s="3" t="s">
        <v>258</v>
      </c>
      <c r="AN29" s="3"/>
    </row>
    <row r="30" spans="1:40" x14ac:dyDescent="0.3">
      <c r="A30" s="1"/>
      <c r="B30" s="21" t="s">
        <v>126</v>
      </c>
      <c r="C30" s="19"/>
      <c r="D30" s="10">
        <v>94249.7</v>
      </c>
      <c r="E30" s="10"/>
      <c r="F30" s="10">
        <f t="shared" si="9"/>
        <v>94249.7</v>
      </c>
      <c r="G30" s="10"/>
      <c r="H30" s="10">
        <f t="shared" si="45"/>
        <v>94249.7</v>
      </c>
      <c r="I30" s="10"/>
      <c r="J30" s="10">
        <f t="shared" si="46"/>
        <v>94249.7</v>
      </c>
      <c r="K30" s="10"/>
      <c r="L30" s="10">
        <f t="shared" si="47"/>
        <v>94249.7</v>
      </c>
      <c r="M30" s="10"/>
      <c r="N30" s="10">
        <f>L30+M30</f>
        <v>94249.7</v>
      </c>
      <c r="O30" s="29"/>
      <c r="P30" s="10">
        <f>N30+O30</f>
        <v>94249.7</v>
      </c>
      <c r="Q30" s="10">
        <v>0</v>
      </c>
      <c r="R30" s="10">
        <v>0</v>
      </c>
      <c r="S30" s="10">
        <f t="shared" si="3"/>
        <v>0</v>
      </c>
      <c r="T30" s="10">
        <v>0</v>
      </c>
      <c r="U30" s="10">
        <f t="shared" si="48"/>
        <v>0</v>
      </c>
      <c r="V30" s="10">
        <v>0</v>
      </c>
      <c r="W30" s="10">
        <f t="shared" si="49"/>
        <v>0</v>
      </c>
      <c r="X30" s="10">
        <v>0</v>
      </c>
      <c r="Y30" s="10">
        <f t="shared" si="50"/>
        <v>0</v>
      </c>
      <c r="Z30" s="29">
        <v>0</v>
      </c>
      <c r="AA30" s="10">
        <f t="shared" si="51"/>
        <v>0</v>
      </c>
      <c r="AB30" s="10">
        <v>0</v>
      </c>
      <c r="AC30" s="11">
        <v>0</v>
      </c>
      <c r="AD30" s="11">
        <f t="shared" si="4"/>
        <v>0</v>
      </c>
      <c r="AE30" s="11"/>
      <c r="AF30" s="11">
        <f t="shared" si="52"/>
        <v>0</v>
      </c>
      <c r="AG30" s="11"/>
      <c r="AH30" s="11">
        <f t="shared" si="53"/>
        <v>0</v>
      </c>
      <c r="AI30" s="11"/>
      <c r="AJ30" s="11">
        <f t="shared" si="54"/>
        <v>0</v>
      </c>
      <c r="AK30" s="32"/>
      <c r="AL30" s="11">
        <f t="shared" si="55"/>
        <v>0</v>
      </c>
      <c r="AM30" s="3" t="s">
        <v>257</v>
      </c>
      <c r="AN30" s="3"/>
    </row>
    <row r="31" spans="1:40" ht="56.25" x14ac:dyDescent="0.3">
      <c r="A31" s="1" t="s">
        <v>163</v>
      </c>
      <c r="B31" s="21" t="s">
        <v>123</v>
      </c>
      <c r="C31" s="6" t="s">
        <v>59</v>
      </c>
      <c r="D31" s="10">
        <f>D33+D34+D35</f>
        <v>56987.5</v>
      </c>
      <c r="E31" s="10">
        <f>E33+E34+E35</f>
        <v>-2588.1999999999998</v>
      </c>
      <c r="F31" s="10">
        <f t="shared" si="9"/>
        <v>54399.3</v>
      </c>
      <c r="G31" s="10">
        <f>G33+G34+G35</f>
        <v>10875.009</v>
      </c>
      <c r="H31" s="10">
        <f t="shared" si="45"/>
        <v>65274.309000000001</v>
      </c>
      <c r="I31" s="10">
        <f>I33+I34+I35</f>
        <v>0</v>
      </c>
      <c r="J31" s="10">
        <f t="shared" si="46"/>
        <v>65274.309000000001</v>
      </c>
      <c r="K31" s="10">
        <f>K33+K34+K35</f>
        <v>0</v>
      </c>
      <c r="L31" s="10">
        <f t="shared" si="47"/>
        <v>65274.309000000001</v>
      </c>
      <c r="M31" s="10">
        <f>M33+M34+M35</f>
        <v>0</v>
      </c>
      <c r="N31" s="10">
        <f>L31+M31</f>
        <v>65274.309000000001</v>
      </c>
      <c r="O31" s="29">
        <f>O33+O34+O35</f>
        <v>0</v>
      </c>
      <c r="P31" s="10">
        <f>N31+O31</f>
        <v>65274.309000000001</v>
      </c>
      <c r="Q31" s="10">
        <f t="shared" ref="Q31:AB31" si="56">Q33+Q34+Q35</f>
        <v>0</v>
      </c>
      <c r="R31" s="10">
        <f t="shared" ref="R31:T31" si="57">R33+R34+R35</f>
        <v>0</v>
      </c>
      <c r="S31" s="10">
        <f t="shared" si="3"/>
        <v>0</v>
      </c>
      <c r="T31" s="10">
        <f t="shared" si="57"/>
        <v>0</v>
      </c>
      <c r="U31" s="10">
        <f t="shared" si="48"/>
        <v>0</v>
      </c>
      <c r="V31" s="10">
        <f t="shared" ref="V31" si="58">V33+V34+V35</f>
        <v>0</v>
      </c>
      <c r="W31" s="10">
        <f t="shared" si="49"/>
        <v>0</v>
      </c>
      <c r="X31" s="10">
        <f t="shared" ref="X31:Z31" si="59">X33+X34+X35</f>
        <v>0</v>
      </c>
      <c r="Y31" s="10">
        <f t="shared" si="50"/>
        <v>0</v>
      </c>
      <c r="Z31" s="29">
        <f t="shared" si="59"/>
        <v>0</v>
      </c>
      <c r="AA31" s="10">
        <f t="shared" si="51"/>
        <v>0</v>
      </c>
      <c r="AB31" s="10">
        <f t="shared" si="56"/>
        <v>0</v>
      </c>
      <c r="AC31" s="11">
        <f t="shared" ref="AC31:AE31" si="60">AC33+AC34+AC35</f>
        <v>0</v>
      </c>
      <c r="AD31" s="11">
        <f t="shared" si="4"/>
        <v>0</v>
      </c>
      <c r="AE31" s="11">
        <f t="shared" si="60"/>
        <v>0</v>
      </c>
      <c r="AF31" s="11">
        <f t="shared" si="52"/>
        <v>0</v>
      </c>
      <c r="AG31" s="11">
        <f t="shared" ref="AG31:AI31" si="61">AG33+AG34+AG35</f>
        <v>0</v>
      </c>
      <c r="AH31" s="11">
        <f t="shared" si="53"/>
        <v>0</v>
      </c>
      <c r="AI31" s="11">
        <f t="shared" si="61"/>
        <v>0</v>
      </c>
      <c r="AJ31" s="11">
        <f t="shared" si="54"/>
        <v>0</v>
      </c>
      <c r="AK31" s="32">
        <f t="shared" ref="AK31" si="62">AK33+AK34+AK35</f>
        <v>0</v>
      </c>
      <c r="AL31" s="11">
        <f t="shared" si="55"/>
        <v>0</v>
      </c>
      <c r="AM31" s="3"/>
      <c r="AN31" s="3"/>
    </row>
    <row r="32" spans="1:40" x14ac:dyDescent="0.3">
      <c r="A32" s="1"/>
      <c r="B32" s="21" t="s">
        <v>121</v>
      </c>
      <c r="C32" s="1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29"/>
      <c r="AA32" s="10"/>
      <c r="AB32" s="10"/>
      <c r="AC32" s="11"/>
      <c r="AD32" s="11"/>
      <c r="AE32" s="11"/>
      <c r="AF32" s="11"/>
      <c r="AG32" s="11"/>
      <c r="AH32" s="11"/>
      <c r="AI32" s="11"/>
      <c r="AJ32" s="11"/>
      <c r="AK32" s="32"/>
      <c r="AL32" s="11"/>
      <c r="AM32" s="3"/>
      <c r="AN32" s="3"/>
    </row>
    <row r="33" spans="1:40" hidden="1" x14ac:dyDescent="0.3">
      <c r="A33" s="1"/>
      <c r="B33" s="21" t="s">
        <v>6</v>
      </c>
      <c r="C33" s="19"/>
      <c r="D33" s="10">
        <v>2642.5999999999995</v>
      </c>
      <c r="E33" s="10">
        <f>-961.887-1626.313</f>
        <v>-2588.1999999999998</v>
      </c>
      <c r="F33" s="10">
        <f t="shared" si="9"/>
        <v>54.399999999999636</v>
      </c>
      <c r="G33" s="10">
        <f>8334.188+2454.875+85.946</f>
        <v>10875.009</v>
      </c>
      <c r="H33" s="10">
        <f t="shared" ref="H33:H36" si="63">F33+G33</f>
        <v>10929.409</v>
      </c>
      <c r="I33" s="10"/>
      <c r="J33" s="10">
        <f t="shared" ref="J33:J36" si="64">H33+I33</f>
        <v>10929.409</v>
      </c>
      <c r="K33" s="10"/>
      <c r="L33" s="10">
        <f t="shared" ref="L33:L36" si="65">J33+K33</f>
        <v>10929.409</v>
      </c>
      <c r="M33" s="10"/>
      <c r="N33" s="10">
        <f>L33+M33</f>
        <v>10929.409</v>
      </c>
      <c r="O33" s="29"/>
      <c r="P33" s="10">
        <f>N33+O33</f>
        <v>10929.409</v>
      </c>
      <c r="Q33" s="10">
        <v>0</v>
      </c>
      <c r="R33" s="10">
        <v>0</v>
      </c>
      <c r="S33" s="10">
        <f t="shared" si="3"/>
        <v>0</v>
      </c>
      <c r="T33" s="10">
        <v>0</v>
      </c>
      <c r="U33" s="10">
        <f t="shared" ref="U33:U36" si="66">S33+T33</f>
        <v>0</v>
      </c>
      <c r="V33" s="10">
        <v>0</v>
      </c>
      <c r="W33" s="10">
        <f t="shared" ref="W33:W36" si="67">U33+V33</f>
        <v>0</v>
      </c>
      <c r="X33" s="10">
        <v>0</v>
      </c>
      <c r="Y33" s="10">
        <f t="shared" ref="Y33:Y36" si="68">W33+X33</f>
        <v>0</v>
      </c>
      <c r="Z33" s="29">
        <v>0</v>
      </c>
      <c r="AA33" s="10">
        <f t="shared" ref="AA33:AA36" si="69">Y33+Z33</f>
        <v>0</v>
      </c>
      <c r="AB33" s="10">
        <v>0</v>
      </c>
      <c r="AC33" s="11">
        <v>0</v>
      </c>
      <c r="AD33" s="11">
        <f t="shared" si="4"/>
        <v>0</v>
      </c>
      <c r="AE33" s="11"/>
      <c r="AF33" s="11">
        <f t="shared" ref="AF33:AF36" si="70">AD33+AE33</f>
        <v>0</v>
      </c>
      <c r="AG33" s="11"/>
      <c r="AH33" s="11">
        <f t="shared" ref="AH33:AH36" si="71">AF33+AG33</f>
        <v>0</v>
      </c>
      <c r="AI33" s="11"/>
      <c r="AJ33" s="11">
        <f t="shared" ref="AJ33:AJ36" si="72">AH33+AI33</f>
        <v>0</v>
      </c>
      <c r="AK33" s="32"/>
      <c r="AL33" s="11">
        <f t="shared" ref="AL33:AL36" si="73">AJ33+AK33</f>
        <v>0</v>
      </c>
      <c r="AM33" s="3" t="s">
        <v>337</v>
      </c>
      <c r="AN33" s="3">
        <v>0</v>
      </c>
    </row>
    <row r="34" spans="1:40" x14ac:dyDescent="0.3">
      <c r="A34" s="1"/>
      <c r="B34" s="21" t="s">
        <v>125</v>
      </c>
      <c r="C34" s="19"/>
      <c r="D34" s="10">
        <v>2717.2</v>
      </c>
      <c r="E34" s="10"/>
      <c r="F34" s="10">
        <f t="shared" si="9"/>
        <v>2717.2</v>
      </c>
      <c r="G34" s="10"/>
      <c r="H34" s="10">
        <f t="shared" si="63"/>
        <v>2717.2</v>
      </c>
      <c r="I34" s="10"/>
      <c r="J34" s="10">
        <f t="shared" si="64"/>
        <v>2717.2</v>
      </c>
      <c r="K34" s="10"/>
      <c r="L34" s="10">
        <f t="shared" si="65"/>
        <v>2717.2</v>
      </c>
      <c r="M34" s="10"/>
      <c r="N34" s="10">
        <f>L34+M34</f>
        <v>2717.2</v>
      </c>
      <c r="O34" s="29"/>
      <c r="P34" s="10">
        <f>N34+O34</f>
        <v>2717.2</v>
      </c>
      <c r="Q34" s="10">
        <v>0</v>
      </c>
      <c r="R34" s="10">
        <v>0</v>
      </c>
      <c r="S34" s="10">
        <f t="shared" si="3"/>
        <v>0</v>
      </c>
      <c r="T34" s="10">
        <v>0</v>
      </c>
      <c r="U34" s="10">
        <f t="shared" si="66"/>
        <v>0</v>
      </c>
      <c r="V34" s="10">
        <v>0</v>
      </c>
      <c r="W34" s="10">
        <f t="shared" si="67"/>
        <v>0</v>
      </c>
      <c r="X34" s="10">
        <v>0</v>
      </c>
      <c r="Y34" s="10">
        <f t="shared" si="68"/>
        <v>0</v>
      </c>
      <c r="Z34" s="29">
        <v>0</v>
      </c>
      <c r="AA34" s="10">
        <f t="shared" si="69"/>
        <v>0</v>
      </c>
      <c r="AB34" s="10">
        <v>0</v>
      </c>
      <c r="AC34" s="11">
        <v>0</v>
      </c>
      <c r="AD34" s="11">
        <f t="shared" si="4"/>
        <v>0</v>
      </c>
      <c r="AE34" s="11"/>
      <c r="AF34" s="11">
        <f t="shared" si="70"/>
        <v>0</v>
      </c>
      <c r="AG34" s="11"/>
      <c r="AH34" s="11">
        <f t="shared" si="71"/>
        <v>0</v>
      </c>
      <c r="AI34" s="11"/>
      <c r="AJ34" s="11">
        <f t="shared" si="72"/>
        <v>0</v>
      </c>
      <c r="AK34" s="32"/>
      <c r="AL34" s="11">
        <f t="shared" si="73"/>
        <v>0</v>
      </c>
      <c r="AM34" s="3" t="s">
        <v>257</v>
      </c>
      <c r="AN34" s="3"/>
    </row>
    <row r="35" spans="1:40" x14ac:dyDescent="0.3">
      <c r="A35" s="1"/>
      <c r="B35" s="21" t="s">
        <v>126</v>
      </c>
      <c r="C35" s="19"/>
      <c r="D35" s="10">
        <v>51627.7</v>
      </c>
      <c r="E35" s="10"/>
      <c r="F35" s="10">
        <f t="shared" si="9"/>
        <v>51627.7</v>
      </c>
      <c r="G35" s="10"/>
      <c r="H35" s="10">
        <f t="shared" si="63"/>
        <v>51627.7</v>
      </c>
      <c r="I35" s="10"/>
      <c r="J35" s="10">
        <f t="shared" si="64"/>
        <v>51627.7</v>
      </c>
      <c r="K35" s="10"/>
      <c r="L35" s="10">
        <f t="shared" si="65"/>
        <v>51627.7</v>
      </c>
      <c r="M35" s="10"/>
      <c r="N35" s="10">
        <f>L35+M35</f>
        <v>51627.7</v>
      </c>
      <c r="O35" s="29"/>
      <c r="P35" s="10">
        <f>N35+O35</f>
        <v>51627.7</v>
      </c>
      <c r="Q35" s="10">
        <v>0</v>
      </c>
      <c r="R35" s="10">
        <v>0</v>
      </c>
      <c r="S35" s="10">
        <f t="shared" si="3"/>
        <v>0</v>
      </c>
      <c r="T35" s="10">
        <v>0</v>
      </c>
      <c r="U35" s="10">
        <f t="shared" si="66"/>
        <v>0</v>
      </c>
      <c r="V35" s="10">
        <v>0</v>
      </c>
      <c r="W35" s="10">
        <f t="shared" si="67"/>
        <v>0</v>
      </c>
      <c r="X35" s="10">
        <v>0</v>
      </c>
      <c r="Y35" s="10">
        <f t="shared" si="68"/>
        <v>0</v>
      </c>
      <c r="Z35" s="29">
        <v>0</v>
      </c>
      <c r="AA35" s="10">
        <f t="shared" si="69"/>
        <v>0</v>
      </c>
      <c r="AB35" s="10">
        <v>0</v>
      </c>
      <c r="AC35" s="11">
        <v>0</v>
      </c>
      <c r="AD35" s="11">
        <f t="shared" si="4"/>
        <v>0</v>
      </c>
      <c r="AE35" s="11"/>
      <c r="AF35" s="11">
        <f t="shared" si="70"/>
        <v>0</v>
      </c>
      <c r="AG35" s="11"/>
      <c r="AH35" s="11">
        <f t="shared" si="71"/>
        <v>0</v>
      </c>
      <c r="AI35" s="11"/>
      <c r="AJ35" s="11">
        <f t="shared" si="72"/>
        <v>0</v>
      </c>
      <c r="AK35" s="32"/>
      <c r="AL35" s="11">
        <f t="shared" si="73"/>
        <v>0</v>
      </c>
      <c r="AM35" s="3" t="s">
        <v>257</v>
      </c>
      <c r="AN35" s="3"/>
    </row>
    <row r="36" spans="1:40" ht="56.25" x14ac:dyDescent="0.3">
      <c r="A36" s="1" t="s">
        <v>166</v>
      </c>
      <c r="B36" s="21" t="s">
        <v>124</v>
      </c>
      <c r="C36" s="6" t="s">
        <v>59</v>
      </c>
      <c r="D36" s="10">
        <f>D38+D39+D40</f>
        <v>162811.29999999999</v>
      </c>
      <c r="E36" s="10">
        <f>E38+E39+E40</f>
        <v>-11490.373</v>
      </c>
      <c r="F36" s="10">
        <f t="shared" si="9"/>
        <v>151320.927</v>
      </c>
      <c r="G36" s="10">
        <f>G38+G39+G40</f>
        <v>32.229999999999997</v>
      </c>
      <c r="H36" s="10">
        <f t="shared" si="63"/>
        <v>151353.15700000001</v>
      </c>
      <c r="I36" s="10">
        <f>I38+I39+I40</f>
        <v>0</v>
      </c>
      <c r="J36" s="10">
        <f t="shared" si="64"/>
        <v>151353.15700000001</v>
      </c>
      <c r="K36" s="10">
        <f>K38+K39+K40</f>
        <v>0</v>
      </c>
      <c r="L36" s="10">
        <f t="shared" si="65"/>
        <v>151353.15700000001</v>
      </c>
      <c r="M36" s="10">
        <f>M38+M39+M40</f>
        <v>0</v>
      </c>
      <c r="N36" s="10">
        <f>L36+M36</f>
        <v>151353.15700000001</v>
      </c>
      <c r="O36" s="29">
        <f>O38+O39+O40</f>
        <v>0</v>
      </c>
      <c r="P36" s="10">
        <f>N36+O36</f>
        <v>151353.15700000001</v>
      </c>
      <c r="Q36" s="10">
        <f t="shared" ref="Q36:AB36" si="74">Q38+Q39+Q40</f>
        <v>0</v>
      </c>
      <c r="R36" s="10">
        <f t="shared" ref="R36:T36" si="75">R38+R39+R40</f>
        <v>0</v>
      </c>
      <c r="S36" s="10">
        <f t="shared" si="3"/>
        <v>0</v>
      </c>
      <c r="T36" s="10">
        <f t="shared" si="75"/>
        <v>0</v>
      </c>
      <c r="U36" s="10">
        <f t="shared" si="66"/>
        <v>0</v>
      </c>
      <c r="V36" s="10">
        <f t="shared" ref="V36" si="76">V38+V39+V40</f>
        <v>0</v>
      </c>
      <c r="W36" s="10">
        <f t="shared" si="67"/>
        <v>0</v>
      </c>
      <c r="X36" s="10">
        <f t="shared" ref="X36:Z36" si="77">X38+X39+X40</f>
        <v>0</v>
      </c>
      <c r="Y36" s="10">
        <f t="shared" si="68"/>
        <v>0</v>
      </c>
      <c r="Z36" s="29">
        <f t="shared" si="77"/>
        <v>0</v>
      </c>
      <c r="AA36" s="10">
        <f t="shared" si="69"/>
        <v>0</v>
      </c>
      <c r="AB36" s="10">
        <f t="shared" si="74"/>
        <v>0</v>
      </c>
      <c r="AC36" s="11">
        <f t="shared" ref="AC36:AE36" si="78">AC38+AC39+AC40</f>
        <v>0</v>
      </c>
      <c r="AD36" s="11">
        <f t="shared" si="4"/>
        <v>0</v>
      </c>
      <c r="AE36" s="11">
        <f t="shared" si="78"/>
        <v>0</v>
      </c>
      <c r="AF36" s="11">
        <f t="shared" si="70"/>
        <v>0</v>
      </c>
      <c r="AG36" s="11">
        <f t="shared" ref="AG36:AI36" si="79">AG38+AG39+AG40</f>
        <v>0</v>
      </c>
      <c r="AH36" s="11">
        <f t="shared" si="71"/>
        <v>0</v>
      </c>
      <c r="AI36" s="11">
        <f t="shared" si="79"/>
        <v>0</v>
      </c>
      <c r="AJ36" s="11">
        <f t="shared" si="72"/>
        <v>0</v>
      </c>
      <c r="AK36" s="32">
        <f t="shared" ref="AK36" si="80">AK38+AK39+AK40</f>
        <v>0</v>
      </c>
      <c r="AL36" s="11">
        <f t="shared" si="73"/>
        <v>0</v>
      </c>
      <c r="AM36" s="3"/>
      <c r="AN36" s="3"/>
    </row>
    <row r="37" spans="1:40" x14ac:dyDescent="0.3">
      <c r="A37" s="1"/>
      <c r="B37" s="21" t="s">
        <v>121</v>
      </c>
      <c r="C37" s="1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2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29"/>
      <c r="AA37" s="10"/>
      <c r="AB37" s="10"/>
      <c r="AC37" s="11"/>
      <c r="AD37" s="11"/>
      <c r="AE37" s="11"/>
      <c r="AF37" s="11"/>
      <c r="AG37" s="11"/>
      <c r="AH37" s="11"/>
      <c r="AI37" s="11"/>
      <c r="AJ37" s="11"/>
      <c r="AK37" s="32"/>
      <c r="AL37" s="11"/>
      <c r="AM37" s="3"/>
      <c r="AN37" s="3"/>
    </row>
    <row r="38" spans="1:40" hidden="1" x14ac:dyDescent="0.3">
      <c r="A38" s="1"/>
      <c r="B38" s="21" t="s">
        <v>6</v>
      </c>
      <c r="C38" s="19"/>
      <c r="D38" s="10">
        <v>72811.3</v>
      </c>
      <c r="E38" s="10">
        <f>-8199.313-3291.06</f>
        <v>-11490.373</v>
      </c>
      <c r="F38" s="10">
        <f t="shared" si="9"/>
        <v>61320.927000000003</v>
      </c>
      <c r="G38" s="10">
        <v>32.229999999999997</v>
      </c>
      <c r="H38" s="10">
        <f t="shared" ref="H38:H47" si="81">F38+G38</f>
        <v>61353.157000000007</v>
      </c>
      <c r="I38" s="10"/>
      <c r="J38" s="10">
        <f t="shared" ref="J38:J47" si="82">H38+I38</f>
        <v>61353.157000000007</v>
      </c>
      <c r="K38" s="10"/>
      <c r="L38" s="10">
        <f t="shared" ref="L38:L47" si="83">J38+K38</f>
        <v>61353.157000000007</v>
      </c>
      <c r="M38" s="10"/>
      <c r="N38" s="10">
        <f>L38+M38</f>
        <v>61353.157000000007</v>
      </c>
      <c r="O38" s="29"/>
      <c r="P38" s="10">
        <f>N38+O38</f>
        <v>61353.157000000007</v>
      </c>
      <c r="Q38" s="10">
        <v>0</v>
      </c>
      <c r="R38" s="10">
        <v>0</v>
      </c>
      <c r="S38" s="10">
        <f t="shared" si="3"/>
        <v>0</v>
      </c>
      <c r="T38" s="10">
        <v>0</v>
      </c>
      <c r="U38" s="10">
        <f t="shared" ref="U38:U47" si="84">S38+T38</f>
        <v>0</v>
      </c>
      <c r="V38" s="10">
        <v>0</v>
      </c>
      <c r="W38" s="10">
        <f t="shared" ref="W38:W41" si="85">U38+V38</f>
        <v>0</v>
      </c>
      <c r="X38" s="10">
        <v>0</v>
      </c>
      <c r="Y38" s="10">
        <f t="shared" ref="Y38:Y41" si="86">W38+X38</f>
        <v>0</v>
      </c>
      <c r="Z38" s="29">
        <v>0</v>
      </c>
      <c r="AA38" s="10">
        <f t="shared" ref="AA38:AA41" si="87">Y38+Z38</f>
        <v>0</v>
      </c>
      <c r="AB38" s="10">
        <v>0</v>
      </c>
      <c r="AC38" s="11">
        <v>0</v>
      </c>
      <c r="AD38" s="11">
        <f t="shared" si="4"/>
        <v>0</v>
      </c>
      <c r="AE38" s="11"/>
      <c r="AF38" s="11">
        <f t="shared" ref="AF38:AF47" si="88">AD38+AE38</f>
        <v>0</v>
      </c>
      <c r="AG38" s="11"/>
      <c r="AH38" s="11">
        <f t="shared" ref="AH38:AH47" si="89">AF38+AG38</f>
        <v>0</v>
      </c>
      <c r="AI38" s="11"/>
      <c r="AJ38" s="11">
        <f t="shared" ref="AJ38:AJ42" si="90">AH38+AI38</f>
        <v>0</v>
      </c>
      <c r="AK38" s="32"/>
      <c r="AL38" s="11">
        <f t="shared" ref="AL38:AL42" si="91">AJ38+AK38</f>
        <v>0</v>
      </c>
      <c r="AM38" s="3" t="s">
        <v>338</v>
      </c>
      <c r="AN38" s="3">
        <v>0</v>
      </c>
    </row>
    <row r="39" spans="1:40" x14ac:dyDescent="0.3">
      <c r="A39" s="1"/>
      <c r="B39" s="21" t="s">
        <v>125</v>
      </c>
      <c r="C39" s="19"/>
      <c r="D39" s="10">
        <v>90000</v>
      </c>
      <c r="E39" s="10"/>
      <c r="F39" s="10">
        <f t="shared" si="9"/>
        <v>90000</v>
      </c>
      <c r="G39" s="10"/>
      <c r="H39" s="10">
        <f t="shared" si="81"/>
        <v>90000</v>
      </c>
      <c r="I39" s="10"/>
      <c r="J39" s="10">
        <f t="shared" si="82"/>
        <v>90000</v>
      </c>
      <c r="K39" s="10"/>
      <c r="L39" s="10">
        <f t="shared" si="83"/>
        <v>90000</v>
      </c>
      <c r="M39" s="10"/>
      <c r="N39" s="10">
        <f>L39+M39</f>
        <v>90000</v>
      </c>
      <c r="O39" s="29"/>
      <c r="P39" s="10">
        <f>N39+O39</f>
        <v>90000</v>
      </c>
      <c r="Q39" s="10">
        <v>0</v>
      </c>
      <c r="R39" s="10">
        <v>0</v>
      </c>
      <c r="S39" s="10">
        <f t="shared" si="3"/>
        <v>0</v>
      </c>
      <c r="T39" s="10">
        <v>0</v>
      </c>
      <c r="U39" s="10">
        <f t="shared" si="84"/>
        <v>0</v>
      </c>
      <c r="V39" s="10">
        <v>0</v>
      </c>
      <c r="W39" s="10">
        <f t="shared" si="85"/>
        <v>0</v>
      </c>
      <c r="X39" s="10">
        <v>0</v>
      </c>
      <c r="Y39" s="10">
        <f t="shared" si="86"/>
        <v>0</v>
      </c>
      <c r="Z39" s="29">
        <v>0</v>
      </c>
      <c r="AA39" s="10">
        <f t="shared" si="87"/>
        <v>0</v>
      </c>
      <c r="AB39" s="10">
        <v>0</v>
      </c>
      <c r="AC39" s="11">
        <v>0</v>
      </c>
      <c r="AD39" s="11">
        <f t="shared" si="4"/>
        <v>0</v>
      </c>
      <c r="AE39" s="11"/>
      <c r="AF39" s="11">
        <f t="shared" si="88"/>
        <v>0</v>
      </c>
      <c r="AG39" s="11"/>
      <c r="AH39" s="11">
        <f t="shared" si="89"/>
        <v>0</v>
      </c>
      <c r="AI39" s="11"/>
      <c r="AJ39" s="11">
        <f t="shared" si="90"/>
        <v>0</v>
      </c>
      <c r="AK39" s="32"/>
      <c r="AL39" s="11">
        <f t="shared" si="91"/>
        <v>0</v>
      </c>
      <c r="AM39" s="3" t="s">
        <v>259</v>
      </c>
      <c r="AN39" s="3"/>
    </row>
    <row r="40" spans="1:40" hidden="1" x14ac:dyDescent="0.3">
      <c r="A40" s="1"/>
      <c r="B40" s="21" t="s">
        <v>126</v>
      </c>
      <c r="C40" s="19"/>
      <c r="D40" s="10">
        <v>0</v>
      </c>
      <c r="E40" s="10">
        <v>0</v>
      </c>
      <c r="F40" s="10">
        <f t="shared" si="9"/>
        <v>0</v>
      </c>
      <c r="G40" s="10">
        <v>0</v>
      </c>
      <c r="H40" s="10">
        <f t="shared" si="81"/>
        <v>0</v>
      </c>
      <c r="I40" s="10">
        <v>0</v>
      </c>
      <c r="J40" s="10">
        <f t="shared" si="82"/>
        <v>0</v>
      </c>
      <c r="K40" s="10">
        <v>0</v>
      </c>
      <c r="L40" s="10">
        <f t="shared" si="83"/>
        <v>0</v>
      </c>
      <c r="M40" s="10">
        <v>0</v>
      </c>
      <c r="N40" s="10">
        <f>L40+M40</f>
        <v>0</v>
      </c>
      <c r="O40" s="29">
        <v>0</v>
      </c>
      <c r="P40" s="10">
        <f>N40+O40</f>
        <v>0</v>
      </c>
      <c r="Q40" s="10">
        <v>0</v>
      </c>
      <c r="R40" s="10">
        <v>0</v>
      </c>
      <c r="S40" s="10">
        <f t="shared" si="3"/>
        <v>0</v>
      </c>
      <c r="T40" s="10">
        <v>0</v>
      </c>
      <c r="U40" s="10">
        <f t="shared" si="84"/>
        <v>0</v>
      </c>
      <c r="V40" s="10">
        <v>0</v>
      </c>
      <c r="W40" s="10">
        <f t="shared" si="85"/>
        <v>0</v>
      </c>
      <c r="X40" s="10">
        <v>0</v>
      </c>
      <c r="Y40" s="10">
        <f t="shared" si="86"/>
        <v>0</v>
      </c>
      <c r="Z40" s="29">
        <v>0</v>
      </c>
      <c r="AA40" s="10">
        <f t="shared" si="87"/>
        <v>0</v>
      </c>
      <c r="AB40" s="10">
        <v>0</v>
      </c>
      <c r="AC40" s="11">
        <v>0</v>
      </c>
      <c r="AD40" s="11">
        <f t="shared" si="4"/>
        <v>0</v>
      </c>
      <c r="AE40" s="11"/>
      <c r="AF40" s="11">
        <f t="shared" si="88"/>
        <v>0</v>
      </c>
      <c r="AG40" s="11"/>
      <c r="AH40" s="11">
        <f t="shared" si="89"/>
        <v>0</v>
      </c>
      <c r="AI40" s="11"/>
      <c r="AJ40" s="11">
        <f t="shared" si="90"/>
        <v>0</v>
      </c>
      <c r="AK40" s="32"/>
      <c r="AL40" s="11">
        <f t="shared" si="91"/>
        <v>0</v>
      </c>
      <c r="AM40" s="3"/>
      <c r="AN40" s="3">
        <v>0</v>
      </c>
    </row>
    <row r="41" spans="1:40" ht="54" customHeight="1" x14ac:dyDescent="0.3">
      <c r="A41" s="1" t="s">
        <v>160</v>
      </c>
      <c r="B41" s="21" t="s">
        <v>308</v>
      </c>
      <c r="C41" s="6" t="s">
        <v>59</v>
      </c>
      <c r="D41" s="10">
        <v>0</v>
      </c>
      <c r="E41" s="10">
        <v>0</v>
      </c>
      <c r="F41" s="10">
        <f t="shared" si="9"/>
        <v>0</v>
      </c>
      <c r="G41" s="10">
        <v>0</v>
      </c>
      <c r="H41" s="10">
        <f t="shared" si="81"/>
        <v>0</v>
      </c>
      <c r="I41" s="10">
        <v>0</v>
      </c>
      <c r="J41" s="10">
        <f t="shared" si="82"/>
        <v>0</v>
      </c>
      <c r="K41" s="10">
        <v>0</v>
      </c>
      <c r="L41" s="10">
        <f t="shared" si="83"/>
        <v>0</v>
      </c>
      <c r="M41" s="10">
        <v>0</v>
      </c>
      <c r="N41" s="10">
        <f>L41+M41</f>
        <v>0</v>
      </c>
      <c r="O41" s="29">
        <v>0</v>
      </c>
      <c r="P41" s="10">
        <f>N41+O41</f>
        <v>0</v>
      </c>
      <c r="Q41" s="10">
        <v>0</v>
      </c>
      <c r="R41" s="10">
        <v>0</v>
      </c>
      <c r="S41" s="10">
        <f t="shared" si="3"/>
        <v>0</v>
      </c>
      <c r="T41" s="10">
        <v>0</v>
      </c>
      <c r="U41" s="10">
        <f t="shared" si="84"/>
        <v>0</v>
      </c>
      <c r="V41" s="10">
        <v>0</v>
      </c>
      <c r="W41" s="10">
        <f t="shared" si="85"/>
        <v>0</v>
      </c>
      <c r="X41" s="10">
        <v>0</v>
      </c>
      <c r="Y41" s="10">
        <f t="shared" si="86"/>
        <v>0</v>
      </c>
      <c r="Z41" s="29">
        <v>0</v>
      </c>
      <c r="AA41" s="10">
        <f t="shared" si="87"/>
        <v>0</v>
      </c>
      <c r="AB41" s="10">
        <v>150000</v>
      </c>
      <c r="AC41" s="11"/>
      <c r="AD41" s="11">
        <f t="shared" si="4"/>
        <v>150000</v>
      </c>
      <c r="AE41" s="11"/>
      <c r="AF41" s="11">
        <f t="shared" si="88"/>
        <v>150000</v>
      </c>
      <c r="AG41" s="11"/>
      <c r="AH41" s="11">
        <f t="shared" si="89"/>
        <v>150000</v>
      </c>
      <c r="AI41" s="11"/>
      <c r="AJ41" s="11">
        <f t="shared" si="90"/>
        <v>150000</v>
      </c>
      <c r="AK41" s="32"/>
      <c r="AL41" s="11">
        <f t="shared" si="91"/>
        <v>150000</v>
      </c>
      <c r="AM41" s="3" t="s">
        <v>278</v>
      </c>
      <c r="AN41" s="3"/>
    </row>
    <row r="42" spans="1:40" ht="56.25" x14ac:dyDescent="0.3">
      <c r="A42" s="1" t="s">
        <v>167</v>
      </c>
      <c r="B42" s="21" t="s">
        <v>128</v>
      </c>
      <c r="C42" s="6" t="s">
        <v>59</v>
      </c>
      <c r="D42" s="10">
        <v>160630.9</v>
      </c>
      <c r="E42" s="10"/>
      <c r="F42" s="10">
        <f t="shared" si="9"/>
        <v>160630.9</v>
      </c>
      <c r="G42" s="10">
        <v>-100000</v>
      </c>
      <c r="H42" s="10">
        <f t="shared" si="81"/>
        <v>60630.899999999994</v>
      </c>
      <c r="I42" s="10"/>
      <c r="J42" s="10">
        <f t="shared" si="82"/>
        <v>60630.899999999994</v>
      </c>
      <c r="K42" s="10">
        <f>K44+K45</f>
        <v>123529.60000000001</v>
      </c>
      <c r="L42" s="10">
        <f t="shared" si="83"/>
        <v>184160.5</v>
      </c>
      <c r="M42" s="10">
        <f>M44+M45</f>
        <v>4997.1689999999999</v>
      </c>
      <c r="N42" s="10">
        <f>L42+M42</f>
        <v>189157.66899999999</v>
      </c>
      <c r="O42" s="29">
        <f>O44+O45</f>
        <v>0</v>
      </c>
      <c r="P42" s="10">
        <f>N42+O42</f>
        <v>189157.66899999999</v>
      </c>
      <c r="Q42" s="10">
        <v>50000</v>
      </c>
      <c r="R42" s="10"/>
      <c r="S42" s="10">
        <f t="shared" si="3"/>
        <v>50000</v>
      </c>
      <c r="T42" s="10">
        <v>100000</v>
      </c>
      <c r="U42" s="10">
        <f>S42+T42</f>
        <v>150000</v>
      </c>
      <c r="V42" s="10">
        <f>V44+V45</f>
        <v>0</v>
      </c>
      <c r="W42" s="10">
        <f>U42+V42</f>
        <v>150000</v>
      </c>
      <c r="X42" s="10">
        <f>X44+X45</f>
        <v>0</v>
      </c>
      <c r="Y42" s="10">
        <f>W42+X42</f>
        <v>150000</v>
      </c>
      <c r="Z42" s="29">
        <f>Z44+Z45</f>
        <v>0</v>
      </c>
      <c r="AA42" s="10">
        <f>Y42+Z42</f>
        <v>150000</v>
      </c>
      <c r="AB42" s="10">
        <v>0</v>
      </c>
      <c r="AC42" s="11">
        <v>0</v>
      </c>
      <c r="AD42" s="11">
        <f t="shared" si="4"/>
        <v>0</v>
      </c>
      <c r="AE42" s="11"/>
      <c r="AF42" s="11">
        <f t="shared" si="88"/>
        <v>0</v>
      </c>
      <c r="AG42" s="11">
        <f>AG44+AG45</f>
        <v>0</v>
      </c>
      <c r="AH42" s="11">
        <f t="shared" si="89"/>
        <v>0</v>
      </c>
      <c r="AI42" s="11">
        <f>AI44+AI45</f>
        <v>0</v>
      </c>
      <c r="AJ42" s="11">
        <f t="shared" si="90"/>
        <v>0</v>
      </c>
      <c r="AK42" s="32">
        <f>AK44+AK45</f>
        <v>0</v>
      </c>
      <c r="AL42" s="11">
        <f t="shared" si="91"/>
        <v>0</v>
      </c>
      <c r="AM42" s="3"/>
      <c r="AN42" s="3"/>
    </row>
    <row r="43" spans="1:40" x14ac:dyDescent="0.3">
      <c r="A43" s="22"/>
      <c r="B43" s="21" t="s">
        <v>121</v>
      </c>
      <c r="C43" s="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2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29"/>
      <c r="AA43" s="10"/>
      <c r="AB43" s="10"/>
      <c r="AC43" s="11"/>
      <c r="AD43" s="11"/>
      <c r="AE43" s="11"/>
      <c r="AF43" s="11"/>
      <c r="AG43" s="11"/>
      <c r="AH43" s="11"/>
      <c r="AI43" s="11"/>
      <c r="AJ43" s="11"/>
      <c r="AK43" s="32"/>
      <c r="AL43" s="11"/>
      <c r="AM43" s="3"/>
      <c r="AN43" s="3"/>
    </row>
    <row r="44" spans="1:40" hidden="1" x14ac:dyDescent="0.3">
      <c r="A44" s="22"/>
      <c r="B44" s="21" t="s">
        <v>6</v>
      </c>
      <c r="C44" s="6"/>
      <c r="D44" s="10"/>
      <c r="E44" s="10"/>
      <c r="F44" s="10"/>
      <c r="G44" s="10"/>
      <c r="H44" s="10"/>
      <c r="I44" s="10"/>
      <c r="J44" s="10"/>
      <c r="K44" s="10">
        <f>23529.6+60630.9-60630.9</f>
        <v>23529.599999999999</v>
      </c>
      <c r="L44" s="10">
        <f t="shared" si="83"/>
        <v>23529.599999999999</v>
      </c>
      <c r="M44" s="10">
        <v>4997.1689999999999</v>
      </c>
      <c r="N44" s="10">
        <f>L44+M44</f>
        <v>28526.769</v>
      </c>
      <c r="O44" s="29"/>
      <c r="P44" s="10">
        <f>N44+O44</f>
        <v>28526.769</v>
      </c>
      <c r="Q44" s="10"/>
      <c r="R44" s="10"/>
      <c r="S44" s="10"/>
      <c r="T44" s="10"/>
      <c r="U44" s="10">
        <v>150000</v>
      </c>
      <c r="V44" s="10">
        <f>-43450.7+43450.7</f>
        <v>0</v>
      </c>
      <c r="W44" s="10">
        <f t="shared" ref="W44:W45" si="92">U44+V44</f>
        <v>150000</v>
      </c>
      <c r="X44" s="10">
        <f>-43450.7+43450.7</f>
        <v>0</v>
      </c>
      <c r="Y44" s="10">
        <f t="shared" ref="Y44:Y47" si="93">W44+X44</f>
        <v>150000</v>
      </c>
      <c r="Z44" s="29">
        <f>-43450.7+43450.7</f>
        <v>0</v>
      </c>
      <c r="AA44" s="10">
        <f t="shared" ref="AA44:AA47" si="94">Y44+Z44</f>
        <v>150000</v>
      </c>
      <c r="AB44" s="10"/>
      <c r="AC44" s="11"/>
      <c r="AD44" s="11"/>
      <c r="AE44" s="11"/>
      <c r="AF44" s="11"/>
      <c r="AG44" s="11"/>
      <c r="AH44" s="11">
        <f t="shared" si="89"/>
        <v>0</v>
      </c>
      <c r="AI44" s="11"/>
      <c r="AJ44" s="11">
        <f t="shared" ref="AJ44:AJ47" si="95">AH44+AI44</f>
        <v>0</v>
      </c>
      <c r="AK44" s="32"/>
      <c r="AL44" s="11">
        <f t="shared" ref="AL44:AL47" si="96">AJ44+AK44</f>
        <v>0</v>
      </c>
      <c r="AM44" s="3" t="s">
        <v>377</v>
      </c>
      <c r="AN44" s="3">
        <v>0</v>
      </c>
    </row>
    <row r="45" spans="1:40" x14ac:dyDescent="0.3">
      <c r="A45" s="22"/>
      <c r="B45" s="21" t="s">
        <v>125</v>
      </c>
      <c r="C45" s="6"/>
      <c r="D45" s="10"/>
      <c r="E45" s="10"/>
      <c r="F45" s="10"/>
      <c r="G45" s="10"/>
      <c r="H45" s="10"/>
      <c r="I45" s="10"/>
      <c r="J45" s="10"/>
      <c r="K45" s="10">
        <v>100000</v>
      </c>
      <c r="L45" s="10">
        <f t="shared" si="83"/>
        <v>100000</v>
      </c>
      <c r="M45" s="10"/>
      <c r="N45" s="10">
        <f>L45+M45</f>
        <v>100000</v>
      </c>
      <c r="O45" s="29"/>
      <c r="P45" s="10">
        <f>N45+O45</f>
        <v>100000</v>
      </c>
      <c r="Q45" s="10"/>
      <c r="R45" s="10"/>
      <c r="S45" s="10"/>
      <c r="T45" s="10"/>
      <c r="U45" s="10"/>
      <c r="V45" s="10"/>
      <c r="W45" s="10">
        <f t="shared" si="92"/>
        <v>0</v>
      </c>
      <c r="X45" s="10"/>
      <c r="Y45" s="10">
        <f t="shared" si="93"/>
        <v>0</v>
      </c>
      <c r="Z45" s="29"/>
      <c r="AA45" s="10">
        <f t="shared" si="94"/>
        <v>0</v>
      </c>
      <c r="AB45" s="10"/>
      <c r="AC45" s="11"/>
      <c r="AD45" s="11"/>
      <c r="AE45" s="11"/>
      <c r="AF45" s="11"/>
      <c r="AG45" s="11"/>
      <c r="AH45" s="11">
        <f t="shared" si="89"/>
        <v>0</v>
      </c>
      <c r="AI45" s="11"/>
      <c r="AJ45" s="11">
        <f t="shared" si="95"/>
        <v>0</v>
      </c>
      <c r="AK45" s="32"/>
      <c r="AL45" s="11">
        <f t="shared" si="96"/>
        <v>0</v>
      </c>
      <c r="AM45" s="3" t="s">
        <v>375</v>
      </c>
      <c r="AN45" s="3"/>
    </row>
    <row r="46" spans="1:40" ht="40.5" customHeight="1" x14ac:dyDescent="0.3">
      <c r="A46" s="40" t="s">
        <v>168</v>
      </c>
      <c r="B46" s="51" t="s">
        <v>150</v>
      </c>
      <c r="C46" s="19" t="s">
        <v>11</v>
      </c>
      <c r="D46" s="10">
        <v>20807.900000000001</v>
      </c>
      <c r="E46" s="10"/>
      <c r="F46" s="10">
        <f t="shared" si="9"/>
        <v>20807.900000000001</v>
      </c>
      <c r="G46" s="10"/>
      <c r="H46" s="10">
        <f t="shared" si="81"/>
        <v>20807.900000000001</v>
      </c>
      <c r="I46" s="10"/>
      <c r="J46" s="10">
        <f t="shared" si="82"/>
        <v>20807.900000000001</v>
      </c>
      <c r="K46" s="10"/>
      <c r="L46" s="10">
        <f t="shared" si="83"/>
        <v>20807.900000000001</v>
      </c>
      <c r="M46" s="10"/>
      <c r="N46" s="10">
        <f>L46+M46</f>
        <v>20807.900000000001</v>
      </c>
      <c r="O46" s="29"/>
      <c r="P46" s="10">
        <f>N46+O46</f>
        <v>20807.900000000001</v>
      </c>
      <c r="Q46" s="10">
        <v>0</v>
      </c>
      <c r="R46" s="10">
        <v>0</v>
      </c>
      <c r="S46" s="10">
        <f t="shared" si="3"/>
        <v>0</v>
      </c>
      <c r="T46" s="10">
        <v>0</v>
      </c>
      <c r="U46" s="10">
        <f t="shared" si="84"/>
        <v>0</v>
      </c>
      <c r="V46" s="10">
        <v>0</v>
      </c>
      <c r="W46" s="10">
        <f t="shared" ref="W46:W47" si="97">U46+V46</f>
        <v>0</v>
      </c>
      <c r="X46" s="10">
        <v>0</v>
      </c>
      <c r="Y46" s="10">
        <f t="shared" si="93"/>
        <v>0</v>
      </c>
      <c r="Z46" s="29">
        <v>0</v>
      </c>
      <c r="AA46" s="10">
        <f t="shared" si="94"/>
        <v>0</v>
      </c>
      <c r="AB46" s="10">
        <v>0</v>
      </c>
      <c r="AC46" s="11">
        <v>0</v>
      </c>
      <c r="AD46" s="11">
        <f t="shared" si="4"/>
        <v>0</v>
      </c>
      <c r="AE46" s="11"/>
      <c r="AF46" s="11">
        <f t="shared" si="88"/>
        <v>0</v>
      </c>
      <c r="AG46" s="11"/>
      <c r="AH46" s="11">
        <f t="shared" si="89"/>
        <v>0</v>
      </c>
      <c r="AI46" s="11"/>
      <c r="AJ46" s="11">
        <f t="shared" si="95"/>
        <v>0</v>
      </c>
      <c r="AK46" s="32"/>
      <c r="AL46" s="11">
        <f t="shared" si="96"/>
        <v>0</v>
      </c>
      <c r="AM46" s="3" t="s">
        <v>274</v>
      </c>
      <c r="AN46" s="3"/>
    </row>
    <row r="47" spans="1:40" ht="65.25" customHeight="1" x14ac:dyDescent="0.3">
      <c r="A47" s="41"/>
      <c r="B47" s="52"/>
      <c r="C47" s="6" t="s">
        <v>59</v>
      </c>
      <c r="D47" s="10">
        <f>D49+D50</f>
        <v>180013.59999999998</v>
      </c>
      <c r="E47" s="10">
        <f>E49+E50</f>
        <v>0</v>
      </c>
      <c r="F47" s="10">
        <f t="shared" si="9"/>
        <v>180013.59999999998</v>
      </c>
      <c r="G47" s="10">
        <f>G49+G50+G51</f>
        <v>195638.307</v>
      </c>
      <c r="H47" s="10">
        <f t="shared" si="81"/>
        <v>375651.90700000001</v>
      </c>
      <c r="I47" s="10">
        <f>I49+I50+I51</f>
        <v>0</v>
      </c>
      <c r="J47" s="10">
        <f t="shared" si="82"/>
        <v>375651.90700000001</v>
      </c>
      <c r="K47" s="10">
        <f>K49+K50+K51</f>
        <v>-5553.5770000000002</v>
      </c>
      <c r="L47" s="10">
        <f t="shared" si="83"/>
        <v>370098.33</v>
      </c>
      <c r="M47" s="10">
        <f>M49+M50+M51</f>
        <v>0</v>
      </c>
      <c r="N47" s="10">
        <f>L47+M47</f>
        <v>370098.33</v>
      </c>
      <c r="O47" s="29">
        <f>O49+O50+O51</f>
        <v>0</v>
      </c>
      <c r="P47" s="10">
        <f>N47+O47</f>
        <v>370098.33</v>
      </c>
      <c r="Q47" s="10">
        <f t="shared" ref="Q47:AB47" si="98">Q49+Q50</f>
        <v>0</v>
      </c>
      <c r="R47" s="10">
        <f t="shared" ref="R47" si="99">R49+R50</f>
        <v>0</v>
      </c>
      <c r="S47" s="10">
        <f t="shared" si="3"/>
        <v>0</v>
      </c>
      <c r="T47" s="10">
        <f>T49+T50+T51</f>
        <v>0</v>
      </c>
      <c r="U47" s="10">
        <f t="shared" si="84"/>
        <v>0</v>
      </c>
      <c r="V47" s="10">
        <f>V49+V50+V51</f>
        <v>0</v>
      </c>
      <c r="W47" s="10">
        <f t="shared" si="97"/>
        <v>0</v>
      </c>
      <c r="X47" s="10">
        <f>X49+X50+X51</f>
        <v>0</v>
      </c>
      <c r="Y47" s="10">
        <f t="shared" si="93"/>
        <v>0</v>
      </c>
      <c r="Z47" s="29">
        <f>Z49+Z50+Z51</f>
        <v>0</v>
      </c>
      <c r="AA47" s="10">
        <f t="shared" si="94"/>
        <v>0</v>
      </c>
      <c r="AB47" s="10">
        <f t="shared" si="98"/>
        <v>0</v>
      </c>
      <c r="AC47" s="11">
        <f t="shared" ref="AC47" si="100">AC49+AC50</f>
        <v>0</v>
      </c>
      <c r="AD47" s="11">
        <f t="shared" si="4"/>
        <v>0</v>
      </c>
      <c r="AE47" s="11">
        <f>AE49+AE50+AE51</f>
        <v>0</v>
      </c>
      <c r="AF47" s="11">
        <f t="shared" si="88"/>
        <v>0</v>
      </c>
      <c r="AG47" s="11">
        <f>AG49+AG50+AG51</f>
        <v>0</v>
      </c>
      <c r="AH47" s="11">
        <f t="shared" si="89"/>
        <v>0</v>
      </c>
      <c r="AI47" s="11">
        <f>AI49+AI50+AI51</f>
        <v>0</v>
      </c>
      <c r="AJ47" s="11">
        <f t="shared" si="95"/>
        <v>0</v>
      </c>
      <c r="AK47" s="32">
        <f>AK49+AK50+AK51</f>
        <v>0</v>
      </c>
      <c r="AL47" s="11">
        <f t="shared" si="96"/>
        <v>0</v>
      </c>
      <c r="AM47" s="3"/>
      <c r="AN47" s="3"/>
    </row>
    <row r="48" spans="1:40" x14ac:dyDescent="0.3">
      <c r="A48" s="1"/>
      <c r="B48" s="21" t="s">
        <v>121</v>
      </c>
      <c r="C48" s="1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2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29"/>
      <c r="AA48" s="10"/>
      <c r="AB48" s="10"/>
      <c r="AC48" s="11"/>
      <c r="AD48" s="11"/>
      <c r="AE48" s="11"/>
      <c r="AF48" s="11"/>
      <c r="AG48" s="11"/>
      <c r="AH48" s="11"/>
      <c r="AI48" s="11"/>
      <c r="AJ48" s="11"/>
      <c r="AK48" s="32"/>
      <c r="AL48" s="11"/>
      <c r="AM48" s="3"/>
      <c r="AN48" s="3"/>
    </row>
    <row r="49" spans="1:40" hidden="1" x14ac:dyDescent="0.3">
      <c r="A49" s="1"/>
      <c r="B49" s="21" t="s">
        <v>6</v>
      </c>
      <c r="C49" s="19"/>
      <c r="D49" s="10">
        <v>43110.2</v>
      </c>
      <c r="E49" s="10"/>
      <c r="F49" s="10">
        <f t="shared" si="9"/>
        <v>43110.2</v>
      </c>
      <c r="G49" s="10">
        <v>4858.0069999999996</v>
      </c>
      <c r="H49" s="10">
        <f t="shared" ref="H49:H52" si="101">F49+G49</f>
        <v>47968.206999999995</v>
      </c>
      <c r="I49" s="10"/>
      <c r="J49" s="10">
        <f t="shared" ref="J49:J52" si="102">H49+I49</f>
        <v>47968.206999999995</v>
      </c>
      <c r="K49" s="10">
        <v>-5553.5770000000002</v>
      </c>
      <c r="L49" s="10">
        <f t="shared" ref="L49:L52" si="103">J49+K49</f>
        <v>42414.63</v>
      </c>
      <c r="M49" s="10"/>
      <c r="N49" s="10">
        <f>L49+M49</f>
        <v>42414.63</v>
      </c>
      <c r="O49" s="29"/>
      <c r="P49" s="10">
        <f>N49+O49</f>
        <v>42414.63</v>
      </c>
      <c r="Q49" s="10">
        <v>0</v>
      </c>
      <c r="R49" s="10">
        <v>0</v>
      </c>
      <c r="S49" s="10">
        <f t="shared" si="3"/>
        <v>0</v>
      </c>
      <c r="T49" s="10">
        <v>0</v>
      </c>
      <c r="U49" s="10">
        <f t="shared" ref="U49:U52" si="104">S49+T49</f>
        <v>0</v>
      </c>
      <c r="V49" s="10">
        <v>0</v>
      </c>
      <c r="W49" s="10">
        <f t="shared" ref="W49:W52" si="105">U49+V49</f>
        <v>0</v>
      </c>
      <c r="X49" s="10">
        <v>0</v>
      </c>
      <c r="Y49" s="10">
        <f t="shared" ref="Y49:Y52" si="106">W49+X49</f>
        <v>0</v>
      </c>
      <c r="Z49" s="29">
        <v>0</v>
      </c>
      <c r="AA49" s="10">
        <f t="shared" ref="AA49:AA52" si="107">Y49+Z49</f>
        <v>0</v>
      </c>
      <c r="AB49" s="10">
        <v>0</v>
      </c>
      <c r="AC49" s="11">
        <v>0</v>
      </c>
      <c r="AD49" s="11">
        <f t="shared" si="4"/>
        <v>0</v>
      </c>
      <c r="AE49" s="11"/>
      <c r="AF49" s="11">
        <f t="shared" ref="AF49:AF52" si="108">AD49+AE49</f>
        <v>0</v>
      </c>
      <c r="AG49" s="11"/>
      <c r="AH49" s="11">
        <f t="shared" ref="AH49:AH52" si="109">AF49+AG49</f>
        <v>0</v>
      </c>
      <c r="AI49" s="11"/>
      <c r="AJ49" s="11">
        <f t="shared" ref="AJ49:AJ52" si="110">AH49+AI49</f>
        <v>0</v>
      </c>
      <c r="AK49" s="32"/>
      <c r="AL49" s="11">
        <f t="shared" ref="AL49:AL52" si="111">AJ49+AK49</f>
        <v>0</v>
      </c>
      <c r="AM49" s="3" t="s">
        <v>274</v>
      </c>
      <c r="AN49" s="3">
        <v>0</v>
      </c>
    </row>
    <row r="50" spans="1:40" x14ac:dyDescent="0.3">
      <c r="A50" s="1"/>
      <c r="B50" s="21" t="s">
        <v>125</v>
      </c>
      <c r="C50" s="19"/>
      <c r="D50" s="10">
        <v>136903.4</v>
      </c>
      <c r="E50" s="10"/>
      <c r="F50" s="10">
        <f t="shared" si="9"/>
        <v>136903.4</v>
      </c>
      <c r="G50" s="10">
        <f>-10041.2+10041.2</f>
        <v>0</v>
      </c>
      <c r="H50" s="10">
        <f t="shared" si="101"/>
        <v>136903.4</v>
      </c>
      <c r="I50" s="10"/>
      <c r="J50" s="10">
        <f t="shared" si="102"/>
        <v>136903.4</v>
      </c>
      <c r="K50" s="10"/>
      <c r="L50" s="10">
        <f t="shared" si="103"/>
        <v>136903.4</v>
      </c>
      <c r="M50" s="10"/>
      <c r="N50" s="10">
        <f>L50+M50</f>
        <v>136903.4</v>
      </c>
      <c r="O50" s="29"/>
      <c r="P50" s="10">
        <f>N50+O50</f>
        <v>136903.4</v>
      </c>
      <c r="Q50" s="10">
        <v>0</v>
      </c>
      <c r="R50" s="10">
        <v>0</v>
      </c>
      <c r="S50" s="10">
        <f t="shared" si="3"/>
        <v>0</v>
      </c>
      <c r="T50" s="10">
        <v>0</v>
      </c>
      <c r="U50" s="10">
        <f t="shared" si="104"/>
        <v>0</v>
      </c>
      <c r="V50" s="10">
        <v>0</v>
      </c>
      <c r="W50" s="10">
        <f t="shared" si="105"/>
        <v>0</v>
      </c>
      <c r="X50" s="10">
        <v>0</v>
      </c>
      <c r="Y50" s="10">
        <f t="shared" si="106"/>
        <v>0</v>
      </c>
      <c r="Z50" s="29">
        <v>0</v>
      </c>
      <c r="AA50" s="10">
        <f t="shared" si="107"/>
        <v>0</v>
      </c>
      <c r="AB50" s="10">
        <v>0</v>
      </c>
      <c r="AC50" s="11">
        <v>0</v>
      </c>
      <c r="AD50" s="11">
        <f t="shared" si="4"/>
        <v>0</v>
      </c>
      <c r="AE50" s="11"/>
      <c r="AF50" s="11">
        <f t="shared" si="108"/>
        <v>0</v>
      </c>
      <c r="AG50" s="11"/>
      <c r="AH50" s="11">
        <f t="shared" si="109"/>
        <v>0</v>
      </c>
      <c r="AI50" s="11"/>
      <c r="AJ50" s="11">
        <f t="shared" si="110"/>
        <v>0</v>
      </c>
      <c r="AK50" s="32"/>
      <c r="AL50" s="11">
        <f t="shared" si="111"/>
        <v>0</v>
      </c>
      <c r="AM50" s="3" t="s">
        <v>354</v>
      </c>
      <c r="AN50" s="3"/>
    </row>
    <row r="51" spans="1:40" x14ac:dyDescent="0.3">
      <c r="A51" s="1"/>
      <c r="B51" s="21" t="s">
        <v>126</v>
      </c>
      <c r="C51" s="19"/>
      <c r="D51" s="10"/>
      <c r="E51" s="10"/>
      <c r="F51" s="10"/>
      <c r="G51" s="10">
        <v>190780.3</v>
      </c>
      <c r="H51" s="10">
        <f t="shared" si="101"/>
        <v>190780.3</v>
      </c>
      <c r="I51" s="10"/>
      <c r="J51" s="10">
        <f t="shared" si="102"/>
        <v>190780.3</v>
      </c>
      <c r="K51" s="10"/>
      <c r="L51" s="10">
        <f t="shared" si="103"/>
        <v>190780.3</v>
      </c>
      <c r="M51" s="10"/>
      <c r="N51" s="10">
        <f>L51+M51</f>
        <v>190780.3</v>
      </c>
      <c r="O51" s="29"/>
      <c r="P51" s="10">
        <f>N51+O51</f>
        <v>190780.3</v>
      </c>
      <c r="Q51" s="10"/>
      <c r="R51" s="10"/>
      <c r="S51" s="10"/>
      <c r="T51" s="10"/>
      <c r="U51" s="10">
        <f t="shared" si="104"/>
        <v>0</v>
      </c>
      <c r="V51" s="10"/>
      <c r="W51" s="10">
        <f t="shared" si="105"/>
        <v>0</v>
      </c>
      <c r="X51" s="10"/>
      <c r="Y51" s="10">
        <f t="shared" si="106"/>
        <v>0</v>
      </c>
      <c r="Z51" s="29"/>
      <c r="AA51" s="10">
        <f t="shared" si="107"/>
        <v>0</v>
      </c>
      <c r="AB51" s="10"/>
      <c r="AC51" s="11"/>
      <c r="AD51" s="11"/>
      <c r="AE51" s="11"/>
      <c r="AF51" s="11">
        <f t="shared" si="108"/>
        <v>0</v>
      </c>
      <c r="AG51" s="11"/>
      <c r="AH51" s="11">
        <f t="shared" si="109"/>
        <v>0</v>
      </c>
      <c r="AI51" s="11"/>
      <c r="AJ51" s="11">
        <f t="shared" si="110"/>
        <v>0</v>
      </c>
      <c r="AK51" s="32"/>
      <c r="AL51" s="11">
        <f t="shared" si="111"/>
        <v>0</v>
      </c>
      <c r="AM51" s="3" t="s">
        <v>353</v>
      </c>
      <c r="AN51" s="3"/>
    </row>
    <row r="52" spans="1:40" ht="56.25" x14ac:dyDescent="0.3">
      <c r="A52" s="1" t="s">
        <v>159</v>
      </c>
      <c r="B52" s="21" t="s">
        <v>127</v>
      </c>
      <c r="C52" s="6" t="s">
        <v>59</v>
      </c>
      <c r="D52" s="10">
        <f>D54+D55+D56</f>
        <v>174232.5</v>
      </c>
      <c r="E52" s="10">
        <f>E54+E55+E56</f>
        <v>0</v>
      </c>
      <c r="F52" s="10">
        <f t="shared" si="9"/>
        <v>174232.5</v>
      </c>
      <c r="G52" s="10">
        <f>G54+G55+G56</f>
        <v>0</v>
      </c>
      <c r="H52" s="10">
        <f t="shared" si="101"/>
        <v>174232.5</v>
      </c>
      <c r="I52" s="10">
        <f>I54+I55+I56</f>
        <v>0</v>
      </c>
      <c r="J52" s="10">
        <f t="shared" si="102"/>
        <v>174232.5</v>
      </c>
      <c r="K52" s="10">
        <f>K54+K55+K56</f>
        <v>218181.3</v>
      </c>
      <c r="L52" s="10">
        <f t="shared" si="103"/>
        <v>392413.8</v>
      </c>
      <c r="M52" s="10">
        <f>M54+M55+M56</f>
        <v>1000.072</v>
      </c>
      <c r="N52" s="10">
        <f>L52+M52</f>
        <v>393413.87199999997</v>
      </c>
      <c r="O52" s="29">
        <f>O54+O55+O56</f>
        <v>0</v>
      </c>
      <c r="P52" s="10">
        <f>N52+O52</f>
        <v>393413.87199999997</v>
      </c>
      <c r="Q52" s="10">
        <f t="shared" ref="Q52:AB52" si="112">Q54+Q55+Q56</f>
        <v>348666.5</v>
      </c>
      <c r="R52" s="10">
        <f t="shared" ref="R52:T52" si="113">R54+R55+R56</f>
        <v>0</v>
      </c>
      <c r="S52" s="10">
        <f t="shared" si="3"/>
        <v>348666.5</v>
      </c>
      <c r="T52" s="10">
        <f t="shared" si="113"/>
        <v>-34269.599999999999</v>
      </c>
      <c r="U52" s="10">
        <f t="shared" si="104"/>
        <v>314396.90000000002</v>
      </c>
      <c r="V52" s="10">
        <f t="shared" ref="V52" si="114">V54+V55+V56</f>
        <v>-194908.7</v>
      </c>
      <c r="W52" s="10">
        <f t="shared" si="105"/>
        <v>119488.20000000001</v>
      </c>
      <c r="X52" s="10">
        <f t="shared" ref="X52:Z52" si="115">X54+X55+X56</f>
        <v>0</v>
      </c>
      <c r="Y52" s="10">
        <f t="shared" si="106"/>
        <v>119488.20000000001</v>
      </c>
      <c r="Z52" s="29">
        <f t="shared" si="115"/>
        <v>0</v>
      </c>
      <c r="AA52" s="10">
        <f t="shared" si="107"/>
        <v>119488.20000000001</v>
      </c>
      <c r="AB52" s="10">
        <f t="shared" si="112"/>
        <v>0</v>
      </c>
      <c r="AC52" s="11">
        <f t="shared" ref="AC52:AE52" si="116">AC54+AC55+AC56</f>
        <v>0</v>
      </c>
      <c r="AD52" s="11">
        <f t="shared" si="4"/>
        <v>0</v>
      </c>
      <c r="AE52" s="11">
        <f t="shared" si="116"/>
        <v>0</v>
      </c>
      <c r="AF52" s="11">
        <f t="shared" si="108"/>
        <v>0</v>
      </c>
      <c r="AG52" s="11">
        <f t="shared" ref="AG52:AI52" si="117">AG54+AG55+AG56</f>
        <v>0</v>
      </c>
      <c r="AH52" s="11">
        <f t="shared" si="109"/>
        <v>0</v>
      </c>
      <c r="AI52" s="11">
        <f t="shared" si="117"/>
        <v>0</v>
      </c>
      <c r="AJ52" s="11">
        <f t="shared" si="110"/>
        <v>0</v>
      </c>
      <c r="AK52" s="32">
        <f t="shared" ref="AK52" si="118">AK54+AK55+AK56</f>
        <v>0</v>
      </c>
      <c r="AL52" s="11">
        <f t="shared" si="111"/>
        <v>0</v>
      </c>
      <c r="AM52" s="3"/>
      <c r="AN52" s="3"/>
    </row>
    <row r="53" spans="1:40" x14ac:dyDescent="0.3">
      <c r="A53" s="1"/>
      <c r="B53" s="21" t="s">
        <v>121</v>
      </c>
      <c r="C53" s="19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2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29"/>
      <c r="AA53" s="10"/>
      <c r="AB53" s="10"/>
      <c r="AC53" s="11"/>
      <c r="AD53" s="11"/>
      <c r="AE53" s="11"/>
      <c r="AF53" s="11"/>
      <c r="AG53" s="11"/>
      <c r="AH53" s="11"/>
      <c r="AI53" s="11"/>
      <c r="AJ53" s="11"/>
      <c r="AK53" s="32"/>
      <c r="AL53" s="11"/>
      <c r="AM53" s="3"/>
      <c r="AN53" s="3"/>
    </row>
    <row r="54" spans="1:40" hidden="1" x14ac:dyDescent="0.3">
      <c r="A54" s="1"/>
      <c r="B54" s="21" t="s">
        <v>6</v>
      </c>
      <c r="C54" s="19"/>
      <c r="D54" s="10">
        <v>17057.399999999998</v>
      </c>
      <c r="E54" s="10"/>
      <c r="F54" s="10">
        <f t="shared" si="9"/>
        <v>17057.399999999998</v>
      </c>
      <c r="G54" s="10"/>
      <c r="H54" s="10">
        <f t="shared" ref="H54:H57" si="119">F54+G54</f>
        <v>17057.399999999998</v>
      </c>
      <c r="I54" s="10"/>
      <c r="J54" s="10">
        <f t="shared" ref="J54:J57" si="120">H54+I54</f>
        <v>17057.399999999998</v>
      </c>
      <c r="K54" s="10">
        <f>95000+17914.8</f>
        <v>112914.8</v>
      </c>
      <c r="L54" s="10">
        <f t="shared" ref="L54:L57" si="121">J54+K54</f>
        <v>129972.2</v>
      </c>
      <c r="M54" s="10">
        <v>1000.072</v>
      </c>
      <c r="N54" s="10">
        <f>L54+M54</f>
        <v>130972.272</v>
      </c>
      <c r="O54" s="29"/>
      <c r="P54" s="10">
        <f>N54+O54</f>
        <v>130972.272</v>
      </c>
      <c r="Q54" s="10">
        <v>150010.20000000001</v>
      </c>
      <c r="R54" s="10"/>
      <c r="S54" s="10">
        <f t="shared" si="3"/>
        <v>150010.20000000001</v>
      </c>
      <c r="T54" s="10"/>
      <c r="U54" s="10">
        <f t="shared" ref="U54:U57" si="122">S54+T54</f>
        <v>150010.20000000001</v>
      </c>
      <c r="V54" s="10">
        <f>-54941-95000</f>
        <v>-149941</v>
      </c>
      <c r="W54" s="10">
        <f t="shared" ref="W54:W57" si="123">U54+V54</f>
        <v>69.200000000011642</v>
      </c>
      <c r="X54" s="10"/>
      <c r="Y54" s="10">
        <f t="shared" ref="Y54:Y57" si="124">W54+X54</f>
        <v>69.200000000011642</v>
      </c>
      <c r="Z54" s="29"/>
      <c r="AA54" s="10">
        <f t="shared" ref="AA54:AA57" si="125">Y54+Z54</f>
        <v>69.200000000011642</v>
      </c>
      <c r="AB54" s="10">
        <v>0</v>
      </c>
      <c r="AC54" s="11">
        <v>0</v>
      </c>
      <c r="AD54" s="11">
        <f t="shared" si="4"/>
        <v>0</v>
      </c>
      <c r="AE54" s="11"/>
      <c r="AF54" s="11">
        <f t="shared" ref="AF54:AF57" si="126">AD54+AE54</f>
        <v>0</v>
      </c>
      <c r="AG54" s="11"/>
      <c r="AH54" s="11">
        <f t="shared" ref="AH54:AH57" si="127">AF54+AG54</f>
        <v>0</v>
      </c>
      <c r="AI54" s="11"/>
      <c r="AJ54" s="11">
        <f t="shared" ref="AJ54:AJ57" si="128">AH54+AI54</f>
        <v>0</v>
      </c>
      <c r="AK54" s="32"/>
      <c r="AL54" s="11">
        <f t="shared" ref="AL54:AL57" si="129">AJ54+AK54</f>
        <v>0</v>
      </c>
      <c r="AM54" s="3" t="s">
        <v>260</v>
      </c>
      <c r="AN54" s="3">
        <v>0</v>
      </c>
    </row>
    <row r="55" spans="1:40" x14ac:dyDescent="0.3">
      <c r="A55" s="1"/>
      <c r="B55" s="21" t="s">
        <v>125</v>
      </c>
      <c r="C55" s="19"/>
      <c r="D55" s="10">
        <v>157175.1</v>
      </c>
      <c r="E55" s="10"/>
      <c r="F55" s="10">
        <f t="shared" si="9"/>
        <v>157175.1</v>
      </c>
      <c r="G55" s="10"/>
      <c r="H55" s="10">
        <f t="shared" si="119"/>
        <v>157175.1</v>
      </c>
      <c r="I55" s="10"/>
      <c r="J55" s="10">
        <f t="shared" si="120"/>
        <v>157175.1</v>
      </c>
      <c r="K55" s="10">
        <v>105266.5</v>
      </c>
      <c r="L55" s="10">
        <f t="shared" si="121"/>
        <v>262441.59999999998</v>
      </c>
      <c r="M55" s="10"/>
      <c r="N55" s="10">
        <f>L55+M55</f>
        <v>262441.59999999998</v>
      </c>
      <c r="O55" s="29"/>
      <c r="P55" s="10">
        <f>N55+O55</f>
        <v>262441.59999999998</v>
      </c>
      <c r="Q55" s="10">
        <v>84685.5</v>
      </c>
      <c r="R55" s="10"/>
      <c r="S55" s="10">
        <f t="shared" si="3"/>
        <v>84685.5</v>
      </c>
      <c r="T55" s="10"/>
      <c r="U55" s="10">
        <f t="shared" si="122"/>
        <v>84685.5</v>
      </c>
      <c r="V55" s="10">
        <v>34733.5</v>
      </c>
      <c r="W55" s="10">
        <f t="shared" si="123"/>
        <v>119419</v>
      </c>
      <c r="X55" s="10"/>
      <c r="Y55" s="10">
        <f t="shared" si="124"/>
        <v>119419</v>
      </c>
      <c r="Z55" s="29"/>
      <c r="AA55" s="10">
        <f t="shared" si="125"/>
        <v>119419</v>
      </c>
      <c r="AB55" s="10">
        <v>0</v>
      </c>
      <c r="AC55" s="11">
        <v>0</v>
      </c>
      <c r="AD55" s="11">
        <f t="shared" si="4"/>
        <v>0</v>
      </c>
      <c r="AE55" s="11"/>
      <c r="AF55" s="11">
        <f t="shared" si="126"/>
        <v>0</v>
      </c>
      <c r="AG55" s="11"/>
      <c r="AH55" s="11">
        <f t="shared" si="127"/>
        <v>0</v>
      </c>
      <c r="AI55" s="11"/>
      <c r="AJ55" s="11">
        <f t="shared" si="128"/>
        <v>0</v>
      </c>
      <c r="AK55" s="32"/>
      <c r="AL55" s="11">
        <f t="shared" si="129"/>
        <v>0</v>
      </c>
      <c r="AM55" s="3" t="s">
        <v>374</v>
      </c>
      <c r="AN55" s="3"/>
    </row>
    <row r="56" spans="1:40" hidden="1" x14ac:dyDescent="0.3">
      <c r="A56" s="1"/>
      <c r="B56" s="21" t="s">
        <v>126</v>
      </c>
      <c r="C56" s="19"/>
      <c r="D56" s="10">
        <v>0</v>
      </c>
      <c r="E56" s="10"/>
      <c r="F56" s="10">
        <f t="shared" si="9"/>
        <v>0</v>
      </c>
      <c r="G56" s="10"/>
      <c r="H56" s="10">
        <f t="shared" si="119"/>
        <v>0</v>
      </c>
      <c r="I56" s="10"/>
      <c r="J56" s="10">
        <f t="shared" si="120"/>
        <v>0</v>
      </c>
      <c r="K56" s="10"/>
      <c r="L56" s="10">
        <f t="shared" si="121"/>
        <v>0</v>
      </c>
      <c r="M56" s="10"/>
      <c r="N56" s="10">
        <f>L56+M56</f>
        <v>0</v>
      </c>
      <c r="O56" s="29"/>
      <c r="P56" s="10">
        <f>N56+O56</f>
        <v>0</v>
      </c>
      <c r="Q56" s="10">
        <v>113970.8</v>
      </c>
      <c r="R56" s="10"/>
      <c r="S56" s="10">
        <f t="shared" si="3"/>
        <v>113970.8</v>
      </c>
      <c r="T56" s="10">
        <v>-34269.599999999999</v>
      </c>
      <c r="U56" s="10">
        <f t="shared" si="122"/>
        <v>79701.200000000012</v>
      </c>
      <c r="V56" s="10">
        <v>-79701.2</v>
      </c>
      <c r="W56" s="10">
        <f t="shared" si="123"/>
        <v>0</v>
      </c>
      <c r="X56" s="10"/>
      <c r="Y56" s="10">
        <f t="shared" si="124"/>
        <v>0</v>
      </c>
      <c r="Z56" s="29"/>
      <c r="AA56" s="10">
        <f t="shared" si="125"/>
        <v>0</v>
      </c>
      <c r="AB56" s="10">
        <v>0</v>
      </c>
      <c r="AC56" s="11">
        <v>0</v>
      </c>
      <c r="AD56" s="11">
        <f t="shared" si="4"/>
        <v>0</v>
      </c>
      <c r="AE56" s="11"/>
      <c r="AF56" s="11">
        <f t="shared" si="126"/>
        <v>0</v>
      </c>
      <c r="AG56" s="11"/>
      <c r="AH56" s="11">
        <f t="shared" si="127"/>
        <v>0</v>
      </c>
      <c r="AI56" s="11"/>
      <c r="AJ56" s="11">
        <f t="shared" si="128"/>
        <v>0</v>
      </c>
      <c r="AK56" s="32"/>
      <c r="AL56" s="11">
        <f t="shared" si="129"/>
        <v>0</v>
      </c>
      <c r="AM56" s="3" t="s">
        <v>320</v>
      </c>
      <c r="AN56" s="3">
        <v>0</v>
      </c>
    </row>
    <row r="57" spans="1:40" ht="56.25" x14ac:dyDescent="0.3">
      <c r="A57" s="1" t="s">
        <v>161</v>
      </c>
      <c r="B57" s="21" t="s">
        <v>129</v>
      </c>
      <c r="C57" s="6" t="s">
        <v>59</v>
      </c>
      <c r="D57" s="10">
        <f>D59+D60+D61</f>
        <v>103095.3</v>
      </c>
      <c r="E57" s="10">
        <f>E59+E60+E61</f>
        <v>0</v>
      </c>
      <c r="F57" s="10">
        <f t="shared" si="9"/>
        <v>103095.3</v>
      </c>
      <c r="G57" s="10">
        <f>G59+G60+G61</f>
        <v>8789.0679999999993</v>
      </c>
      <c r="H57" s="10">
        <f t="shared" si="119"/>
        <v>111884.368</v>
      </c>
      <c r="I57" s="10">
        <f>I59+I60+I61</f>
        <v>0</v>
      </c>
      <c r="J57" s="10">
        <f t="shared" si="120"/>
        <v>111884.368</v>
      </c>
      <c r="K57" s="10">
        <f>K59+K60+K61</f>
        <v>-30281.743999999999</v>
      </c>
      <c r="L57" s="10">
        <f t="shared" si="121"/>
        <v>81602.624000000011</v>
      </c>
      <c r="M57" s="10">
        <f>M59+M60+M61</f>
        <v>0</v>
      </c>
      <c r="N57" s="10">
        <f>L57+M57</f>
        <v>81602.624000000011</v>
      </c>
      <c r="O57" s="29">
        <f>O59+O60+O61</f>
        <v>0</v>
      </c>
      <c r="P57" s="10">
        <f>N57+O57</f>
        <v>81602.624000000011</v>
      </c>
      <c r="Q57" s="10">
        <f t="shared" ref="Q57:AB57" si="130">Q59+Q60+Q61</f>
        <v>318972.30000000005</v>
      </c>
      <c r="R57" s="10">
        <f t="shared" ref="R57:T57" si="131">R59+R60+R61</f>
        <v>0</v>
      </c>
      <c r="S57" s="10">
        <f t="shared" si="3"/>
        <v>318972.30000000005</v>
      </c>
      <c r="T57" s="10">
        <f t="shared" si="131"/>
        <v>0</v>
      </c>
      <c r="U57" s="10">
        <f t="shared" si="122"/>
        <v>318972.30000000005</v>
      </c>
      <c r="V57" s="10">
        <f t="shared" ref="V57" si="132">V59+V60+V61</f>
        <v>68730.099999999991</v>
      </c>
      <c r="W57" s="10">
        <f t="shared" si="123"/>
        <v>387702.4</v>
      </c>
      <c r="X57" s="10">
        <f t="shared" ref="X57:Z57" si="133">X59+X60+X61</f>
        <v>0</v>
      </c>
      <c r="Y57" s="10">
        <f t="shared" si="124"/>
        <v>387702.4</v>
      </c>
      <c r="Z57" s="29">
        <f t="shared" si="133"/>
        <v>0</v>
      </c>
      <c r="AA57" s="10">
        <f t="shared" si="125"/>
        <v>387702.4</v>
      </c>
      <c r="AB57" s="10">
        <f t="shared" si="130"/>
        <v>307175.10000000003</v>
      </c>
      <c r="AC57" s="11">
        <f t="shared" ref="AC57:AE57" si="134">AC59+AC60+AC61</f>
        <v>0</v>
      </c>
      <c r="AD57" s="11">
        <f t="shared" si="4"/>
        <v>307175.10000000003</v>
      </c>
      <c r="AE57" s="11">
        <f t="shared" si="134"/>
        <v>-34269.4</v>
      </c>
      <c r="AF57" s="11">
        <f t="shared" si="126"/>
        <v>272905.7</v>
      </c>
      <c r="AG57" s="11">
        <f t="shared" ref="AG57:AI57" si="135">AG59+AG60+AG61</f>
        <v>70490.3</v>
      </c>
      <c r="AH57" s="11">
        <f t="shared" si="127"/>
        <v>343396</v>
      </c>
      <c r="AI57" s="11">
        <f t="shared" si="135"/>
        <v>0</v>
      </c>
      <c r="AJ57" s="11">
        <f t="shared" si="128"/>
        <v>343396</v>
      </c>
      <c r="AK57" s="32">
        <f t="shared" ref="AK57" si="136">AK59+AK60+AK61</f>
        <v>0</v>
      </c>
      <c r="AL57" s="11">
        <f t="shared" si="129"/>
        <v>343396</v>
      </c>
      <c r="AM57" s="3"/>
      <c r="AN57" s="3"/>
    </row>
    <row r="58" spans="1:40" x14ac:dyDescent="0.3">
      <c r="A58" s="1"/>
      <c r="B58" s="21" t="s">
        <v>121</v>
      </c>
      <c r="C58" s="1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2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29"/>
      <c r="AA58" s="10"/>
      <c r="AB58" s="10"/>
      <c r="AC58" s="11"/>
      <c r="AD58" s="11"/>
      <c r="AE58" s="11"/>
      <c r="AF58" s="11"/>
      <c r="AG58" s="11"/>
      <c r="AH58" s="11"/>
      <c r="AI58" s="11"/>
      <c r="AJ58" s="11"/>
      <c r="AK58" s="32"/>
      <c r="AL58" s="11"/>
      <c r="AM58" s="3"/>
      <c r="AN58" s="3"/>
    </row>
    <row r="59" spans="1:40" hidden="1" x14ac:dyDescent="0.3">
      <c r="A59" s="1"/>
      <c r="B59" s="21" t="s">
        <v>6</v>
      </c>
      <c r="C59" s="19"/>
      <c r="D59" s="10">
        <v>103095.3</v>
      </c>
      <c r="E59" s="10"/>
      <c r="F59" s="10">
        <f t="shared" si="9"/>
        <v>103095.3</v>
      </c>
      <c r="G59" s="10">
        <v>8789.0679999999993</v>
      </c>
      <c r="H59" s="10">
        <f t="shared" ref="H59:H63" si="137">F59+G59</f>
        <v>111884.368</v>
      </c>
      <c r="I59" s="10"/>
      <c r="J59" s="10">
        <f t="shared" ref="J59:J63" si="138">H59+I59</f>
        <v>111884.368</v>
      </c>
      <c r="K59" s="10">
        <v>-94190.144</v>
      </c>
      <c r="L59" s="10">
        <f t="shared" ref="L59:L63" si="139">J59+K59</f>
        <v>17694.224000000002</v>
      </c>
      <c r="M59" s="10"/>
      <c r="N59" s="10">
        <f>L59+M59</f>
        <v>17694.224000000002</v>
      </c>
      <c r="O59" s="29"/>
      <c r="P59" s="10">
        <f>N59+O59</f>
        <v>17694.224000000002</v>
      </c>
      <c r="Q59" s="10">
        <v>112002.7</v>
      </c>
      <c r="R59" s="10"/>
      <c r="S59" s="10">
        <f t="shared" si="3"/>
        <v>112002.7</v>
      </c>
      <c r="T59" s="10"/>
      <c r="U59" s="10">
        <f t="shared" ref="U59:U63" si="140">S59+T59</f>
        <v>112002.7</v>
      </c>
      <c r="V59" s="10">
        <v>-96644</v>
      </c>
      <c r="W59" s="10">
        <f t="shared" ref="W59:W63" si="141">U59+V59</f>
        <v>15358.699999999997</v>
      </c>
      <c r="X59" s="10"/>
      <c r="Y59" s="10">
        <f t="shared" ref="Y59:Y63" si="142">W59+X59</f>
        <v>15358.699999999997</v>
      </c>
      <c r="Z59" s="29"/>
      <c r="AA59" s="10">
        <f t="shared" ref="AA59:AA63" si="143">Y59+Z59</f>
        <v>15358.699999999997</v>
      </c>
      <c r="AB59" s="10">
        <v>0</v>
      </c>
      <c r="AC59" s="11">
        <v>0</v>
      </c>
      <c r="AD59" s="11">
        <f t="shared" si="4"/>
        <v>0</v>
      </c>
      <c r="AE59" s="11"/>
      <c r="AF59" s="11">
        <f t="shared" ref="AF59:AF63" si="144">AD59+AE59</f>
        <v>0</v>
      </c>
      <c r="AG59" s="11"/>
      <c r="AH59" s="11">
        <f t="shared" ref="AH59:AH63" si="145">AF59+AG59</f>
        <v>0</v>
      </c>
      <c r="AI59" s="11"/>
      <c r="AJ59" s="11">
        <f t="shared" ref="AJ59:AJ63" si="146">AH59+AI59</f>
        <v>0</v>
      </c>
      <c r="AK59" s="32"/>
      <c r="AL59" s="11">
        <f t="shared" ref="AL59:AL63" si="147">AJ59+AK59</f>
        <v>0</v>
      </c>
      <c r="AM59" s="3" t="s">
        <v>335</v>
      </c>
      <c r="AN59" s="3">
        <v>0</v>
      </c>
    </row>
    <row r="60" spans="1:40" x14ac:dyDescent="0.3">
      <c r="A60" s="1"/>
      <c r="B60" s="21" t="s">
        <v>125</v>
      </c>
      <c r="C60" s="19"/>
      <c r="D60" s="10">
        <v>0</v>
      </c>
      <c r="E60" s="10"/>
      <c r="F60" s="10">
        <f t="shared" si="9"/>
        <v>0</v>
      </c>
      <c r="G60" s="10"/>
      <c r="H60" s="10">
        <f t="shared" si="137"/>
        <v>0</v>
      </c>
      <c r="I60" s="10"/>
      <c r="J60" s="10">
        <f t="shared" si="138"/>
        <v>0</v>
      </c>
      <c r="K60" s="10">
        <v>63908.4</v>
      </c>
      <c r="L60" s="10">
        <f t="shared" si="139"/>
        <v>63908.4</v>
      </c>
      <c r="M60" s="10"/>
      <c r="N60" s="10">
        <f>L60+M60</f>
        <v>63908.4</v>
      </c>
      <c r="O60" s="29"/>
      <c r="P60" s="10">
        <f>N60+O60</f>
        <v>63908.4</v>
      </c>
      <c r="Q60" s="10">
        <v>29124</v>
      </c>
      <c r="R60" s="10"/>
      <c r="S60" s="10">
        <f t="shared" si="3"/>
        <v>29124</v>
      </c>
      <c r="T60" s="10"/>
      <c r="U60" s="10">
        <f t="shared" si="140"/>
        <v>29124</v>
      </c>
      <c r="V60" s="10">
        <v>85672.9</v>
      </c>
      <c r="W60" s="10">
        <f t="shared" si="141"/>
        <v>114796.9</v>
      </c>
      <c r="X60" s="10"/>
      <c r="Y60" s="10">
        <f t="shared" si="142"/>
        <v>114796.9</v>
      </c>
      <c r="Z60" s="29"/>
      <c r="AA60" s="10">
        <f t="shared" si="143"/>
        <v>114796.9</v>
      </c>
      <c r="AB60" s="10">
        <v>15358.7</v>
      </c>
      <c r="AC60" s="11"/>
      <c r="AD60" s="11">
        <f t="shared" si="4"/>
        <v>15358.7</v>
      </c>
      <c r="AE60" s="11"/>
      <c r="AF60" s="11">
        <f t="shared" si="144"/>
        <v>15358.7</v>
      </c>
      <c r="AG60" s="11">
        <v>70490.3</v>
      </c>
      <c r="AH60" s="11">
        <f t="shared" si="145"/>
        <v>85849</v>
      </c>
      <c r="AI60" s="11"/>
      <c r="AJ60" s="11">
        <f t="shared" si="146"/>
        <v>85849</v>
      </c>
      <c r="AK60" s="32"/>
      <c r="AL60" s="11">
        <f t="shared" si="147"/>
        <v>85849</v>
      </c>
      <c r="AM60" s="3" t="s">
        <v>321</v>
      </c>
      <c r="AN60" s="3"/>
    </row>
    <row r="61" spans="1:40" x14ac:dyDescent="0.3">
      <c r="A61" s="1"/>
      <c r="B61" s="21" t="s">
        <v>126</v>
      </c>
      <c r="C61" s="19"/>
      <c r="D61" s="10">
        <v>0</v>
      </c>
      <c r="E61" s="10"/>
      <c r="F61" s="10">
        <f t="shared" si="9"/>
        <v>0</v>
      </c>
      <c r="G61" s="10"/>
      <c r="H61" s="10">
        <f t="shared" si="137"/>
        <v>0</v>
      </c>
      <c r="I61" s="10"/>
      <c r="J61" s="10">
        <f t="shared" si="138"/>
        <v>0</v>
      </c>
      <c r="K61" s="10"/>
      <c r="L61" s="10">
        <f t="shared" si="139"/>
        <v>0</v>
      </c>
      <c r="M61" s="10"/>
      <c r="N61" s="10">
        <f>L61+M61</f>
        <v>0</v>
      </c>
      <c r="O61" s="29"/>
      <c r="P61" s="10">
        <f>N61+O61</f>
        <v>0</v>
      </c>
      <c r="Q61" s="10">
        <v>177845.6</v>
      </c>
      <c r="R61" s="10"/>
      <c r="S61" s="10">
        <f t="shared" si="3"/>
        <v>177845.6</v>
      </c>
      <c r="T61" s="10"/>
      <c r="U61" s="10">
        <f t="shared" si="140"/>
        <v>177845.6</v>
      </c>
      <c r="V61" s="10">
        <v>79701.2</v>
      </c>
      <c r="W61" s="10">
        <f t="shared" si="141"/>
        <v>257546.8</v>
      </c>
      <c r="X61" s="10"/>
      <c r="Y61" s="10">
        <f t="shared" si="142"/>
        <v>257546.8</v>
      </c>
      <c r="Z61" s="29"/>
      <c r="AA61" s="10">
        <f t="shared" si="143"/>
        <v>257546.8</v>
      </c>
      <c r="AB61" s="10">
        <v>291816.40000000002</v>
      </c>
      <c r="AC61" s="11"/>
      <c r="AD61" s="11">
        <f t="shared" si="4"/>
        <v>291816.40000000002</v>
      </c>
      <c r="AE61" s="11">
        <v>-34269.4</v>
      </c>
      <c r="AF61" s="11">
        <f t="shared" si="144"/>
        <v>257547.00000000003</v>
      </c>
      <c r="AG61" s="11"/>
      <c r="AH61" s="11">
        <f t="shared" si="145"/>
        <v>257547.00000000003</v>
      </c>
      <c r="AI61" s="11"/>
      <c r="AJ61" s="11">
        <f t="shared" si="146"/>
        <v>257547.00000000003</v>
      </c>
      <c r="AK61" s="32"/>
      <c r="AL61" s="11">
        <f t="shared" si="147"/>
        <v>257547.00000000003</v>
      </c>
      <c r="AM61" s="3" t="s">
        <v>320</v>
      </c>
      <c r="AN61" s="3"/>
    </row>
    <row r="62" spans="1:40" ht="56.25" x14ac:dyDescent="0.3">
      <c r="A62" s="1" t="s">
        <v>169</v>
      </c>
      <c r="B62" s="21" t="s">
        <v>151</v>
      </c>
      <c r="C62" s="6" t="s">
        <v>59</v>
      </c>
      <c r="D62" s="10">
        <v>0</v>
      </c>
      <c r="E62" s="10"/>
      <c r="F62" s="10">
        <f t="shared" si="9"/>
        <v>0</v>
      </c>
      <c r="G62" s="10">
        <v>5800.2259999999997</v>
      </c>
      <c r="H62" s="10">
        <f t="shared" si="137"/>
        <v>5800.2259999999997</v>
      </c>
      <c r="I62" s="10"/>
      <c r="J62" s="10">
        <f t="shared" si="138"/>
        <v>5800.2259999999997</v>
      </c>
      <c r="K62" s="10"/>
      <c r="L62" s="10">
        <f t="shared" si="139"/>
        <v>5800.2259999999997</v>
      </c>
      <c r="M62" s="10"/>
      <c r="N62" s="10">
        <f>L62+M62</f>
        <v>5800.2259999999997</v>
      </c>
      <c r="O62" s="29">
        <v>6880.4740000000002</v>
      </c>
      <c r="P62" s="10">
        <f>N62+O62</f>
        <v>12680.7</v>
      </c>
      <c r="Q62" s="10">
        <v>39792.400000000001</v>
      </c>
      <c r="R62" s="10"/>
      <c r="S62" s="10">
        <f t="shared" si="3"/>
        <v>39792.400000000001</v>
      </c>
      <c r="T62" s="10"/>
      <c r="U62" s="10">
        <f t="shared" si="140"/>
        <v>39792.400000000001</v>
      </c>
      <c r="V62" s="10"/>
      <c r="W62" s="10">
        <f t="shared" si="141"/>
        <v>39792.400000000001</v>
      </c>
      <c r="X62" s="10"/>
      <c r="Y62" s="10">
        <f t="shared" si="142"/>
        <v>39792.400000000001</v>
      </c>
      <c r="Z62" s="29">
        <v>-6880.4740000000002</v>
      </c>
      <c r="AA62" s="10">
        <f t="shared" si="143"/>
        <v>32911.925999999999</v>
      </c>
      <c r="AB62" s="10">
        <v>58995.4</v>
      </c>
      <c r="AC62" s="11"/>
      <c r="AD62" s="11">
        <f t="shared" si="4"/>
        <v>58995.4</v>
      </c>
      <c r="AE62" s="11"/>
      <c r="AF62" s="11">
        <f t="shared" si="144"/>
        <v>58995.4</v>
      </c>
      <c r="AG62" s="11"/>
      <c r="AH62" s="11">
        <f t="shared" si="145"/>
        <v>58995.4</v>
      </c>
      <c r="AI62" s="11"/>
      <c r="AJ62" s="11">
        <f t="shared" si="146"/>
        <v>58995.4</v>
      </c>
      <c r="AK62" s="32"/>
      <c r="AL62" s="11">
        <f t="shared" si="147"/>
        <v>58995.4</v>
      </c>
      <c r="AM62" s="3" t="s">
        <v>261</v>
      </c>
      <c r="AN62" s="3"/>
    </row>
    <row r="63" spans="1:40" ht="56.25" x14ac:dyDescent="0.3">
      <c r="A63" s="1" t="s">
        <v>170</v>
      </c>
      <c r="B63" s="21" t="s">
        <v>130</v>
      </c>
      <c r="C63" s="6" t="s">
        <v>59</v>
      </c>
      <c r="D63" s="10">
        <f>D65+D66</f>
        <v>157514.5</v>
      </c>
      <c r="E63" s="10">
        <f>E65+E66</f>
        <v>0</v>
      </c>
      <c r="F63" s="10">
        <f t="shared" si="9"/>
        <v>157514.5</v>
      </c>
      <c r="G63" s="10">
        <f>G65+G66</f>
        <v>11477.304</v>
      </c>
      <c r="H63" s="10">
        <f t="shared" si="137"/>
        <v>168991.804</v>
      </c>
      <c r="I63" s="10">
        <f>I65+I66</f>
        <v>0</v>
      </c>
      <c r="J63" s="10">
        <f t="shared" si="138"/>
        <v>168991.804</v>
      </c>
      <c r="K63" s="10">
        <f>K65+K66</f>
        <v>0</v>
      </c>
      <c r="L63" s="10">
        <f t="shared" si="139"/>
        <v>168991.804</v>
      </c>
      <c r="M63" s="10">
        <f>M65+M66</f>
        <v>0</v>
      </c>
      <c r="N63" s="10">
        <f>L63+M63</f>
        <v>168991.804</v>
      </c>
      <c r="O63" s="29">
        <f>O65+O66</f>
        <v>-6880.4740000000002</v>
      </c>
      <c r="P63" s="10">
        <f>N63+O63</f>
        <v>162111.33000000002</v>
      </c>
      <c r="Q63" s="10">
        <f t="shared" ref="Q63:AB63" si="148">Q65+Q66</f>
        <v>393678.30000000005</v>
      </c>
      <c r="R63" s="10">
        <f t="shared" ref="R63:T63" si="149">R65+R66</f>
        <v>0</v>
      </c>
      <c r="S63" s="10">
        <f t="shared" si="3"/>
        <v>393678.30000000005</v>
      </c>
      <c r="T63" s="10">
        <f t="shared" si="149"/>
        <v>0</v>
      </c>
      <c r="U63" s="10">
        <f t="shared" si="140"/>
        <v>393678.30000000005</v>
      </c>
      <c r="V63" s="10">
        <f t="shared" ref="V63" si="150">V65+V66</f>
        <v>0</v>
      </c>
      <c r="W63" s="10">
        <f t="shared" si="141"/>
        <v>393678.30000000005</v>
      </c>
      <c r="X63" s="10">
        <f t="shared" ref="X63:Z63" si="151">X65+X66</f>
        <v>0</v>
      </c>
      <c r="Y63" s="10">
        <f t="shared" si="142"/>
        <v>393678.30000000005</v>
      </c>
      <c r="Z63" s="29">
        <f t="shared" si="151"/>
        <v>6880.4740000000002</v>
      </c>
      <c r="AA63" s="10">
        <f t="shared" si="143"/>
        <v>400558.77400000003</v>
      </c>
      <c r="AB63" s="10">
        <f t="shared" si="148"/>
        <v>0</v>
      </c>
      <c r="AC63" s="11">
        <f t="shared" ref="AC63:AE63" si="152">AC65+AC66</f>
        <v>0</v>
      </c>
      <c r="AD63" s="11">
        <f t="shared" si="4"/>
        <v>0</v>
      </c>
      <c r="AE63" s="11">
        <f t="shared" si="152"/>
        <v>0</v>
      </c>
      <c r="AF63" s="11">
        <f t="shared" si="144"/>
        <v>0</v>
      </c>
      <c r="AG63" s="11">
        <f t="shared" ref="AG63:AI63" si="153">AG65+AG66</f>
        <v>0</v>
      </c>
      <c r="AH63" s="11">
        <f t="shared" si="145"/>
        <v>0</v>
      </c>
      <c r="AI63" s="11">
        <f t="shared" si="153"/>
        <v>0</v>
      </c>
      <c r="AJ63" s="11">
        <f t="shared" si="146"/>
        <v>0</v>
      </c>
      <c r="AK63" s="32">
        <f t="shared" ref="AK63" si="154">AK65+AK66</f>
        <v>0</v>
      </c>
      <c r="AL63" s="11">
        <f t="shared" si="147"/>
        <v>0</v>
      </c>
      <c r="AM63" s="3"/>
      <c r="AN63" s="3"/>
    </row>
    <row r="64" spans="1:40" x14ac:dyDescent="0.3">
      <c r="A64" s="1"/>
      <c r="B64" s="21" t="s">
        <v>121</v>
      </c>
      <c r="C64" s="19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2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29"/>
      <c r="AA64" s="10"/>
      <c r="AB64" s="10"/>
      <c r="AC64" s="11"/>
      <c r="AD64" s="11"/>
      <c r="AE64" s="11"/>
      <c r="AF64" s="11"/>
      <c r="AG64" s="11"/>
      <c r="AH64" s="11"/>
      <c r="AI64" s="11"/>
      <c r="AJ64" s="11"/>
      <c r="AK64" s="32"/>
      <c r="AL64" s="11"/>
      <c r="AM64" s="3"/>
      <c r="AN64" s="3"/>
    </row>
    <row r="65" spans="1:40" hidden="1" x14ac:dyDescent="0.3">
      <c r="A65" s="1"/>
      <c r="B65" s="21" t="s">
        <v>6</v>
      </c>
      <c r="C65" s="19"/>
      <c r="D65" s="10">
        <v>122590.7</v>
      </c>
      <c r="E65" s="10"/>
      <c r="F65" s="10">
        <f t="shared" si="9"/>
        <v>122590.7</v>
      </c>
      <c r="G65" s="10">
        <v>11477.304</v>
      </c>
      <c r="H65" s="10">
        <f t="shared" ref="H65:H67" si="155">F65+G65</f>
        <v>134068.00399999999</v>
      </c>
      <c r="I65" s="10"/>
      <c r="J65" s="10">
        <f t="shared" ref="J65:J67" si="156">H65+I65</f>
        <v>134068.00399999999</v>
      </c>
      <c r="K65" s="10">
        <v>34923.800000000003</v>
      </c>
      <c r="L65" s="10">
        <f t="shared" ref="L65:L67" si="157">J65+K65</f>
        <v>168991.804</v>
      </c>
      <c r="M65" s="10"/>
      <c r="N65" s="10">
        <f>L65+M65</f>
        <v>168991.804</v>
      </c>
      <c r="O65" s="29">
        <f>-6880.474</f>
        <v>-6880.4740000000002</v>
      </c>
      <c r="P65" s="10">
        <f>N65+O65</f>
        <v>162111.33000000002</v>
      </c>
      <c r="Q65" s="10">
        <v>125512.2</v>
      </c>
      <c r="R65" s="10"/>
      <c r="S65" s="10">
        <f t="shared" si="3"/>
        <v>125512.2</v>
      </c>
      <c r="T65" s="10"/>
      <c r="U65" s="10">
        <f t="shared" ref="U65:U67" si="158">S65+T65</f>
        <v>125512.2</v>
      </c>
      <c r="V65" s="10"/>
      <c r="W65" s="10">
        <f t="shared" ref="W65:W67" si="159">U65+V65</f>
        <v>125512.2</v>
      </c>
      <c r="X65" s="10"/>
      <c r="Y65" s="10">
        <f t="shared" ref="Y65:Y67" si="160">W65+X65</f>
        <v>125512.2</v>
      </c>
      <c r="Z65" s="29">
        <v>6880.4740000000002</v>
      </c>
      <c r="AA65" s="10">
        <f t="shared" ref="AA65:AA67" si="161">Y65+Z65</f>
        <v>132392.674</v>
      </c>
      <c r="AB65" s="10">
        <v>0</v>
      </c>
      <c r="AC65" s="11">
        <v>0</v>
      </c>
      <c r="AD65" s="11">
        <f t="shared" si="4"/>
        <v>0</v>
      </c>
      <c r="AE65" s="11"/>
      <c r="AF65" s="11">
        <f t="shared" ref="AF65:AF67" si="162">AD65+AE65</f>
        <v>0</v>
      </c>
      <c r="AG65" s="11"/>
      <c r="AH65" s="11">
        <f t="shared" ref="AH65:AH67" si="163">AF65+AG65</f>
        <v>0</v>
      </c>
      <c r="AI65" s="11"/>
      <c r="AJ65" s="11">
        <f t="shared" ref="AJ65:AJ67" si="164">AH65+AI65</f>
        <v>0</v>
      </c>
      <c r="AK65" s="32"/>
      <c r="AL65" s="11">
        <f t="shared" ref="AL65:AL67" si="165">AJ65+AK65</f>
        <v>0</v>
      </c>
      <c r="AM65" s="3" t="s">
        <v>262</v>
      </c>
      <c r="AN65" s="3">
        <v>0</v>
      </c>
    </row>
    <row r="66" spans="1:40" x14ac:dyDescent="0.3">
      <c r="A66" s="1"/>
      <c r="B66" s="21" t="s">
        <v>125</v>
      </c>
      <c r="C66" s="19"/>
      <c r="D66" s="10">
        <v>34923.800000000003</v>
      </c>
      <c r="E66" s="10"/>
      <c r="F66" s="10">
        <f t="shared" si="9"/>
        <v>34923.800000000003</v>
      </c>
      <c r="G66" s="10"/>
      <c r="H66" s="10">
        <f t="shared" si="155"/>
        <v>34923.800000000003</v>
      </c>
      <c r="I66" s="10"/>
      <c r="J66" s="10">
        <f t="shared" si="156"/>
        <v>34923.800000000003</v>
      </c>
      <c r="K66" s="10">
        <v>-34923.800000000003</v>
      </c>
      <c r="L66" s="10">
        <f t="shared" si="157"/>
        <v>0</v>
      </c>
      <c r="M66" s="10"/>
      <c r="N66" s="10">
        <f>L66+M66</f>
        <v>0</v>
      </c>
      <c r="O66" s="29"/>
      <c r="P66" s="10">
        <f>N66+O66</f>
        <v>0</v>
      </c>
      <c r="Q66" s="10">
        <v>268166.10000000003</v>
      </c>
      <c r="R66" s="10"/>
      <c r="S66" s="10">
        <f t="shared" si="3"/>
        <v>268166.10000000003</v>
      </c>
      <c r="T66" s="10"/>
      <c r="U66" s="10">
        <f t="shared" si="158"/>
        <v>268166.10000000003</v>
      </c>
      <c r="V66" s="10"/>
      <c r="W66" s="10">
        <f t="shared" si="159"/>
        <v>268166.10000000003</v>
      </c>
      <c r="X66" s="10"/>
      <c r="Y66" s="10">
        <f t="shared" si="160"/>
        <v>268166.10000000003</v>
      </c>
      <c r="Z66" s="29"/>
      <c r="AA66" s="10">
        <f t="shared" si="161"/>
        <v>268166.10000000003</v>
      </c>
      <c r="AB66" s="10">
        <v>0</v>
      </c>
      <c r="AC66" s="11">
        <v>0</v>
      </c>
      <c r="AD66" s="11">
        <f t="shared" si="4"/>
        <v>0</v>
      </c>
      <c r="AE66" s="11"/>
      <c r="AF66" s="11">
        <f t="shared" si="162"/>
        <v>0</v>
      </c>
      <c r="AG66" s="11"/>
      <c r="AH66" s="11">
        <f t="shared" si="163"/>
        <v>0</v>
      </c>
      <c r="AI66" s="11"/>
      <c r="AJ66" s="11">
        <f t="shared" si="164"/>
        <v>0</v>
      </c>
      <c r="AK66" s="32"/>
      <c r="AL66" s="11">
        <f t="shared" si="165"/>
        <v>0</v>
      </c>
      <c r="AM66" s="3" t="s">
        <v>375</v>
      </c>
      <c r="AN66" s="3"/>
    </row>
    <row r="67" spans="1:40" ht="56.25" x14ac:dyDescent="0.3">
      <c r="A67" s="1" t="s">
        <v>171</v>
      </c>
      <c r="B67" s="21" t="s">
        <v>152</v>
      </c>
      <c r="C67" s="6" t="s">
        <v>59</v>
      </c>
      <c r="D67" s="10">
        <f>D69+D70</f>
        <v>0</v>
      </c>
      <c r="E67" s="10">
        <f>E69+E70</f>
        <v>0</v>
      </c>
      <c r="F67" s="10">
        <f t="shared" si="9"/>
        <v>0</v>
      </c>
      <c r="G67" s="10">
        <f>G69+G70</f>
        <v>15</v>
      </c>
      <c r="H67" s="10">
        <f t="shared" si="155"/>
        <v>15</v>
      </c>
      <c r="I67" s="10">
        <f>I69+I70</f>
        <v>0</v>
      </c>
      <c r="J67" s="10">
        <f t="shared" si="156"/>
        <v>15</v>
      </c>
      <c r="K67" s="10">
        <f>K69+K70</f>
        <v>0</v>
      </c>
      <c r="L67" s="10">
        <f t="shared" si="157"/>
        <v>15</v>
      </c>
      <c r="M67" s="10">
        <f>M69+M70</f>
        <v>0</v>
      </c>
      <c r="N67" s="10">
        <f>L67+M67</f>
        <v>15</v>
      </c>
      <c r="O67" s="29">
        <f>O69+O70</f>
        <v>0</v>
      </c>
      <c r="P67" s="10">
        <f>N67+O67</f>
        <v>15</v>
      </c>
      <c r="Q67" s="10">
        <f t="shared" ref="Q67:AB67" si="166">Q69+Q70</f>
        <v>7485</v>
      </c>
      <c r="R67" s="10">
        <f t="shared" ref="R67:T67" si="167">R69+R70</f>
        <v>0</v>
      </c>
      <c r="S67" s="10">
        <f t="shared" si="3"/>
        <v>7485</v>
      </c>
      <c r="T67" s="10">
        <f t="shared" si="167"/>
        <v>0</v>
      </c>
      <c r="U67" s="10">
        <f t="shared" si="158"/>
        <v>7485</v>
      </c>
      <c r="V67" s="10">
        <f t="shared" ref="V67" si="168">V69+V70</f>
        <v>0</v>
      </c>
      <c r="W67" s="10">
        <f t="shared" si="159"/>
        <v>7485</v>
      </c>
      <c r="X67" s="10">
        <f t="shared" ref="X67:Z67" si="169">X69+X70</f>
        <v>0</v>
      </c>
      <c r="Y67" s="10">
        <f t="shared" si="160"/>
        <v>7485</v>
      </c>
      <c r="Z67" s="29">
        <f t="shared" si="169"/>
        <v>0</v>
      </c>
      <c r="AA67" s="10">
        <f t="shared" si="161"/>
        <v>7485</v>
      </c>
      <c r="AB67" s="10">
        <f t="shared" si="166"/>
        <v>140546.70000000001</v>
      </c>
      <c r="AC67" s="11">
        <f t="shared" ref="AC67:AE67" si="170">AC69+AC70</f>
        <v>0</v>
      </c>
      <c r="AD67" s="11">
        <f t="shared" si="4"/>
        <v>140546.70000000001</v>
      </c>
      <c r="AE67" s="11">
        <f t="shared" si="170"/>
        <v>0</v>
      </c>
      <c r="AF67" s="11">
        <f t="shared" si="162"/>
        <v>140546.70000000001</v>
      </c>
      <c r="AG67" s="11">
        <f t="shared" ref="AG67:AI67" si="171">AG69+AG70</f>
        <v>0</v>
      </c>
      <c r="AH67" s="11">
        <f t="shared" si="163"/>
        <v>140546.70000000001</v>
      </c>
      <c r="AI67" s="11">
        <f t="shared" si="171"/>
        <v>0</v>
      </c>
      <c r="AJ67" s="11">
        <f t="shared" si="164"/>
        <v>140546.70000000001</v>
      </c>
      <c r="AK67" s="32">
        <f t="shared" ref="AK67" si="172">AK69+AK70</f>
        <v>0</v>
      </c>
      <c r="AL67" s="11">
        <f t="shared" si="165"/>
        <v>140546.70000000001</v>
      </c>
      <c r="AM67" s="3"/>
      <c r="AN67" s="3"/>
    </row>
    <row r="68" spans="1:40" x14ac:dyDescent="0.3">
      <c r="A68" s="1"/>
      <c r="B68" s="21" t="s">
        <v>121</v>
      </c>
      <c r="C68" s="19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29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29"/>
      <c r="AA68" s="10"/>
      <c r="AB68" s="10"/>
      <c r="AC68" s="11"/>
      <c r="AD68" s="11"/>
      <c r="AE68" s="11"/>
      <c r="AF68" s="11"/>
      <c r="AG68" s="11"/>
      <c r="AH68" s="11"/>
      <c r="AI68" s="11"/>
      <c r="AJ68" s="11"/>
      <c r="AK68" s="32"/>
      <c r="AL68" s="11"/>
      <c r="AM68" s="3"/>
      <c r="AN68" s="3"/>
    </row>
    <row r="69" spans="1:40" hidden="1" x14ac:dyDescent="0.3">
      <c r="A69" s="1"/>
      <c r="B69" s="21" t="s">
        <v>6</v>
      </c>
      <c r="C69" s="19"/>
      <c r="D69" s="10">
        <v>0</v>
      </c>
      <c r="E69" s="10">
        <v>0</v>
      </c>
      <c r="F69" s="10">
        <f t="shared" si="9"/>
        <v>0</v>
      </c>
      <c r="G69" s="10">
        <v>15</v>
      </c>
      <c r="H69" s="10">
        <f t="shared" ref="H69:H71" si="173">F69+G69</f>
        <v>15</v>
      </c>
      <c r="I69" s="10"/>
      <c r="J69" s="10">
        <f t="shared" ref="J69:J71" si="174">H69+I69</f>
        <v>15</v>
      </c>
      <c r="K69" s="10"/>
      <c r="L69" s="10">
        <f t="shared" ref="L69:L71" si="175">J69+K69</f>
        <v>15</v>
      </c>
      <c r="M69" s="10"/>
      <c r="N69" s="10">
        <f>L69+M69</f>
        <v>15</v>
      </c>
      <c r="O69" s="29"/>
      <c r="P69" s="10">
        <f>N69+O69</f>
        <v>15</v>
      </c>
      <c r="Q69" s="10">
        <v>7485</v>
      </c>
      <c r="R69" s="10"/>
      <c r="S69" s="10">
        <f t="shared" si="3"/>
        <v>7485</v>
      </c>
      <c r="T69" s="10"/>
      <c r="U69" s="10">
        <f t="shared" ref="U69:U70" si="176">S69+T69</f>
        <v>7485</v>
      </c>
      <c r="V69" s="10"/>
      <c r="W69" s="10">
        <f t="shared" ref="W69:W70" si="177">U69+V69</f>
        <v>7485</v>
      </c>
      <c r="X69" s="10"/>
      <c r="Y69" s="10">
        <f t="shared" ref="Y69:Y70" si="178">W69+X69</f>
        <v>7485</v>
      </c>
      <c r="Z69" s="29"/>
      <c r="AA69" s="10">
        <f t="shared" ref="AA69:AA70" si="179">Y69+Z69</f>
        <v>7485</v>
      </c>
      <c r="AB69" s="10">
        <v>33061</v>
      </c>
      <c r="AC69" s="11"/>
      <c r="AD69" s="11">
        <f t="shared" si="4"/>
        <v>33061</v>
      </c>
      <c r="AE69" s="11"/>
      <c r="AF69" s="11">
        <f t="shared" ref="AF69:AF71" si="180">AD69+AE69</f>
        <v>33061</v>
      </c>
      <c r="AG69" s="11"/>
      <c r="AH69" s="11">
        <f t="shared" ref="AH69:AH71" si="181">AF69+AG69</f>
        <v>33061</v>
      </c>
      <c r="AI69" s="11"/>
      <c r="AJ69" s="11">
        <f t="shared" ref="AJ69:AJ71" si="182">AH69+AI69</f>
        <v>33061</v>
      </c>
      <c r="AK69" s="32"/>
      <c r="AL69" s="11">
        <f t="shared" ref="AL69:AL71" si="183">AJ69+AK69</f>
        <v>33061</v>
      </c>
      <c r="AM69" s="3" t="s">
        <v>276</v>
      </c>
      <c r="AN69" s="3">
        <v>0</v>
      </c>
    </row>
    <row r="70" spans="1:40" x14ac:dyDescent="0.3">
      <c r="A70" s="1"/>
      <c r="B70" s="21" t="s">
        <v>125</v>
      </c>
      <c r="C70" s="19"/>
      <c r="D70" s="10">
        <v>0</v>
      </c>
      <c r="E70" s="10">
        <v>0</v>
      </c>
      <c r="F70" s="10">
        <f t="shared" si="9"/>
        <v>0</v>
      </c>
      <c r="G70" s="10">
        <v>0</v>
      </c>
      <c r="H70" s="10">
        <f t="shared" si="173"/>
        <v>0</v>
      </c>
      <c r="I70" s="10">
        <v>0</v>
      </c>
      <c r="J70" s="10">
        <f t="shared" si="174"/>
        <v>0</v>
      </c>
      <c r="K70" s="10">
        <v>0</v>
      </c>
      <c r="L70" s="10">
        <f t="shared" si="175"/>
        <v>0</v>
      </c>
      <c r="M70" s="10">
        <v>0</v>
      </c>
      <c r="N70" s="10">
        <f>L70+M70</f>
        <v>0</v>
      </c>
      <c r="O70" s="29">
        <v>0</v>
      </c>
      <c r="P70" s="10">
        <f>N70+O70</f>
        <v>0</v>
      </c>
      <c r="Q70" s="10">
        <v>0</v>
      </c>
      <c r="R70" s="10">
        <v>0</v>
      </c>
      <c r="S70" s="10">
        <f t="shared" si="3"/>
        <v>0</v>
      </c>
      <c r="T70" s="10">
        <v>0</v>
      </c>
      <c r="U70" s="10">
        <f t="shared" si="176"/>
        <v>0</v>
      </c>
      <c r="V70" s="10">
        <v>0</v>
      </c>
      <c r="W70" s="10">
        <f t="shared" si="177"/>
        <v>0</v>
      </c>
      <c r="X70" s="10">
        <v>0</v>
      </c>
      <c r="Y70" s="10">
        <f t="shared" si="178"/>
        <v>0</v>
      </c>
      <c r="Z70" s="29">
        <v>0</v>
      </c>
      <c r="AA70" s="10">
        <f t="shared" si="179"/>
        <v>0</v>
      </c>
      <c r="AB70" s="10">
        <v>107485.7</v>
      </c>
      <c r="AC70" s="11"/>
      <c r="AD70" s="11">
        <f t="shared" si="4"/>
        <v>107485.7</v>
      </c>
      <c r="AE70" s="11"/>
      <c r="AF70" s="11">
        <f t="shared" si="180"/>
        <v>107485.7</v>
      </c>
      <c r="AG70" s="11"/>
      <c r="AH70" s="11">
        <f t="shared" si="181"/>
        <v>107485.7</v>
      </c>
      <c r="AI70" s="11"/>
      <c r="AJ70" s="11">
        <f t="shared" si="182"/>
        <v>107485.7</v>
      </c>
      <c r="AK70" s="32"/>
      <c r="AL70" s="11">
        <f t="shared" si="183"/>
        <v>107485.7</v>
      </c>
      <c r="AM70" s="3"/>
      <c r="AN70" s="3"/>
    </row>
    <row r="71" spans="1:40" ht="56.25" x14ac:dyDescent="0.3">
      <c r="A71" s="1" t="s">
        <v>172</v>
      </c>
      <c r="B71" s="21" t="s">
        <v>365</v>
      </c>
      <c r="C71" s="6" t="s">
        <v>59</v>
      </c>
      <c r="D71" s="10">
        <f>D73+D74</f>
        <v>0</v>
      </c>
      <c r="E71" s="10">
        <f>E73+E74</f>
        <v>0</v>
      </c>
      <c r="F71" s="10">
        <f t="shared" si="9"/>
        <v>0</v>
      </c>
      <c r="G71" s="10">
        <f>G73+G74</f>
        <v>0</v>
      </c>
      <c r="H71" s="10">
        <f t="shared" si="173"/>
        <v>0</v>
      </c>
      <c r="I71" s="10">
        <f>I73+I74</f>
        <v>0</v>
      </c>
      <c r="J71" s="10">
        <f t="shared" si="174"/>
        <v>0</v>
      </c>
      <c r="K71" s="10">
        <f>K73+K74</f>
        <v>0</v>
      </c>
      <c r="L71" s="10">
        <f t="shared" si="175"/>
        <v>0</v>
      </c>
      <c r="M71" s="10">
        <f>M73+M74</f>
        <v>0</v>
      </c>
      <c r="N71" s="10">
        <f>L71+M71</f>
        <v>0</v>
      </c>
      <c r="O71" s="29">
        <f>O73+O74</f>
        <v>0</v>
      </c>
      <c r="P71" s="10">
        <f>N71+O71</f>
        <v>0</v>
      </c>
      <c r="Q71" s="10">
        <f t="shared" ref="Q71:AB71" si="184">Q73+Q74</f>
        <v>22858.799999999999</v>
      </c>
      <c r="R71" s="10">
        <f t="shared" ref="R71:T71" si="185">R73+R74</f>
        <v>0</v>
      </c>
      <c r="S71" s="10">
        <f t="shared" si="3"/>
        <v>22858.799999999999</v>
      </c>
      <c r="T71" s="10">
        <f t="shared" si="185"/>
        <v>0</v>
      </c>
      <c r="U71" s="10">
        <f>S71+T71</f>
        <v>22858.799999999999</v>
      </c>
      <c r="V71" s="10">
        <f t="shared" ref="V71" si="186">V73+V74</f>
        <v>0</v>
      </c>
      <c r="W71" s="10">
        <f>U71+V71</f>
        <v>22858.799999999999</v>
      </c>
      <c r="X71" s="10">
        <f t="shared" ref="X71:Z71" si="187">X73+X74</f>
        <v>0</v>
      </c>
      <c r="Y71" s="10">
        <f>W71+X71</f>
        <v>22858.799999999999</v>
      </c>
      <c r="Z71" s="29">
        <f t="shared" si="187"/>
        <v>0</v>
      </c>
      <c r="AA71" s="10">
        <f>Y71+Z71</f>
        <v>22858.799999999999</v>
      </c>
      <c r="AB71" s="10">
        <f t="shared" si="184"/>
        <v>560717.5</v>
      </c>
      <c r="AC71" s="11">
        <f t="shared" ref="AC71:AE71" si="188">AC73+AC74</f>
        <v>0</v>
      </c>
      <c r="AD71" s="11">
        <f t="shared" si="4"/>
        <v>560717.5</v>
      </c>
      <c r="AE71" s="11">
        <f t="shared" si="188"/>
        <v>-70490.2</v>
      </c>
      <c r="AF71" s="11">
        <f t="shared" si="180"/>
        <v>490227.3</v>
      </c>
      <c r="AG71" s="11">
        <f t="shared" ref="AG71:AI71" si="189">AG73+AG74</f>
        <v>-36199.800000000003</v>
      </c>
      <c r="AH71" s="11">
        <f t="shared" si="181"/>
        <v>454027.5</v>
      </c>
      <c r="AI71" s="11">
        <f t="shared" si="189"/>
        <v>0</v>
      </c>
      <c r="AJ71" s="11">
        <f t="shared" si="182"/>
        <v>454027.5</v>
      </c>
      <c r="AK71" s="32">
        <f t="shared" ref="AK71" si="190">AK73+AK74</f>
        <v>0</v>
      </c>
      <c r="AL71" s="11">
        <f t="shared" si="183"/>
        <v>454027.5</v>
      </c>
      <c r="AM71" s="3"/>
      <c r="AN71" s="3"/>
    </row>
    <row r="72" spans="1:40" x14ac:dyDescent="0.3">
      <c r="A72" s="1"/>
      <c r="B72" s="21" t="s">
        <v>121</v>
      </c>
      <c r="C72" s="19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29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29"/>
      <c r="AA72" s="10"/>
      <c r="AB72" s="10"/>
      <c r="AC72" s="11"/>
      <c r="AD72" s="11"/>
      <c r="AE72" s="11"/>
      <c r="AF72" s="11"/>
      <c r="AG72" s="11"/>
      <c r="AH72" s="11"/>
      <c r="AI72" s="11"/>
      <c r="AJ72" s="11"/>
      <c r="AK72" s="32"/>
      <c r="AL72" s="11"/>
      <c r="AM72" s="3"/>
      <c r="AN72" s="3"/>
    </row>
    <row r="73" spans="1:40" hidden="1" x14ac:dyDescent="0.3">
      <c r="A73" s="1"/>
      <c r="B73" s="21" t="s">
        <v>6</v>
      </c>
      <c r="C73" s="19"/>
      <c r="D73" s="10">
        <v>0</v>
      </c>
      <c r="E73" s="10">
        <v>0</v>
      </c>
      <c r="F73" s="10">
        <f t="shared" si="9"/>
        <v>0</v>
      </c>
      <c r="G73" s="10">
        <v>0</v>
      </c>
      <c r="H73" s="10">
        <f t="shared" ref="H73:H99" si="191">F73+G73</f>
        <v>0</v>
      </c>
      <c r="I73" s="10">
        <v>0</v>
      </c>
      <c r="J73" s="10">
        <f t="shared" ref="J73:J99" si="192">H73+I73</f>
        <v>0</v>
      </c>
      <c r="K73" s="10">
        <v>0</v>
      </c>
      <c r="L73" s="10">
        <f t="shared" ref="L73:L99" si="193">J73+K73</f>
        <v>0</v>
      </c>
      <c r="M73" s="10">
        <v>0</v>
      </c>
      <c r="N73" s="10">
        <f>L73+M73</f>
        <v>0</v>
      </c>
      <c r="O73" s="29">
        <v>0</v>
      </c>
      <c r="P73" s="10">
        <f>N73+O73</f>
        <v>0</v>
      </c>
      <c r="Q73" s="10">
        <v>22858.799999999999</v>
      </c>
      <c r="R73" s="10"/>
      <c r="S73" s="10">
        <f t="shared" si="3"/>
        <v>22858.799999999999</v>
      </c>
      <c r="T73" s="10"/>
      <c r="U73" s="10">
        <f t="shared" ref="U73:U99" si="194">S73+T73</f>
        <v>22858.799999999999</v>
      </c>
      <c r="V73" s="10"/>
      <c r="W73" s="10">
        <f t="shared" ref="W73:W99" si="195">U73+V73</f>
        <v>22858.799999999999</v>
      </c>
      <c r="X73" s="10"/>
      <c r="Y73" s="10">
        <f t="shared" ref="Y73:Y74" si="196">W73+X73</f>
        <v>22858.799999999999</v>
      </c>
      <c r="Z73" s="29"/>
      <c r="AA73" s="10">
        <f t="shared" ref="AA73:AA74" si="197">Y73+Z73</f>
        <v>22858.799999999999</v>
      </c>
      <c r="AB73" s="10">
        <v>46572</v>
      </c>
      <c r="AC73" s="11"/>
      <c r="AD73" s="11">
        <f t="shared" si="4"/>
        <v>46572</v>
      </c>
      <c r="AE73" s="11"/>
      <c r="AF73" s="11">
        <f t="shared" ref="AF73:AF99" si="198">AD73+AE73</f>
        <v>46572</v>
      </c>
      <c r="AG73" s="11"/>
      <c r="AH73" s="11">
        <f t="shared" ref="AH73:AH99" si="199">AF73+AG73</f>
        <v>46572</v>
      </c>
      <c r="AI73" s="11"/>
      <c r="AJ73" s="11">
        <f t="shared" ref="AJ73:AJ75" si="200">AH73+AI73</f>
        <v>46572</v>
      </c>
      <c r="AK73" s="32"/>
      <c r="AL73" s="11">
        <f t="shared" ref="AL73:AL75" si="201">AJ73+AK73</f>
        <v>46572</v>
      </c>
      <c r="AM73" s="3" t="s">
        <v>277</v>
      </c>
      <c r="AN73" s="3">
        <v>0</v>
      </c>
    </row>
    <row r="74" spans="1:40" x14ac:dyDescent="0.3">
      <c r="A74" s="1"/>
      <c r="B74" s="21" t="s">
        <v>125</v>
      </c>
      <c r="C74" s="19"/>
      <c r="D74" s="10">
        <v>0</v>
      </c>
      <c r="E74" s="10">
        <v>0</v>
      </c>
      <c r="F74" s="10">
        <f t="shared" si="9"/>
        <v>0</v>
      </c>
      <c r="G74" s="10">
        <v>0</v>
      </c>
      <c r="H74" s="10">
        <f t="shared" si="191"/>
        <v>0</v>
      </c>
      <c r="I74" s="10">
        <v>0</v>
      </c>
      <c r="J74" s="10">
        <f t="shared" si="192"/>
        <v>0</v>
      </c>
      <c r="K74" s="10">
        <v>0</v>
      </c>
      <c r="L74" s="10">
        <f t="shared" si="193"/>
        <v>0</v>
      </c>
      <c r="M74" s="10">
        <v>0</v>
      </c>
      <c r="N74" s="10">
        <f>L74+M74</f>
        <v>0</v>
      </c>
      <c r="O74" s="29">
        <v>0</v>
      </c>
      <c r="P74" s="10">
        <f>N74+O74</f>
        <v>0</v>
      </c>
      <c r="Q74" s="10">
        <v>0</v>
      </c>
      <c r="R74" s="10">
        <v>0</v>
      </c>
      <c r="S74" s="10">
        <f t="shared" si="3"/>
        <v>0</v>
      </c>
      <c r="T74" s="10"/>
      <c r="U74" s="10">
        <f t="shared" si="194"/>
        <v>0</v>
      </c>
      <c r="V74" s="10"/>
      <c r="W74" s="10">
        <f t="shared" si="195"/>
        <v>0</v>
      </c>
      <c r="X74" s="10"/>
      <c r="Y74" s="10">
        <f t="shared" si="196"/>
        <v>0</v>
      </c>
      <c r="Z74" s="29"/>
      <c r="AA74" s="10">
        <f t="shared" si="197"/>
        <v>0</v>
      </c>
      <c r="AB74" s="10">
        <v>514145.5</v>
      </c>
      <c r="AC74" s="11"/>
      <c r="AD74" s="11">
        <f t="shared" si="4"/>
        <v>514145.5</v>
      </c>
      <c r="AE74" s="11">
        <v>-70490.2</v>
      </c>
      <c r="AF74" s="11">
        <f t="shared" si="198"/>
        <v>443655.3</v>
      </c>
      <c r="AG74" s="11">
        <v>-36199.800000000003</v>
      </c>
      <c r="AH74" s="11">
        <f t="shared" si="199"/>
        <v>407455.5</v>
      </c>
      <c r="AI74" s="11"/>
      <c r="AJ74" s="11">
        <f t="shared" si="200"/>
        <v>407455.5</v>
      </c>
      <c r="AK74" s="32"/>
      <c r="AL74" s="11">
        <f t="shared" si="201"/>
        <v>407455.5</v>
      </c>
      <c r="AM74" s="3" t="s">
        <v>354</v>
      </c>
      <c r="AN74" s="3"/>
    </row>
    <row r="75" spans="1:40" ht="56.25" x14ac:dyDescent="0.3">
      <c r="A75" s="1" t="s">
        <v>173</v>
      </c>
      <c r="B75" s="21" t="s">
        <v>131</v>
      </c>
      <c r="C75" s="6" t="s">
        <v>59</v>
      </c>
      <c r="D75" s="10">
        <v>0</v>
      </c>
      <c r="E75" s="10">
        <v>0</v>
      </c>
      <c r="F75" s="10">
        <f t="shared" si="9"/>
        <v>0</v>
      </c>
      <c r="G75" s="10">
        <v>0</v>
      </c>
      <c r="H75" s="10">
        <f t="shared" si="191"/>
        <v>0</v>
      </c>
      <c r="I75" s="10">
        <v>0</v>
      </c>
      <c r="J75" s="10">
        <f t="shared" si="192"/>
        <v>0</v>
      </c>
      <c r="K75" s="10">
        <v>0</v>
      </c>
      <c r="L75" s="10">
        <f t="shared" si="193"/>
        <v>0</v>
      </c>
      <c r="M75" s="10">
        <v>0</v>
      </c>
      <c r="N75" s="10">
        <f>L75+M75</f>
        <v>0</v>
      </c>
      <c r="O75" s="29">
        <v>0</v>
      </c>
      <c r="P75" s="10">
        <f>N75+O75</f>
        <v>0</v>
      </c>
      <c r="Q75" s="10">
        <v>29410.6</v>
      </c>
      <c r="R75" s="10"/>
      <c r="S75" s="10">
        <f t="shared" si="3"/>
        <v>29410.6</v>
      </c>
      <c r="T75" s="10"/>
      <c r="U75" s="10">
        <f t="shared" si="194"/>
        <v>29410.6</v>
      </c>
      <c r="V75" s="10">
        <f>V77+V78</f>
        <v>11406.4</v>
      </c>
      <c r="W75" s="10">
        <f>U75+V75</f>
        <v>40817</v>
      </c>
      <c r="X75" s="10">
        <f>X77+X78</f>
        <v>0</v>
      </c>
      <c r="Y75" s="10">
        <f>W75+X75</f>
        <v>40817</v>
      </c>
      <c r="Z75" s="29">
        <f>Z77+Z78</f>
        <v>0</v>
      </c>
      <c r="AA75" s="10">
        <f>Y75+Z75</f>
        <v>40817</v>
      </c>
      <c r="AB75" s="10">
        <v>124668</v>
      </c>
      <c r="AC75" s="11"/>
      <c r="AD75" s="11">
        <f>AB75+AC75</f>
        <v>124668</v>
      </c>
      <c r="AE75" s="11"/>
      <c r="AF75" s="11">
        <f>AD75+AE75</f>
        <v>124668</v>
      </c>
      <c r="AG75" s="11">
        <f>AG77+AG78</f>
        <v>41885.100000000006</v>
      </c>
      <c r="AH75" s="11">
        <f t="shared" si="199"/>
        <v>166553.1</v>
      </c>
      <c r="AI75" s="11">
        <f>AI77+AI78</f>
        <v>0</v>
      </c>
      <c r="AJ75" s="11">
        <f t="shared" si="200"/>
        <v>166553.1</v>
      </c>
      <c r="AK75" s="32">
        <f>AK77+AK78</f>
        <v>0</v>
      </c>
      <c r="AL75" s="11">
        <f t="shared" si="201"/>
        <v>166553.1</v>
      </c>
      <c r="AM75" s="3"/>
      <c r="AN75" s="3"/>
    </row>
    <row r="76" spans="1:40" x14ac:dyDescent="0.3">
      <c r="A76" s="1"/>
      <c r="B76" s="21" t="s">
        <v>121</v>
      </c>
      <c r="C76" s="6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29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29"/>
      <c r="AA76" s="10"/>
      <c r="AB76" s="10"/>
      <c r="AC76" s="11"/>
      <c r="AD76" s="11"/>
      <c r="AE76" s="11"/>
      <c r="AF76" s="11"/>
      <c r="AG76" s="11"/>
      <c r="AH76" s="11"/>
      <c r="AI76" s="11"/>
      <c r="AJ76" s="11"/>
      <c r="AK76" s="32"/>
      <c r="AL76" s="11"/>
      <c r="AM76" s="3"/>
      <c r="AN76" s="3"/>
    </row>
    <row r="77" spans="1:40" hidden="1" x14ac:dyDescent="0.3">
      <c r="A77" s="1"/>
      <c r="B77" s="21" t="s">
        <v>6</v>
      </c>
      <c r="C77" s="6"/>
      <c r="D77" s="10"/>
      <c r="E77" s="10"/>
      <c r="F77" s="10"/>
      <c r="G77" s="10"/>
      <c r="H77" s="10"/>
      <c r="I77" s="10"/>
      <c r="J77" s="10"/>
      <c r="K77" s="10"/>
      <c r="L77" s="10">
        <f t="shared" si="193"/>
        <v>0</v>
      </c>
      <c r="M77" s="10"/>
      <c r="N77" s="10">
        <f t="shared" ref="N77:N93" si="202">L77+M77</f>
        <v>0</v>
      </c>
      <c r="O77" s="29"/>
      <c r="P77" s="10">
        <f t="shared" ref="P77:P93" si="203">N77+O77</f>
        <v>0</v>
      </c>
      <c r="Q77" s="10"/>
      <c r="R77" s="10"/>
      <c r="S77" s="10"/>
      <c r="T77" s="10"/>
      <c r="U77" s="10"/>
      <c r="V77" s="10">
        <v>-8593.6</v>
      </c>
      <c r="W77" s="10">
        <f t="shared" ref="W77:W78" si="204">U77+V77</f>
        <v>-8593.6</v>
      </c>
      <c r="X77" s="10"/>
      <c r="Y77" s="10">
        <f t="shared" ref="Y77:Y93" si="205">W77+X77</f>
        <v>-8593.6</v>
      </c>
      <c r="Z77" s="29"/>
      <c r="AA77" s="10">
        <f t="shared" ref="AA77:AA93" si="206">Y77+Z77</f>
        <v>-8593.6</v>
      </c>
      <c r="AB77" s="10">
        <v>124668</v>
      </c>
      <c r="AC77" s="11"/>
      <c r="AD77" s="11">
        <f t="shared" ref="AD77:AD78" si="207">AB77+AC77</f>
        <v>124668</v>
      </c>
      <c r="AE77" s="11"/>
      <c r="AF77" s="11">
        <f t="shared" ref="AF77:AF78" si="208">AD77+AE77</f>
        <v>124668</v>
      </c>
      <c r="AG77" s="11">
        <v>-124668</v>
      </c>
      <c r="AH77" s="11">
        <f t="shared" si="199"/>
        <v>0</v>
      </c>
      <c r="AI77" s="11"/>
      <c r="AJ77" s="11">
        <f t="shared" ref="AJ77:AJ93" si="209">AH77+AI77</f>
        <v>0</v>
      </c>
      <c r="AK77" s="32"/>
      <c r="AL77" s="11">
        <f t="shared" ref="AL77:AL93" si="210">AJ77+AK77</f>
        <v>0</v>
      </c>
      <c r="AM77" s="3" t="s">
        <v>376</v>
      </c>
      <c r="AN77" s="3">
        <v>0</v>
      </c>
    </row>
    <row r="78" spans="1:40" x14ac:dyDescent="0.3">
      <c r="A78" s="1"/>
      <c r="B78" s="21" t="s">
        <v>125</v>
      </c>
      <c r="C78" s="6"/>
      <c r="D78" s="10"/>
      <c r="E78" s="10"/>
      <c r="F78" s="10"/>
      <c r="G78" s="10"/>
      <c r="H78" s="10"/>
      <c r="I78" s="10"/>
      <c r="J78" s="10"/>
      <c r="K78" s="10"/>
      <c r="L78" s="10">
        <f t="shared" si="193"/>
        <v>0</v>
      </c>
      <c r="M78" s="10"/>
      <c r="N78" s="10">
        <f t="shared" si="202"/>
        <v>0</v>
      </c>
      <c r="O78" s="29"/>
      <c r="P78" s="10">
        <f t="shared" si="203"/>
        <v>0</v>
      </c>
      <c r="Q78" s="10"/>
      <c r="R78" s="10"/>
      <c r="S78" s="10"/>
      <c r="T78" s="10"/>
      <c r="U78" s="10"/>
      <c r="V78" s="10">
        <v>20000</v>
      </c>
      <c r="W78" s="10">
        <f t="shared" si="204"/>
        <v>20000</v>
      </c>
      <c r="X78" s="10"/>
      <c r="Y78" s="10">
        <f t="shared" si="205"/>
        <v>20000</v>
      </c>
      <c r="Z78" s="29"/>
      <c r="AA78" s="10">
        <f t="shared" si="206"/>
        <v>20000</v>
      </c>
      <c r="AB78" s="10"/>
      <c r="AC78" s="11"/>
      <c r="AD78" s="11">
        <f t="shared" si="207"/>
        <v>0</v>
      </c>
      <c r="AE78" s="11"/>
      <c r="AF78" s="11">
        <f t="shared" si="208"/>
        <v>0</v>
      </c>
      <c r="AG78" s="11">
        <v>166553.1</v>
      </c>
      <c r="AH78" s="11">
        <f t="shared" si="199"/>
        <v>166553.1</v>
      </c>
      <c r="AI78" s="11"/>
      <c r="AJ78" s="11">
        <f t="shared" si="209"/>
        <v>166553.1</v>
      </c>
      <c r="AK78" s="32"/>
      <c r="AL78" s="11">
        <f t="shared" si="210"/>
        <v>166553.1</v>
      </c>
      <c r="AM78" s="3" t="s">
        <v>375</v>
      </c>
      <c r="AN78" s="3"/>
    </row>
    <row r="79" spans="1:40" ht="56.25" x14ac:dyDescent="0.3">
      <c r="A79" s="1" t="s">
        <v>165</v>
      </c>
      <c r="B79" s="21" t="s">
        <v>318</v>
      </c>
      <c r="C79" s="6" t="s">
        <v>59</v>
      </c>
      <c r="D79" s="10">
        <v>27628.400000000001</v>
      </c>
      <c r="E79" s="10"/>
      <c r="F79" s="10">
        <f t="shared" si="9"/>
        <v>27628.400000000001</v>
      </c>
      <c r="G79" s="10"/>
      <c r="H79" s="10">
        <f t="shared" si="191"/>
        <v>27628.400000000001</v>
      </c>
      <c r="I79" s="10"/>
      <c r="J79" s="10">
        <f t="shared" si="192"/>
        <v>27628.400000000001</v>
      </c>
      <c r="K79" s="10"/>
      <c r="L79" s="10">
        <f t="shared" si="193"/>
        <v>27628.400000000001</v>
      </c>
      <c r="M79" s="10"/>
      <c r="N79" s="10">
        <f t="shared" si="202"/>
        <v>27628.400000000001</v>
      </c>
      <c r="O79" s="29"/>
      <c r="P79" s="10">
        <f t="shared" si="203"/>
        <v>27628.400000000001</v>
      </c>
      <c r="Q79" s="10">
        <v>59852</v>
      </c>
      <c r="R79" s="10"/>
      <c r="S79" s="10">
        <f t="shared" si="3"/>
        <v>59852</v>
      </c>
      <c r="T79" s="10"/>
      <c r="U79" s="10">
        <f t="shared" si="194"/>
        <v>59852</v>
      </c>
      <c r="V79" s="10"/>
      <c r="W79" s="10">
        <f t="shared" si="195"/>
        <v>59852</v>
      </c>
      <c r="X79" s="10"/>
      <c r="Y79" s="10">
        <f t="shared" si="205"/>
        <v>59852</v>
      </c>
      <c r="Z79" s="29"/>
      <c r="AA79" s="10">
        <f t="shared" si="206"/>
        <v>59852</v>
      </c>
      <c r="AB79" s="10">
        <v>0</v>
      </c>
      <c r="AC79" s="11">
        <v>0</v>
      </c>
      <c r="AD79" s="11">
        <f t="shared" si="4"/>
        <v>0</v>
      </c>
      <c r="AE79" s="11"/>
      <c r="AF79" s="11">
        <f t="shared" si="198"/>
        <v>0</v>
      </c>
      <c r="AG79" s="11"/>
      <c r="AH79" s="11">
        <f t="shared" si="199"/>
        <v>0</v>
      </c>
      <c r="AI79" s="11"/>
      <c r="AJ79" s="11">
        <f t="shared" si="209"/>
        <v>0</v>
      </c>
      <c r="AK79" s="32"/>
      <c r="AL79" s="11">
        <f t="shared" si="210"/>
        <v>0</v>
      </c>
      <c r="AM79" s="3" t="s">
        <v>263</v>
      </c>
      <c r="AN79" s="3"/>
    </row>
    <row r="80" spans="1:40" ht="37.5" x14ac:dyDescent="0.3">
      <c r="A80" s="1" t="s">
        <v>174</v>
      </c>
      <c r="B80" s="21" t="s">
        <v>153</v>
      </c>
      <c r="C80" s="19" t="s">
        <v>11</v>
      </c>
      <c r="D80" s="10">
        <v>16000</v>
      </c>
      <c r="E80" s="10"/>
      <c r="F80" s="10">
        <f t="shared" si="9"/>
        <v>16000</v>
      </c>
      <c r="G80" s="10"/>
      <c r="H80" s="10">
        <f t="shared" si="191"/>
        <v>16000</v>
      </c>
      <c r="I80" s="10"/>
      <c r="J80" s="10">
        <f t="shared" si="192"/>
        <v>16000</v>
      </c>
      <c r="K80" s="10"/>
      <c r="L80" s="10">
        <f t="shared" si="193"/>
        <v>16000</v>
      </c>
      <c r="M80" s="10"/>
      <c r="N80" s="10">
        <f t="shared" si="202"/>
        <v>16000</v>
      </c>
      <c r="O80" s="29">
        <v>-16000</v>
      </c>
      <c r="P80" s="10">
        <f t="shared" si="203"/>
        <v>0</v>
      </c>
      <c r="Q80" s="10">
        <v>0</v>
      </c>
      <c r="R80" s="10"/>
      <c r="S80" s="10">
        <f t="shared" si="3"/>
        <v>0</v>
      </c>
      <c r="T80" s="10"/>
      <c r="U80" s="10">
        <f t="shared" si="194"/>
        <v>0</v>
      </c>
      <c r="V80" s="10"/>
      <c r="W80" s="10">
        <f t="shared" si="195"/>
        <v>0</v>
      </c>
      <c r="X80" s="10"/>
      <c r="Y80" s="10">
        <f t="shared" si="205"/>
        <v>0</v>
      </c>
      <c r="Z80" s="29">
        <f>-6652.65+16000</f>
        <v>9347.35</v>
      </c>
      <c r="AA80" s="10">
        <f t="shared" si="206"/>
        <v>9347.35</v>
      </c>
      <c r="AB80" s="10">
        <v>0</v>
      </c>
      <c r="AC80" s="11">
        <v>0</v>
      </c>
      <c r="AD80" s="11">
        <f t="shared" si="4"/>
        <v>0</v>
      </c>
      <c r="AE80" s="11"/>
      <c r="AF80" s="11">
        <f t="shared" si="198"/>
        <v>0</v>
      </c>
      <c r="AG80" s="11"/>
      <c r="AH80" s="11">
        <f t="shared" si="199"/>
        <v>0</v>
      </c>
      <c r="AI80" s="11"/>
      <c r="AJ80" s="11">
        <f t="shared" si="209"/>
        <v>0</v>
      </c>
      <c r="AK80" s="32"/>
      <c r="AL80" s="11">
        <f t="shared" si="210"/>
        <v>0</v>
      </c>
      <c r="AM80" s="3" t="s">
        <v>267</v>
      </c>
      <c r="AN80" s="3"/>
    </row>
    <row r="81" spans="1:40" ht="37.5" x14ac:dyDescent="0.3">
      <c r="A81" s="1" t="s">
        <v>175</v>
      </c>
      <c r="B81" s="21" t="s">
        <v>132</v>
      </c>
      <c r="C81" s="19" t="s">
        <v>11</v>
      </c>
      <c r="D81" s="10">
        <v>0</v>
      </c>
      <c r="E81" s="10"/>
      <c r="F81" s="10">
        <f t="shared" si="9"/>
        <v>0</v>
      </c>
      <c r="G81" s="10"/>
      <c r="H81" s="10">
        <f t="shared" si="191"/>
        <v>0</v>
      </c>
      <c r="I81" s="10"/>
      <c r="J81" s="10">
        <f t="shared" si="192"/>
        <v>0</v>
      </c>
      <c r="K81" s="10"/>
      <c r="L81" s="10">
        <f t="shared" si="193"/>
        <v>0</v>
      </c>
      <c r="M81" s="10"/>
      <c r="N81" s="10">
        <f t="shared" si="202"/>
        <v>0</v>
      </c>
      <c r="O81" s="29"/>
      <c r="P81" s="10">
        <f t="shared" si="203"/>
        <v>0</v>
      </c>
      <c r="Q81" s="10">
        <v>16000</v>
      </c>
      <c r="R81" s="10"/>
      <c r="S81" s="10">
        <f t="shared" si="3"/>
        <v>16000</v>
      </c>
      <c r="T81" s="10"/>
      <c r="U81" s="10">
        <f t="shared" si="194"/>
        <v>16000</v>
      </c>
      <c r="V81" s="10"/>
      <c r="W81" s="10">
        <f t="shared" si="195"/>
        <v>16000</v>
      </c>
      <c r="X81" s="10"/>
      <c r="Y81" s="10">
        <f t="shared" si="205"/>
        <v>16000</v>
      </c>
      <c r="Z81" s="29">
        <v>-10963.64</v>
      </c>
      <c r="AA81" s="10">
        <f t="shared" si="206"/>
        <v>5036.3600000000006</v>
      </c>
      <c r="AB81" s="10">
        <v>0</v>
      </c>
      <c r="AC81" s="11">
        <v>0</v>
      </c>
      <c r="AD81" s="11">
        <f t="shared" si="4"/>
        <v>0</v>
      </c>
      <c r="AE81" s="11"/>
      <c r="AF81" s="11">
        <f t="shared" si="198"/>
        <v>0</v>
      </c>
      <c r="AG81" s="11"/>
      <c r="AH81" s="11">
        <f t="shared" si="199"/>
        <v>0</v>
      </c>
      <c r="AI81" s="11"/>
      <c r="AJ81" s="11">
        <f t="shared" si="209"/>
        <v>0</v>
      </c>
      <c r="AK81" s="32"/>
      <c r="AL81" s="11">
        <f t="shared" si="210"/>
        <v>0</v>
      </c>
      <c r="AM81" s="3" t="s">
        <v>268</v>
      </c>
      <c r="AN81" s="3"/>
    </row>
    <row r="82" spans="1:40" ht="37.5" x14ac:dyDescent="0.3">
      <c r="A82" s="1" t="s">
        <v>176</v>
      </c>
      <c r="B82" s="21" t="s">
        <v>154</v>
      </c>
      <c r="C82" s="19" t="s">
        <v>11</v>
      </c>
      <c r="D82" s="10">
        <v>0</v>
      </c>
      <c r="E82" s="10"/>
      <c r="F82" s="10">
        <f t="shared" si="9"/>
        <v>0</v>
      </c>
      <c r="G82" s="10"/>
      <c r="H82" s="10">
        <f t="shared" si="191"/>
        <v>0</v>
      </c>
      <c r="I82" s="10"/>
      <c r="J82" s="10">
        <f t="shared" si="192"/>
        <v>0</v>
      </c>
      <c r="K82" s="10"/>
      <c r="L82" s="10">
        <f t="shared" si="193"/>
        <v>0</v>
      </c>
      <c r="M82" s="10"/>
      <c r="N82" s="10">
        <f t="shared" si="202"/>
        <v>0</v>
      </c>
      <c r="O82" s="29"/>
      <c r="P82" s="10">
        <f t="shared" si="203"/>
        <v>0</v>
      </c>
      <c r="Q82" s="10">
        <v>0</v>
      </c>
      <c r="R82" s="10">
        <v>0</v>
      </c>
      <c r="S82" s="10">
        <f t="shared" si="3"/>
        <v>0</v>
      </c>
      <c r="T82" s="10"/>
      <c r="U82" s="10">
        <f t="shared" si="194"/>
        <v>0</v>
      </c>
      <c r="V82" s="10"/>
      <c r="W82" s="10">
        <f t="shared" si="195"/>
        <v>0</v>
      </c>
      <c r="X82" s="10"/>
      <c r="Y82" s="10">
        <f t="shared" si="205"/>
        <v>0</v>
      </c>
      <c r="Z82" s="29"/>
      <c r="AA82" s="10">
        <f t="shared" si="206"/>
        <v>0</v>
      </c>
      <c r="AB82" s="10">
        <v>6999.9</v>
      </c>
      <c r="AC82" s="11"/>
      <c r="AD82" s="11">
        <f t="shared" si="4"/>
        <v>6999.9</v>
      </c>
      <c r="AE82" s="11"/>
      <c r="AF82" s="11">
        <f t="shared" si="198"/>
        <v>6999.9</v>
      </c>
      <c r="AG82" s="11"/>
      <c r="AH82" s="11">
        <f t="shared" si="199"/>
        <v>6999.9</v>
      </c>
      <c r="AI82" s="11"/>
      <c r="AJ82" s="11">
        <f t="shared" si="209"/>
        <v>6999.9</v>
      </c>
      <c r="AK82" s="32"/>
      <c r="AL82" s="11">
        <f t="shared" si="210"/>
        <v>6999.9</v>
      </c>
      <c r="AM82" s="3" t="s">
        <v>269</v>
      </c>
      <c r="AN82" s="3"/>
    </row>
    <row r="83" spans="1:40" ht="37.5" x14ac:dyDescent="0.3">
      <c r="A83" s="1" t="s">
        <v>177</v>
      </c>
      <c r="B83" s="21" t="s">
        <v>155</v>
      </c>
      <c r="C83" s="19" t="s">
        <v>11</v>
      </c>
      <c r="D83" s="10">
        <v>0</v>
      </c>
      <c r="E83" s="10"/>
      <c r="F83" s="10">
        <f t="shared" si="9"/>
        <v>0</v>
      </c>
      <c r="G83" s="10"/>
      <c r="H83" s="10">
        <f t="shared" si="191"/>
        <v>0</v>
      </c>
      <c r="I83" s="10"/>
      <c r="J83" s="10">
        <f t="shared" si="192"/>
        <v>0</v>
      </c>
      <c r="K83" s="10"/>
      <c r="L83" s="10">
        <f t="shared" si="193"/>
        <v>0</v>
      </c>
      <c r="M83" s="10"/>
      <c r="N83" s="10">
        <f t="shared" si="202"/>
        <v>0</v>
      </c>
      <c r="O83" s="29"/>
      <c r="P83" s="10">
        <f t="shared" si="203"/>
        <v>0</v>
      </c>
      <c r="Q83" s="10">
        <v>0</v>
      </c>
      <c r="R83" s="10">
        <v>0</v>
      </c>
      <c r="S83" s="10">
        <f t="shared" si="3"/>
        <v>0</v>
      </c>
      <c r="T83" s="10"/>
      <c r="U83" s="10">
        <f t="shared" si="194"/>
        <v>0</v>
      </c>
      <c r="V83" s="10"/>
      <c r="W83" s="10">
        <f t="shared" si="195"/>
        <v>0</v>
      </c>
      <c r="X83" s="10"/>
      <c r="Y83" s="10">
        <f t="shared" si="205"/>
        <v>0</v>
      </c>
      <c r="Z83" s="29"/>
      <c r="AA83" s="10">
        <f t="shared" si="206"/>
        <v>0</v>
      </c>
      <c r="AB83" s="10">
        <v>622.9</v>
      </c>
      <c r="AC83" s="11"/>
      <c r="AD83" s="11">
        <f t="shared" si="4"/>
        <v>622.9</v>
      </c>
      <c r="AE83" s="11"/>
      <c r="AF83" s="11">
        <f t="shared" si="198"/>
        <v>622.9</v>
      </c>
      <c r="AG83" s="11"/>
      <c r="AH83" s="11">
        <f t="shared" si="199"/>
        <v>622.9</v>
      </c>
      <c r="AI83" s="11"/>
      <c r="AJ83" s="11">
        <f t="shared" si="209"/>
        <v>622.9</v>
      </c>
      <c r="AK83" s="32"/>
      <c r="AL83" s="11">
        <f t="shared" si="210"/>
        <v>622.9</v>
      </c>
      <c r="AM83" s="3" t="s">
        <v>270</v>
      </c>
      <c r="AN83" s="3"/>
    </row>
    <row r="84" spans="1:40" ht="37.5" x14ac:dyDescent="0.3">
      <c r="A84" s="1" t="s">
        <v>178</v>
      </c>
      <c r="B84" s="21" t="s">
        <v>156</v>
      </c>
      <c r="C84" s="19" t="s">
        <v>11</v>
      </c>
      <c r="D84" s="10">
        <v>0</v>
      </c>
      <c r="E84" s="10"/>
      <c r="F84" s="10">
        <f t="shared" si="9"/>
        <v>0</v>
      </c>
      <c r="G84" s="10"/>
      <c r="H84" s="10">
        <f t="shared" si="191"/>
        <v>0</v>
      </c>
      <c r="I84" s="10"/>
      <c r="J84" s="10">
        <f t="shared" si="192"/>
        <v>0</v>
      </c>
      <c r="K84" s="10"/>
      <c r="L84" s="10">
        <f t="shared" si="193"/>
        <v>0</v>
      </c>
      <c r="M84" s="10"/>
      <c r="N84" s="10">
        <f t="shared" si="202"/>
        <v>0</v>
      </c>
      <c r="O84" s="29"/>
      <c r="P84" s="10">
        <f t="shared" si="203"/>
        <v>0</v>
      </c>
      <c r="Q84" s="10">
        <v>0</v>
      </c>
      <c r="R84" s="10">
        <v>0</v>
      </c>
      <c r="S84" s="10">
        <f t="shared" si="3"/>
        <v>0</v>
      </c>
      <c r="T84" s="10"/>
      <c r="U84" s="10">
        <f t="shared" si="194"/>
        <v>0</v>
      </c>
      <c r="V84" s="10"/>
      <c r="W84" s="10">
        <f t="shared" si="195"/>
        <v>0</v>
      </c>
      <c r="X84" s="10"/>
      <c r="Y84" s="10">
        <f t="shared" si="205"/>
        <v>0</v>
      </c>
      <c r="Z84" s="29"/>
      <c r="AA84" s="10">
        <f t="shared" si="206"/>
        <v>0</v>
      </c>
      <c r="AB84" s="10">
        <v>622.9</v>
      </c>
      <c r="AC84" s="11"/>
      <c r="AD84" s="11">
        <f t="shared" si="4"/>
        <v>622.9</v>
      </c>
      <c r="AE84" s="11"/>
      <c r="AF84" s="11">
        <f t="shared" si="198"/>
        <v>622.9</v>
      </c>
      <c r="AG84" s="11"/>
      <c r="AH84" s="11">
        <f t="shared" si="199"/>
        <v>622.9</v>
      </c>
      <c r="AI84" s="11"/>
      <c r="AJ84" s="11">
        <f t="shared" si="209"/>
        <v>622.9</v>
      </c>
      <c r="AK84" s="32"/>
      <c r="AL84" s="11">
        <f t="shared" si="210"/>
        <v>622.9</v>
      </c>
      <c r="AM84" s="3" t="s">
        <v>272</v>
      </c>
      <c r="AN84" s="3"/>
    </row>
    <row r="85" spans="1:40" ht="37.5" x14ac:dyDescent="0.3">
      <c r="A85" s="1" t="s">
        <v>179</v>
      </c>
      <c r="B85" s="21" t="s">
        <v>157</v>
      </c>
      <c r="C85" s="19" t="s">
        <v>11</v>
      </c>
      <c r="D85" s="10">
        <v>0</v>
      </c>
      <c r="E85" s="10"/>
      <c r="F85" s="10">
        <f t="shared" si="9"/>
        <v>0</v>
      </c>
      <c r="G85" s="10"/>
      <c r="H85" s="10">
        <f t="shared" si="191"/>
        <v>0</v>
      </c>
      <c r="I85" s="10"/>
      <c r="J85" s="10">
        <f t="shared" si="192"/>
        <v>0</v>
      </c>
      <c r="K85" s="10"/>
      <c r="L85" s="10">
        <f t="shared" si="193"/>
        <v>0</v>
      </c>
      <c r="M85" s="10"/>
      <c r="N85" s="10">
        <f t="shared" si="202"/>
        <v>0</v>
      </c>
      <c r="O85" s="29"/>
      <c r="P85" s="10">
        <f t="shared" si="203"/>
        <v>0</v>
      </c>
      <c r="Q85" s="10">
        <v>0</v>
      </c>
      <c r="R85" s="10">
        <v>0</v>
      </c>
      <c r="S85" s="10">
        <f t="shared" si="3"/>
        <v>0</v>
      </c>
      <c r="T85" s="10"/>
      <c r="U85" s="10">
        <f t="shared" si="194"/>
        <v>0</v>
      </c>
      <c r="V85" s="10"/>
      <c r="W85" s="10">
        <f t="shared" si="195"/>
        <v>0</v>
      </c>
      <c r="X85" s="10"/>
      <c r="Y85" s="10">
        <f t="shared" si="205"/>
        <v>0</v>
      </c>
      <c r="Z85" s="29"/>
      <c r="AA85" s="10">
        <f t="shared" si="206"/>
        <v>0</v>
      </c>
      <c r="AB85" s="10">
        <v>16622.900000000001</v>
      </c>
      <c r="AC85" s="11"/>
      <c r="AD85" s="11">
        <f t="shared" si="4"/>
        <v>16622.900000000001</v>
      </c>
      <c r="AE85" s="11"/>
      <c r="AF85" s="11">
        <f t="shared" si="198"/>
        <v>16622.900000000001</v>
      </c>
      <c r="AG85" s="11"/>
      <c r="AH85" s="11">
        <f t="shared" si="199"/>
        <v>16622.900000000001</v>
      </c>
      <c r="AI85" s="11"/>
      <c r="AJ85" s="11">
        <f t="shared" si="209"/>
        <v>16622.900000000001</v>
      </c>
      <c r="AK85" s="32"/>
      <c r="AL85" s="11">
        <f t="shared" si="210"/>
        <v>16622.900000000001</v>
      </c>
      <c r="AM85" s="3" t="s">
        <v>271</v>
      </c>
      <c r="AN85" s="3"/>
    </row>
    <row r="86" spans="1:40" ht="37.5" x14ac:dyDescent="0.3">
      <c r="A86" s="1" t="s">
        <v>180</v>
      </c>
      <c r="B86" s="21" t="s">
        <v>133</v>
      </c>
      <c r="C86" s="19" t="s">
        <v>11</v>
      </c>
      <c r="D86" s="10">
        <v>622.9</v>
      </c>
      <c r="E86" s="10"/>
      <c r="F86" s="10">
        <f t="shared" si="9"/>
        <v>622.9</v>
      </c>
      <c r="G86" s="10"/>
      <c r="H86" s="10">
        <f t="shared" si="191"/>
        <v>622.9</v>
      </c>
      <c r="I86" s="10"/>
      <c r="J86" s="10">
        <f t="shared" si="192"/>
        <v>622.9</v>
      </c>
      <c r="K86" s="10"/>
      <c r="L86" s="10">
        <f t="shared" si="193"/>
        <v>622.9</v>
      </c>
      <c r="M86" s="10"/>
      <c r="N86" s="10">
        <f t="shared" si="202"/>
        <v>622.9</v>
      </c>
      <c r="O86" s="29"/>
      <c r="P86" s="10">
        <f t="shared" si="203"/>
        <v>622.9</v>
      </c>
      <c r="Q86" s="10">
        <v>0</v>
      </c>
      <c r="R86" s="10">
        <v>0</v>
      </c>
      <c r="S86" s="10">
        <f t="shared" si="3"/>
        <v>0</v>
      </c>
      <c r="T86" s="10"/>
      <c r="U86" s="10">
        <f t="shared" si="194"/>
        <v>0</v>
      </c>
      <c r="V86" s="10"/>
      <c r="W86" s="10">
        <f t="shared" si="195"/>
        <v>0</v>
      </c>
      <c r="X86" s="10"/>
      <c r="Y86" s="10">
        <f t="shared" si="205"/>
        <v>0</v>
      </c>
      <c r="Z86" s="29"/>
      <c r="AA86" s="10">
        <f t="shared" si="206"/>
        <v>0</v>
      </c>
      <c r="AB86" s="10">
        <v>16000</v>
      </c>
      <c r="AC86" s="11"/>
      <c r="AD86" s="11">
        <f t="shared" si="4"/>
        <v>16000</v>
      </c>
      <c r="AE86" s="11"/>
      <c r="AF86" s="11">
        <f t="shared" si="198"/>
        <v>16000</v>
      </c>
      <c r="AG86" s="11"/>
      <c r="AH86" s="11">
        <f t="shared" si="199"/>
        <v>16000</v>
      </c>
      <c r="AI86" s="11"/>
      <c r="AJ86" s="11">
        <f t="shared" si="209"/>
        <v>16000</v>
      </c>
      <c r="AK86" s="32"/>
      <c r="AL86" s="11">
        <f t="shared" si="210"/>
        <v>16000</v>
      </c>
      <c r="AM86" s="3" t="s">
        <v>273</v>
      </c>
      <c r="AN86" s="3"/>
    </row>
    <row r="87" spans="1:40" ht="56.25" x14ac:dyDescent="0.3">
      <c r="A87" s="1" t="s">
        <v>181</v>
      </c>
      <c r="B87" s="21" t="s">
        <v>134</v>
      </c>
      <c r="C87" s="6" t="s">
        <v>59</v>
      </c>
      <c r="D87" s="10">
        <v>2754.2</v>
      </c>
      <c r="E87" s="10"/>
      <c r="F87" s="10">
        <f t="shared" si="9"/>
        <v>2754.2</v>
      </c>
      <c r="G87" s="10"/>
      <c r="H87" s="10">
        <f t="shared" si="191"/>
        <v>2754.2</v>
      </c>
      <c r="I87" s="10"/>
      <c r="J87" s="10">
        <f t="shared" si="192"/>
        <v>2754.2</v>
      </c>
      <c r="K87" s="10"/>
      <c r="L87" s="10">
        <f t="shared" si="193"/>
        <v>2754.2</v>
      </c>
      <c r="M87" s="10"/>
      <c r="N87" s="10">
        <f t="shared" si="202"/>
        <v>2754.2</v>
      </c>
      <c r="O87" s="29"/>
      <c r="P87" s="10">
        <f t="shared" si="203"/>
        <v>2754.2</v>
      </c>
      <c r="Q87" s="10">
        <v>0</v>
      </c>
      <c r="R87" s="10">
        <v>0</v>
      </c>
      <c r="S87" s="10">
        <f t="shared" si="3"/>
        <v>0</v>
      </c>
      <c r="T87" s="10"/>
      <c r="U87" s="10">
        <f t="shared" si="194"/>
        <v>0</v>
      </c>
      <c r="V87" s="10"/>
      <c r="W87" s="10">
        <f t="shared" si="195"/>
        <v>0</v>
      </c>
      <c r="X87" s="10"/>
      <c r="Y87" s="10">
        <f t="shared" si="205"/>
        <v>0</v>
      </c>
      <c r="Z87" s="29"/>
      <c r="AA87" s="10">
        <f t="shared" si="206"/>
        <v>0</v>
      </c>
      <c r="AB87" s="10">
        <v>0</v>
      </c>
      <c r="AC87" s="11">
        <v>0</v>
      </c>
      <c r="AD87" s="11">
        <f t="shared" si="4"/>
        <v>0</v>
      </c>
      <c r="AE87" s="11"/>
      <c r="AF87" s="11">
        <f t="shared" si="198"/>
        <v>0</v>
      </c>
      <c r="AG87" s="11"/>
      <c r="AH87" s="11">
        <f t="shared" si="199"/>
        <v>0</v>
      </c>
      <c r="AI87" s="11"/>
      <c r="AJ87" s="11">
        <f t="shared" si="209"/>
        <v>0</v>
      </c>
      <c r="AK87" s="32"/>
      <c r="AL87" s="11">
        <f t="shared" si="210"/>
        <v>0</v>
      </c>
      <c r="AM87" s="3" t="s">
        <v>265</v>
      </c>
      <c r="AN87" s="3"/>
    </row>
    <row r="88" spans="1:40" ht="56.25" x14ac:dyDescent="0.3">
      <c r="A88" s="1" t="s">
        <v>182</v>
      </c>
      <c r="B88" s="21" t="s">
        <v>135</v>
      </c>
      <c r="C88" s="6" t="s">
        <v>59</v>
      </c>
      <c r="D88" s="10">
        <v>2754.2</v>
      </c>
      <c r="E88" s="10"/>
      <c r="F88" s="10">
        <f t="shared" ref="F88:F171" si="211">D88+E88</f>
        <v>2754.2</v>
      </c>
      <c r="G88" s="10"/>
      <c r="H88" s="10">
        <f t="shared" si="191"/>
        <v>2754.2</v>
      </c>
      <c r="I88" s="10"/>
      <c r="J88" s="10">
        <f t="shared" si="192"/>
        <v>2754.2</v>
      </c>
      <c r="K88" s="10"/>
      <c r="L88" s="10">
        <f t="shared" si="193"/>
        <v>2754.2</v>
      </c>
      <c r="M88" s="10"/>
      <c r="N88" s="10">
        <f t="shared" si="202"/>
        <v>2754.2</v>
      </c>
      <c r="O88" s="29"/>
      <c r="P88" s="10">
        <f t="shared" si="203"/>
        <v>2754.2</v>
      </c>
      <c r="Q88" s="10">
        <v>0</v>
      </c>
      <c r="R88" s="10">
        <v>0</v>
      </c>
      <c r="S88" s="10">
        <f t="shared" ref="S88:S171" si="212">Q88+R88</f>
        <v>0</v>
      </c>
      <c r="T88" s="10"/>
      <c r="U88" s="10">
        <f t="shared" si="194"/>
        <v>0</v>
      </c>
      <c r="V88" s="10"/>
      <c r="W88" s="10">
        <f t="shared" si="195"/>
        <v>0</v>
      </c>
      <c r="X88" s="10"/>
      <c r="Y88" s="10">
        <f t="shared" si="205"/>
        <v>0</v>
      </c>
      <c r="Z88" s="29"/>
      <c r="AA88" s="10">
        <f t="shared" si="206"/>
        <v>0</v>
      </c>
      <c r="AB88" s="10">
        <v>0</v>
      </c>
      <c r="AC88" s="11">
        <v>0</v>
      </c>
      <c r="AD88" s="11">
        <f t="shared" ref="AD88:AD171" si="213">AB88+AC88</f>
        <v>0</v>
      </c>
      <c r="AE88" s="11"/>
      <c r="AF88" s="11">
        <f t="shared" si="198"/>
        <v>0</v>
      </c>
      <c r="AG88" s="11"/>
      <c r="AH88" s="11">
        <f t="shared" si="199"/>
        <v>0</v>
      </c>
      <c r="AI88" s="11"/>
      <c r="AJ88" s="11">
        <f t="shared" si="209"/>
        <v>0</v>
      </c>
      <c r="AK88" s="32"/>
      <c r="AL88" s="11">
        <f t="shared" si="210"/>
        <v>0</v>
      </c>
      <c r="AM88" s="3" t="s">
        <v>264</v>
      </c>
      <c r="AN88" s="3"/>
    </row>
    <row r="89" spans="1:40" ht="56.25" x14ac:dyDescent="0.3">
      <c r="A89" s="1" t="s">
        <v>183</v>
      </c>
      <c r="B89" s="21" t="s">
        <v>307</v>
      </c>
      <c r="C89" s="6" t="s">
        <v>59</v>
      </c>
      <c r="D89" s="10">
        <v>2754.2</v>
      </c>
      <c r="E89" s="10"/>
      <c r="F89" s="10">
        <f t="shared" si="211"/>
        <v>2754.2</v>
      </c>
      <c r="G89" s="10"/>
      <c r="H89" s="10">
        <f t="shared" si="191"/>
        <v>2754.2</v>
      </c>
      <c r="I89" s="10"/>
      <c r="J89" s="10">
        <f t="shared" si="192"/>
        <v>2754.2</v>
      </c>
      <c r="K89" s="10"/>
      <c r="L89" s="10">
        <f t="shared" si="193"/>
        <v>2754.2</v>
      </c>
      <c r="M89" s="10"/>
      <c r="N89" s="10">
        <f t="shared" si="202"/>
        <v>2754.2</v>
      </c>
      <c r="O89" s="29"/>
      <c r="P89" s="10">
        <f t="shared" si="203"/>
        <v>2754.2</v>
      </c>
      <c r="Q89" s="10">
        <v>0</v>
      </c>
      <c r="R89" s="10">
        <v>0</v>
      </c>
      <c r="S89" s="10">
        <f t="shared" si="212"/>
        <v>0</v>
      </c>
      <c r="T89" s="10"/>
      <c r="U89" s="10">
        <f t="shared" si="194"/>
        <v>0</v>
      </c>
      <c r="V89" s="10"/>
      <c r="W89" s="10">
        <f t="shared" si="195"/>
        <v>0</v>
      </c>
      <c r="X89" s="10"/>
      <c r="Y89" s="10">
        <f t="shared" si="205"/>
        <v>0</v>
      </c>
      <c r="Z89" s="29"/>
      <c r="AA89" s="10">
        <f t="shared" si="206"/>
        <v>0</v>
      </c>
      <c r="AB89" s="10">
        <v>0</v>
      </c>
      <c r="AC89" s="11">
        <v>0</v>
      </c>
      <c r="AD89" s="11">
        <f t="shared" si="213"/>
        <v>0</v>
      </c>
      <c r="AE89" s="11"/>
      <c r="AF89" s="11">
        <f t="shared" si="198"/>
        <v>0</v>
      </c>
      <c r="AG89" s="11"/>
      <c r="AH89" s="11">
        <f t="shared" si="199"/>
        <v>0</v>
      </c>
      <c r="AI89" s="11"/>
      <c r="AJ89" s="11">
        <f t="shared" si="209"/>
        <v>0</v>
      </c>
      <c r="AK89" s="32"/>
      <c r="AL89" s="11">
        <f t="shared" si="210"/>
        <v>0</v>
      </c>
      <c r="AM89" s="3" t="s">
        <v>266</v>
      </c>
      <c r="AN89" s="3"/>
    </row>
    <row r="90" spans="1:40" ht="56.25" x14ac:dyDescent="0.3">
      <c r="A90" s="1" t="s">
        <v>184</v>
      </c>
      <c r="B90" s="21" t="s">
        <v>349</v>
      </c>
      <c r="C90" s="6" t="s">
        <v>59</v>
      </c>
      <c r="D90" s="10"/>
      <c r="E90" s="10"/>
      <c r="F90" s="10"/>
      <c r="G90" s="10">
        <v>9206.1419999999998</v>
      </c>
      <c r="H90" s="10">
        <f t="shared" si="191"/>
        <v>9206.1419999999998</v>
      </c>
      <c r="I90" s="10"/>
      <c r="J90" s="10">
        <f t="shared" si="192"/>
        <v>9206.1419999999998</v>
      </c>
      <c r="K90" s="10"/>
      <c r="L90" s="10">
        <f t="shared" si="193"/>
        <v>9206.1419999999998</v>
      </c>
      <c r="M90" s="10"/>
      <c r="N90" s="10">
        <f t="shared" si="202"/>
        <v>9206.1419999999998</v>
      </c>
      <c r="O90" s="29"/>
      <c r="P90" s="10">
        <f t="shared" si="203"/>
        <v>9206.1419999999998</v>
      </c>
      <c r="Q90" s="10"/>
      <c r="R90" s="10"/>
      <c r="S90" s="10"/>
      <c r="T90" s="10"/>
      <c r="U90" s="10">
        <f t="shared" si="194"/>
        <v>0</v>
      </c>
      <c r="V90" s="10"/>
      <c r="W90" s="10">
        <f t="shared" si="195"/>
        <v>0</v>
      </c>
      <c r="X90" s="10"/>
      <c r="Y90" s="10">
        <f t="shared" si="205"/>
        <v>0</v>
      </c>
      <c r="Z90" s="29"/>
      <c r="AA90" s="10">
        <f t="shared" si="206"/>
        <v>0</v>
      </c>
      <c r="AB90" s="10"/>
      <c r="AC90" s="11"/>
      <c r="AD90" s="11"/>
      <c r="AE90" s="11"/>
      <c r="AF90" s="11">
        <f t="shared" si="198"/>
        <v>0</v>
      </c>
      <c r="AG90" s="11"/>
      <c r="AH90" s="11">
        <f t="shared" si="199"/>
        <v>0</v>
      </c>
      <c r="AI90" s="11"/>
      <c r="AJ90" s="11">
        <f t="shared" si="209"/>
        <v>0</v>
      </c>
      <c r="AK90" s="32"/>
      <c r="AL90" s="11">
        <f t="shared" si="210"/>
        <v>0</v>
      </c>
      <c r="AM90" s="3" t="s">
        <v>348</v>
      </c>
      <c r="AN90" s="3"/>
    </row>
    <row r="91" spans="1:40" ht="56.25" x14ac:dyDescent="0.3">
      <c r="A91" s="1" t="s">
        <v>185</v>
      </c>
      <c r="B91" s="21" t="s">
        <v>351</v>
      </c>
      <c r="C91" s="6" t="s">
        <v>59</v>
      </c>
      <c r="D91" s="10"/>
      <c r="E91" s="10"/>
      <c r="F91" s="10"/>
      <c r="G91" s="10"/>
      <c r="H91" s="10">
        <f t="shared" si="191"/>
        <v>0</v>
      </c>
      <c r="I91" s="10"/>
      <c r="J91" s="10">
        <f t="shared" si="192"/>
        <v>0</v>
      </c>
      <c r="K91" s="10"/>
      <c r="L91" s="10">
        <f t="shared" si="193"/>
        <v>0</v>
      </c>
      <c r="M91" s="10"/>
      <c r="N91" s="10">
        <f t="shared" si="202"/>
        <v>0</v>
      </c>
      <c r="O91" s="29"/>
      <c r="P91" s="10">
        <f t="shared" si="203"/>
        <v>0</v>
      </c>
      <c r="Q91" s="10"/>
      <c r="R91" s="10"/>
      <c r="S91" s="10"/>
      <c r="T91" s="10">
        <v>5373.71</v>
      </c>
      <c r="U91" s="10">
        <f t="shared" si="194"/>
        <v>5373.71</v>
      </c>
      <c r="V91" s="10"/>
      <c r="W91" s="10">
        <f t="shared" si="195"/>
        <v>5373.71</v>
      </c>
      <c r="X91" s="10"/>
      <c r="Y91" s="10">
        <f t="shared" si="205"/>
        <v>5373.71</v>
      </c>
      <c r="Z91" s="29"/>
      <c r="AA91" s="10">
        <f t="shared" si="206"/>
        <v>5373.71</v>
      </c>
      <c r="AB91" s="10"/>
      <c r="AC91" s="11"/>
      <c r="AD91" s="11"/>
      <c r="AE91" s="11"/>
      <c r="AF91" s="11">
        <f t="shared" si="198"/>
        <v>0</v>
      </c>
      <c r="AG91" s="11"/>
      <c r="AH91" s="11">
        <f t="shared" si="199"/>
        <v>0</v>
      </c>
      <c r="AI91" s="11"/>
      <c r="AJ91" s="11">
        <f t="shared" si="209"/>
        <v>0</v>
      </c>
      <c r="AK91" s="32"/>
      <c r="AL91" s="11">
        <f t="shared" si="210"/>
        <v>0</v>
      </c>
      <c r="AM91" s="3" t="s">
        <v>352</v>
      </c>
      <c r="AN91" s="3"/>
    </row>
    <row r="92" spans="1:40" ht="83.25" customHeight="1" x14ac:dyDescent="0.3">
      <c r="A92" s="1" t="s">
        <v>186</v>
      </c>
      <c r="B92" s="21" t="s">
        <v>383</v>
      </c>
      <c r="C92" s="19" t="s">
        <v>11</v>
      </c>
      <c r="D92" s="10"/>
      <c r="E92" s="10"/>
      <c r="F92" s="10"/>
      <c r="G92" s="10"/>
      <c r="H92" s="10"/>
      <c r="I92" s="10"/>
      <c r="J92" s="10"/>
      <c r="K92" s="10">
        <v>69106.292000000001</v>
      </c>
      <c r="L92" s="10">
        <f t="shared" si="193"/>
        <v>69106.292000000001</v>
      </c>
      <c r="M92" s="10"/>
      <c r="N92" s="10">
        <f t="shared" si="202"/>
        <v>69106.292000000001</v>
      </c>
      <c r="O92" s="29"/>
      <c r="P92" s="10">
        <f t="shared" si="203"/>
        <v>69106.292000000001</v>
      </c>
      <c r="Q92" s="10"/>
      <c r="R92" s="10"/>
      <c r="S92" s="10"/>
      <c r="T92" s="10"/>
      <c r="U92" s="10"/>
      <c r="V92" s="10"/>
      <c r="W92" s="10">
        <f t="shared" si="195"/>
        <v>0</v>
      </c>
      <c r="X92" s="10"/>
      <c r="Y92" s="10">
        <f t="shared" si="205"/>
        <v>0</v>
      </c>
      <c r="Z92" s="29"/>
      <c r="AA92" s="10">
        <f t="shared" si="206"/>
        <v>0</v>
      </c>
      <c r="AB92" s="10"/>
      <c r="AC92" s="11"/>
      <c r="AD92" s="11"/>
      <c r="AE92" s="11"/>
      <c r="AF92" s="11"/>
      <c r="AG92" s="11"/>
      <c r="AH92" s="11">
        <f t="shared" si="199"/>
        <v>0</v>
      </c>
      <c r="AI92" s="11"/>
      <c r="AJ92" s="11">
        <f t="shared" si="209"/>
        <v>0</v>
      </c>
      <c r="AK92" s="32"/>
      <c r="AL92" s="11">
        <f t="shared" si="210"/>
        <v>0</v>
      </c>
      <c r="AM92" s="3" t="s">
        <v>361</v>
      </c>
      <c r="AN92" s="3"/>
    </row>
    <row r="93" spans="1:40" ht="56.25" x14ac:dyDescent="0.3">
      <c r="A93" s="1" t="s">
        <v>187</v>
      </c>
      <c r="B93" s="21" t="s">
        <v>378</v>
      </c>
      <c r="C93" s="6" t="s">
        <v>59</v>
      </c>
      <c r="D93" s="10"/>
      <c r="E93" s="10"/>
      <c r="F93" s="10"/>
      <c r="G93" s="10"/>
      <c r="H93" s="10"/>
      <c r="I93" s="10"/>
      <c r="J93" s="10"/>
      <c r="K93" s="10">
        <f>K95+K96</f>
        <v>0</v>
      </c>
      <c r="L93" s="10">
        <f t="shared" si="193"/>
        <v>0</v>
      </c>
      <c r="M93" s="10">
        <f>M95+M96</f>
        <v>0</v>
      </c>
      <c r="N93" s="10">
        <f t="shared" si="202"/>
        <v>0</v>
      </c>
      <c r="O93" s="29">
        <f>O95+O96</f>
        <v>0</v>
      </c>
      <c r="P93" s="10">
        <f t="shared" si="203"/>
        <v>0</v>
      </c>
      <c r="Q93" s="10"/>
      <c r="R93" s="10"/>
      <c r="S93" s="10"/>
      <c r="T93" s="10"/>
      <c r="U93" s="10"/>
      <c r="V93" s="10">
        <f>V95+V96</f>
        <v>40366</v>
      </c>
      <c r="W93" s="10">
        <f t="shared" si="195"/>
        <v>40366</v>
      </c>
      <c r="X93" s="10">
        <f>X95+X96</f>
        <v>0</v>
      </c>
      <c r="Y93" s="10">
        <f t="shared" si="205"/>
        <v>40366</v>
      </c>
      <c r="Z93" s="29">
        <f>Z95+Z96</f>
        <v>0</v>
      </c>
      <c r="AA93" s="10">
        <f t="shared" si="206"/>
        <v>40366</v>
      </c>
      <c r="AB93" s="10"/>
      <c r="AC93" s="11"/>
      <c r="AD93" s="11"/>
      <c r="AE93" s="11"/>
      <c r="AF93" s="11"/>
      <c r="AG93" s="11">
        <f>AG95+AG96</f>
        <v>111095.1</v>
      </c>
      <c r="AH93" s="11">
        <f t="shared" si="199"/>
        <v>111095.1</v>
      </c>
      <c r="AI93" s="11">
        <f>AI95+AI96</f>
        <v>0</v>
      </c>
      <c r="AJ93" s="11">
        <f t="shared" si="209"/>
        <v>111095.1</v>
      </c>
      <c r="AK93" s="32">
        <f>AK95+AK96</f>
        <v>0</v>
      </c>
      <c r="AL93" s="11">
        <f t="shared" si="210"/>
        <v>111095.1</v>
      </c>
      <c r="AM93" s="3"/>
      <c r="AN93" s="3"/>
    </row>
    <row r="94" spans="1:40" x14ac:dyDescent="0.3">
      <c r="A94" s="1"/>
      <c r="B94" s="21" t="s">
        <v>121</v>
      </c>
      <c r="C94" s="1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29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29"/>
      <c r="AA94" s="10"/>
      <c r="AB94" s="10"/>
      <c r="AC94" s="11"/>
      <c r="AD94" s="11"/>
      <c r="AE94" s="11"/>
      <c r="AF94" s="11"/>
      <c r="AG94" s="11"/>
      <c r="AH94" s="11"/>
      <c r="AI94" s="11"/>
      <c r="AJ94" s="11"/>
      <c r="AK94" s="32"/>
      <c r="AL94" s="11"/>
      <c r="AM94" s="3"/>
      <c r="AN94" s="3"/>
    </row>
    <row r="95" spans="1:40" hidden="1" x14ac:dyDescent="0.3">
      <c r="A95" s="1"/>
      <c r="B95" s="21" t="s">
        <v>6</v>
      </c>
      <c r="C95" s="19"/>
      <c r="D95" s="10"/>
      <c r="E95" s="10"/>
      <c r="F95" s="10"/>
      <c r="G95" s="10"/>
      <c r="H95" s="10"/>
      <c r="I95" s="10"/>
      <c r="J95" s="10"/>
      <c r="K95" s="10"/>
      <c r="L95" s="10">
        <f t="shared" si="193"/>
        <v>0</v>
      </c>
      <c r="M95" s="10"/>
      <c r="N95" s="10">
        <f>L95+M95</f>
        <v>0</v>
      </c>
      <c r="O95" s="29"/>
      <c r="P95" s="10">
        <f>N95+O95</f>
        <v>0</v>
      </c>
      <c r="Q95" s="10"/>
      <c r="R95" s="10"/>
      <c r="S95" s="10"/>
      <c r="T95" s="10"/>
      <c r="U95" s="10"/>
      <c r="V95" s="10">
        <v>20366</v>
      </c>
      <c r="W95" s="10">
        <f t="shared" si="195"/>
        <v>20366</v>
      </c>
      <c r="X95" s="10"/>
      <c r="Y95" s="10">
        <f t="shared" ref="Y95:Y99" si="214">W95+X95</f>
        <v>20366</v>
      </c>
      <c r="Z95" s="29"/>
      <c r="AA95" s="10">
        <f t="shared" ref="AA95:AA99" si="215">Y95+Z95</f>
        <v>20366</v>
      </c>
      <c r="AB95" s="10"/>
      <c r="AC95" s="11"/>
      <c r="AD95" s="11"/>
      <c r="AE95" s="11"/>
      <c r="AF95" s="11"/>
      <c r="AG95" s="11">
        <v>29634</v>
      </c>
      <c r="AH95" s="11">
        <f t="shared" si="199"/>
        <v>29634</v>
      </c>
      <c r="AI95" s="11"/>
      <c r="AJ95" s="11">
        <f t="shared" ref="AJ95:AJ99" si="216">AH95+AI95</f>
        <v>29634</v>
      </c>
      <c r="AK95" s="32"/>
      <c r="AL95" s="11">
        <f t="shared" ref="AL95:AL99" si="217">AJ95+AK95</f>
        <v>29634</v>
      </c>
      <c r="AM95" s="3" t="s">
        <v>379</v>
      </c>
      <c r="AN95" s="3">
        <v>0</v>
      </c>
    </row>
    <row r="96" spans="1:40" x14ac:dyDescent="0.3">
      <c r="A96" s="1"/>
      <c r="B96" s="21" t="s">
        <v>125</v>
      </c>
      <c r="C96" s="19"/>
      <c r="D96" s="10"/>
      <c r="E96" s="10"/>
      <c r="F96" s="10"/>
      <c r="G96" s="10"/>
      <c r="H96" s="10"/>
      <c r="I96" s="10"/>
      <c r="J96" s="10"/>
      <c r="K96" s="10"/>
      <c r="L96" s="10">
        <f t="shared" si="193"/>
        <v>0</v>
      </c>
      <c r="M96" s="10"/>
      <c r="N96" s="10">
        <f>L96+M96</f>
        <v>0</v>
      </c>
      <c r="O96" s="29"/>
      <c r="P96" s="10">
        <f>N96+O96</f>
        <v>0</v>
      </c>
      <c r="Q96" s="10"/>
      <c r="R96" s="10"/>
      <c r="S96" s="10"/>
      <c r="T96" s="10"/>
      <c r="U96" s="10"/>
      <c r="V96" s="10">
        <v>20000</v>
      </c>
      <c r="W96" s="10">
        <f t="shared" si="195"/>
        <v>20000</v>
      </c>
      <c r="X96" s="10"/>
      <c r="Y96" s="10">
        <f t="shared" si="214"/>
        <v>20000</v>
      </c>
      <c r="Z96" s="29"/>
      <c r="AA96" s="10">
        <f t="shared" si="215"/>
        <v>20000</v>
      </c>
      <c r="AB96" s="10"/>
      <c r="AC96" s="11"/>
      <c r="AD96" s="11"/>
      <c r="AE96" s="11"/>
      <c r="AF96" s="11"/>
      <c r="AG96" s="11">
        <v>81461.100000000006</v>
      </c>
      <c r="AH96" s="11">
        <f t="shared" si="199"/>
        <v>81461.100000000006</v>
      </c>
      <c r="AI96" s="11"/>
      <c r="AJ96" s="11">
        <f t="shared" si="216"/>
        <v>81461.100000000006</v>
      </c>
      <c r="AK96" s="32"/>
      <c r="AL96" s="11">
        <f t="shared" si="217"/>
        <v>81461.100000000006</v>
      </c>
      <c r="AM96" s="3" t="s">
        <v>375</v>
      </c>
      <c r="AN96" s="3"/>
    </row>
    <row r="97" spans="1:40" ht="56.25" x14ac:dyDescent="0.3">
      <c r="A97" s="1" t="s">
        <v>188</v>
      </c>
      <c r="B97" s="21" t="s">
        <v>386</v>
      </c>
      <c r="C97" s="6" t="s">
        <v>59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29">
        <v>170.69499999999999</v>
      </c>
      <c r="P97" s="10">
        <f>N97+O97</f>
        <v>170.69499999999999</v>
      </c>
      <c r="Q97" s="10"/>
      <c r="R97" s="10"/>
      <c r="S97" s="10"/>
      <c r="T97" s="10"/>
      <c r="U97" s="10"/>
      <c r="V97" s="10"/>
      <c r="W97" s="10"/>
      <c r="X97" s="10"/>
      <c r="Y97" s="10"/>
      <c r="Z97" s="29"/>
      <c r="AA97" s="10">
        <f t="shared" si="215"/>
        <v>0</v>
      </c>
      <c r="AB97" s="10"/>
      <c r="AC97" s="11"/>
      <c r="AD97" s="11"/>
      <c r="AE97" s="11"/>
      <c r="AF97" s="11"/>
      <c r="AG97" s="11"/>
      <c r="AH97" s="11"/>
      <c r="AI97" s="11"/>
      <c r="AJ97" s="11"/>
      <c r="AK97" s="32"/>
      <c r="AL97" s="11">
        <f t="shared" si="217"/>
        <v>0</v>
      </c>
      <c r="AM97" s="3" t="s">
        <v>387</v>
      </c>
      <c r="AN97" s="3"/>
    </row>
    <row r="98" spans="1:40" ht="37.5" x14ac:dyDescent="0.3">
      <c r="A98" s="1" t="s">
        <v>189</v>
      </c>
      <c r="B98" s="21" t="s">
        <v>392</v>
      </c>
      <c r="C98" s="19" t="s">
        <v>11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29"/>
      <c r="P98" s="10">
        <f>N98+O98</f>
        <v>0</v>
      </c>
      <c r="Q98" s="10"/>
      <c r="R98" s="10"/>
      <c r="S98" s="10"/>
      <c r="T98" s="10"/>
      <c r="U98" s="10"/>
      <c r="V98" s="10"/>
      <c r="W98" s="10"/>
      <c r="X98" s="10"/>
      <c r="Y98" s="10"/>
      <c r="Z98" s="29">
        <v>17616.29</v>
      </c>
      <c r="AA98" s="10">
        <f t="shared" si="215"/>
        <v>17616.29</v>
      </c>
      <c r="AB98" s="10"/>
      <c r="AC98" s="11"/>
      <c r="AD98" s="11"/>
      <c r="AE98" s="11"/>
      <c r="AF98" s="11"/>
      <c r="AG98" s="11"/>
      <c r="AH98" s="11"/>
      <c r="AI98" s="11"/>
      <c r="AJ98" s="11"/>
      <c r="AK98" s="32"/>
      <c r="AL98" s="11">
        <f t="shared" si="217"/>
        <v>0</v>
      </c>
      <c r="AM98" s="3" t="s">
        <v>388</v>
      </c>
      <c r="AN98" s="3"/>
    </row>
    <row r="99" spans="1:40" x14ac:dyDescent="0.3">
      <c r="A99" s="1"/>
      <c r="B99" s="21" t="s">
        <v>75</v>
      </c>
      <c r="C99" s="6"/>
      <c r="D99" s="10">
        <f>D101+D102+D103+D104</f>
        <v>2138480</v>
      </c>
      <c r="E99" s="10">
        <f>E101+E102+E103+E104</f>
        <v>-37871.701999999997</v>
      </c>
      <c r="F99" s="10">
        <f t="shared" si="211"/>
        <v>2100608.298</v>
      </c>
      <c r="G99" s="10">
        <f>G101+G102+G103+G104</f>
        <v>427289.31200000003</v>
      </c>
      <c r="H99" s="10">
        <f t="shared" si="191"/>
        <v>2527897.61</v>
      </c>
      <c r="I99" s="10">
        <f>I101+I102+I103+I104</f>
        <v>3673.8</v>
      </c>
      <c r="J99" s="10">
        <f t="shared" si="192"/>
        <v>2531571.4099999997</v>
      </c>
      <c r="K99" s="10">
        <f>K101+K102+K103+K104</f>
        <v>872.9629999999961</v>
      </c>
      <c r="L99" s="10">
        <f t="shared" si="193"/>
        <v>2532444.3729999997</v>
      </c>
      <c r="M99" s="10">
        <f>M101+M102+M103+M104</f>
        <v>0</v>
      </c>
      <c r="N99" s="10">
        <f>L99+M99</f>
        <v>2532444.3729999997</v>
      </c>
      <c r="O99" s="29">
        <f>O101+O102+O103+O104</f>
        <v>25533.944</v>
      </c>
      <c r="P99" s="10">
        <f>N99+O99</f>
        <v>2557978.3169999998</v>
      </c>
      <c r="Q99" s="10">
        <f t="shared" ref="Q99:AB99" si="218">Q101+Q102+Q103+Q104</f>
        <v>2447251.4</v>
      </c>
      <c r="R99" s="10">
        <f t="shared" ref="R99:T99" si="219">R101+R102+R103+R104</f>
        <v>0</v>
      </c>
      <c r="S99" s="10">
        <f t="shared" si="212"/>
        <v>2447251.4</v>
      </c>
      <c r="T99" s="10">
        <f t="shared" si="219"/>
        <v>10691.1</v>
      </c>
      <c r="U99" s="10">
        <f t="shared" si="194"/>
        <v>2457942.5</v>
      </c>
      <c r="V99" s="10">
        <f t="shared" ref="V99" si="220">V101+V102+V103+V104</f>
        <v>0</v>
      </c>
      <c r="W99" s="10">
        <f t="shared" si="195"/>
        <v>2457942.5</v>
      </c>
      <c r="X99" s="10">
        <f t="shared" ref="X99:Z99" si="221">X101+X102+X103+X104</f>
        <v>0</v>
      </c>
      <c r="Y99" s="10">
        <f t="shared" si="214"/>
        <v>2457942.5</v>
      </c>
      <c r="Z99" s="29">
        <f t="shared" si="221"/>
        <v>10820.85</v>
      </c>
      <c r="AA99" s="10">
        <f t="shared" si="215"/>
        <v>2468763.35</v>
      </c>
      <c r="AB99" s="10">
        <f t="shared" si="218"/>
        <v>2741485</v>
      </c>
      <c r="AC99" s="11">
        <f t="shared" ref="AC99:AE99" si="222">AC101+AC102+AC103+AC104</f>
        <v>37871.701999999997</v>
      </c>
      <c r="AD99" s="11">
        <f t="shared" si="213"/>
        <v>2779356.702</v>
      </c>
      <c r="AE99" s="11">
        <f t="shared" si="222"/>
        <v>10691.199999999997</v>
      </c>
      <c r="AF99" s="11">
        <f t="shared" si="198"/>
        <v>2790047.9020000002</v>
      </c>
      <c r="AG99" s="11">
        <f t="shared" ref="AG99:AI99" si="223">AG101+AG102+AG103+AG104</f>
        <v>161550.97</v>
      </c>
      <c r="AH99" s="11">
        <f t="shared" si="199"/>
        <v>2951598.8720000004</v>
      </c>
      <c r="AI99" s="11">
        <f t="shared" si="223"/>
        <v>0</v>
      </c>
      <c r="AJ99" s="11">
        <f t="shared" si="216"/>
        <v>2951598.8720000004</v>
      </c>
      <c r="AK99" s="32">
        <f t="shared" ref="AK99" si="224">AK101+AK102+AK103+AK104</f>
        <v>0</v>
      </c>
      <c r="AL99" s="11">
        <f t="shared" si="217"/>
        <v>2951598.8720000004</v>
      </c>
      <c r="AM99" s="3"/>
      <c r="AN99" s="3"/>
    </row>
    <row r="100" spans="1:40" x14ac:dyDescent="0.3">
      <c r="A100" s="1"/>
      <c r="B100" s="7" t="s">
        <v>5</v>
      </c>
      <c r="C100" s="6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29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29"/>
      <c r="AA100" s="10"/>
      <c r="AB100" s="11"/>
      <c r="AC100" s="11"/>
      <c r="AD100" s="11"/>
      <c r="AE100" s="11"/>
      <c r="AF100" s="11"/>
      <c r="AG100" s="11"/>
      <c r="AH100" s="11"/>
      <c r="AI100" s="11"/>
      <c r="AJ100" s="11"/>
      <c r="AK100" s="32"/>
      <c r="AL100" s="11"/>
      <c r="AM100" s="3"/>
      <c r="AN100" s="3"/>
    </row>
    <row r="101" spans="1:40" hidden="1" x14ac:dyDescent="0.3">
      <c r="A101" s="1"/>
      <c r="B101" s="5" t="s">
        <v>6</v>
      </c>
      <c r="C101" s="6"/>
      <c r="D101" s="10">
        <f>D105+D106+D107+D109+D110+D111+D112+D113+D114+D116+D118+D120+D121+D123+D125++D127+D128+D131</f>
        <v>849077.8</v>
      </c>
      <c r="E101" s="10">
        <f>E105+E106+E107+E109+E110+E111+E112+E113+E114+E116+E118+E120+E121+E123+E125++E127+E128+E131</f>
        <v>-37871.701999999997</v>
      </c>
      <c r="F101" s="10">
        <f t="shared" si="211"/>
        <v>811206.098</v>
      </c>
      <c r="G101" s="10">
        <f>G105+G106+G107+G109+G110+G111+G112+G113+G114+G116+G118+G120+G121+G123+G125++G127+G128+G131+G108+G122+G124+G126+G115+G117+G119</f>
        <v>76313.511999999988</v>
      </c>
      <c r="H101" s="10">
        <f t="shared" ref="H101:H129" si="225">F101+G101</f>
        <v>887519.61</v>
      </c>
      <c r="I101" s="10">
        <f>I105+I106+I107+I109+I110+I111+I112+I113+I114+I116+I118+I120+I121+I123+I125++I127+I128+I131+I108+I122+I124+I126+I115+I117+I119</f>
        <v>3673.8</v>
      </c>
      <c r="J101" s="10">
        <f t="shared" ref="J101:J129" si="226">H101+I101</f>
        <v>891193.41</v>
      </c>
      <c r="K101" s="10">
        <f>K105+K106+K107+K109+K110+K111+K112+K113+K114+K116+K118+K120+K121+K123+K125++K127+K128+K131+K108+K122+K124+K126+K115+K117+K119</f>
        <v>872.9629999999961</v>
      </c>
      <c r="L101" s="10">
        <f t="shared" ref="L101:L129" si="227">J101+K101</f>
        <v>892066.37300000002</v>
      </c>
      <c r="M101" s="10">
        <f>M105+M106+M107+M109+M110+M111+M112+M113+M114+M116+M118+M120+M121+M123+M125++M127+M128+M131+M108+M122+M124+M126+M115+M117+M119</f>
        <v>0</v>
      </c>
      <c r="N101" s="10">
        <f t="shared" ref="N101:N129" si="228">L101+M101</f>
        <v>892066.37300000002</v>
      </c>
      <c r="O101" s="29">
        <f>O105+O106+O107+O109+O110+O111+O112+O113+O114+O116+O118+O120+O121+O123+O125++O127+O128+O131+O108+O122+O124+O126+O115+O117+O119</f>
        <v>25533.944</v>
      </c>
      <c r="P101" s="10">
        <f t="shared" ref="P101:P129" si="229">N101+O101</f>
        <v>917600.31700000004</v>
      </c>
      <c r="Q101" s="10">
        <f t="shared" ref="Q101:AB101" si="230">Q105+Q106+Q107+Q109+Q110+Q111+Q112+Q113+Q114+Q116+Q118+Q120+Q121+Q123+Q125++Q127+Q128+Q131</f>
        <v>961447.89999999991</v>
      </c>
      <c r="R101" s="10">
        <f t="shared" ref="R101" si="231">R105+R106+R107+R109+R110+R111+R112+R113+R114+R116+R118+R120+R121+R123+R125++R127+R128+R131</f>
        <v>0</v>
      </c>
      <c r="S101" s="10">
        <f t="shared" si="212"/>
        <v>961447.89999999991</v>
      </c>
      <c r="T101" s="10">
        <f>T105+T106+T107+T109+T110+T111+T112+T113+T114+T116+T118+T120+T121+T123+T125++T127+T128+T131+T108+T122+T124+T126+T115+T117+T119</f>
        <v>0</v>
      </c>
      <c r="U101" s="10">
        <f t="shared" ref="U101:U129" si="232">S101+T101</f>
        <v>961447.89999999991</v>
      </c>
      <c r="V101" s="10">
        <f>V105+V106+V107+V109+V110+V111+V112+V113+V114+V116+V118+V120+V121+V123+V125++V127+V128+V131+V108+V122+V124+V126+V115+V117+V119</f>
        <v>0</v>
      </c>
      <c r="W101" s="10">
        <f t="shared" ref="W101:W117" si="233">U101+V101</f>
        <v>961447.89999999991</v>
      </c>
      <c r="X101" s="10">
        <f>X105+X106+X107+X109+X110+X111+X112+X113+X114+X116+X118+X120+X121+X123+X125++X127+X128+X131+X108+X122+X124+X126+X115+X117+X119</f>
        <v>0</v>
      </c>
      <c r="Y101" s="10">
        <f t="shared" ref="Y101:Y117" si="234">W101+X101</f>
        <v>961447.89999999991</v>
      </c>
      <c r="Z101" s="29">
        <f>Z105+Z106+Z107+Z109+Z110+Z111+Z112+Z113+Z114+Z116+Z118+Z120+Z121+Z123+Z125++Z127+Z128+Z131+Z108+Z122+Z124+Z126+Z115+Z117+Z119</f>
        <v>10820.85</v>
      </c>
      <c r="AA101" s="10">
        <f t="shared" ref="AA101:AA117" si="235">Y101+Z101</f>
        <v>972268.74999999988</v>
      </c>
      <c r="AB101" s="10">
        <f t="shared" si="230"/>
        <v>266407.8</v>
      </c>
      <c r="AC101" s="11">
        <f t="shared" ref="AC101" si="236">AC105+AC106+AC107+AC109+AC110+AC111+AC112+AC113+AC114+AC116+AC118+AC120+AC121+AC123+AC125++AC127+AC128+AC131</f>
        <v>37871.701999999997</v>
      </c>
      <c r="AD101" s="11">
        <f t="shared" si="213"/>
        <v>304279.50199999998</v>
      </c>
      <c r="AE101" s="11">
        <f>AE105+AE106+AE107+AE109+AE110+AE111+AE112+AE113+AE114+AE116+AE118+AE120+AE121+AE123+AE125++AE127+AE128+AE131+AE108+AE122+AE124+AE126+AE115+AE117+AE119</f>
        <v>0</v>
      </c>
      <c r="AF101" s="11">
        <f t="shared" ref="AF101:AF129" si="237">AD101+AE101</f>
        <v>304279.50199999998</v>
      </c>
      <c r="AG101" s="11">
        <f>AG105+AG106+AG107+AG109+AG110+AG111+AG112+AG113+AG114+AG116+AG118+AG120+AG121+AG123+AG125++AG127+AG128+AG131+AG108+AG122+AG124+AG126+AG115+AG117+AG119</f>
        <v>161550.97</v>
      </c>
      <c r="AH101" s="11">
        <f t="shared" ref="AH101:AH129" si="238">AF101+AG101</f>
        <v>465830.47199999995</v>
      </c>
      <c r="AI101" s="11">
        <f>AI105+AI106+AI107+AI109+AI110+AI111+AI112+AI113+AI114+AI116+AI118+AI120+AI121+AI123+AI125++AI127+AI128+AI131+AI108+AI122+AI124+AI126+AI115+AI117+AI119</f>
        <v>0</v>
      </c>
      <c r="AJ101" s="11">
        <f t="shared" ref="AJ101:AJ129" si="239">AH101+AI101</f>
        <v>465830.47199999995</v>
      </c>
      <c r="AK101" s="32">
        <f>AK105+AK106+AK107+AK109+AK110+AK111+AK112+AK113+AK114+AK116+AK118+AK120+AK121+AK123+AK125++AK127+AK128+AK131+AK108+AK122+AK124+AK126+AK115+AK117+AK119</f>
        <v>0</v>
      </c>
      <c r="AL101" s="11">
        <f t="shared" ref="AL101:AL129" si="240">AJ101+AK101</f>
        <v>465830.47199999995</v>
      </c>
      <c r="AM101" s="3"/>
      <c r="AN101" s="3">
        <v>0</v>
      </c>
    </row>
    <row r="102" spans="1:40" x14ac:dyDescent="0.3">
      <c r="A102" s="1"/>
      <c r="B102" s="19" t="s">
        <v>12</v>
      </c>
      <c r="C102" s="6"/>
      <c r="D102" s="10">
        <f>D132+D136+D139</f>
        <v>627756.69999999995</v>
      </c>
      <c r="E102" s="10">
        <f>E132+E136+E139</f>
        <v>0</v>
      </c>
      <c r="F102" s="10">
        <f t="shared" si="211"/>
        <v>627756.69999999995</v>
      </c>
      <c r="G102" s="10">
        <f>G132+G136+G139</f>
        <v>-3146.2000000000003</v>
      </c>
      <c r="H102" s="10">
        <f t="shared" si="225"/>
        <v>624610.5</v>
      </c>
      <c r="I102" s="10">
        <f>I132+I136+I139</f>
        <v>0</v>
      </c>
      <c r="J102" s="10">
        <f t="shared" si="226"/>
        <v>624610.5</v>
      </c>
      <c r="K102" s="10">
        <f>K132+K136+K139</f>
        <v>0</v>
      </c>
      <c r="L102" s="10">
        <f t="shared" si="227"/>
        <v>624610.5</v>
      </c>
      <c r="M102" s="10">
        <f>M132+M136+M139</f>
        <v>0</v>
      </c>
      <c r="N102" s="10">
        <f t="shared" si="228"/>
        <v>624610.5</v>
      </c>
      <c r="O102" s="29">
        <f>O132+O136+O139</f>
        <v>0</v>
      </c>
      <c r="P102" s="10">
        <f t="shared" si="229"/>
        <v>624610.5</v>
      </c>
      <c r="Q102" s="10">
        <f t="shared" ref="Q102:AB102" si="241">Q132+Q136+Q139</f>
        <v>809278.8</v>
      </c>
      <c r="R102" s="10">
        <f t="shared" ref="R102:T102" si="242">R132+R136+R139</f>
        <v>0</v>
      </c>
      <c r="S102" s="10">
        <f t="shared" si="212"/>
        <v>809278.8</v>
      </c>
      <c r="T102" s="10">
        <f t="shared" si="242"/>
        <v>-6947.6</v>
      </c>
      <c r="U102" s="10">
        <f t="shared" si="232"/>
        <v>802331.20000000007</v>
      </c>
      <c r="V102" s="10">
        <f t="shared" ref="V102" si="243">V132+V136+V139</f>
        <v>0</v>
      </c>
      <c r="W102" s="10">
        <f t="shared" si="233"/>
        <v>802331.20000000007</v>
      </c>
      <c r="X102" s="10">
        <f t="shared" ref="X102:Z102" si="244">X132+X136+X139</f>
        <v>0</v>
      </c>
      <c r="Y102" s="10">
        <f t="shared" si="234"/>
        <v>802331.20000000007</v>
      </c>
      <c r="Z102" s="29">
        <f t="shared" si="244"/>
        <v>0</v>
      </c>
      <c r="AA102" s="10">
        <f t="shared" si="235"/>
        <v>802331.20000000007</v>
      </c>
      <c r="AB102" s="10">
        <f t="shared" si="241"/>
        <v>219552.1</v>
      </c>
      <c r="AC102" s="11">
        <f t="shared" ref="AC102:AE102" si="245">AC132+AC136+AC139</f>
        <v>0</v>
      </c>
      <c r="AD102" s="11">
        <f t="shared" si="213"/>
        <v>219552.1</v>
      </c>
      <c r="AE102" s="11">
        <f t="shared" si="245"/>
        <v>-8970.4000000000015</v>
      </c>
      <c r="AF102" s="11">
        <f t="shared" si="237"/>
        <v>210581.7</v>
      </c>
      <c r="AG102" s="11">
        <f t="shared" ref="AG102:AI102" si="246">AG132+AG136+AG139</f>
        <v>0</v>
      </c>
      <c r="AH102" s="11">
        <f t="shared" si="238"/>
        <v>210581.7</v>
      </c>
      <c r="AI102" s="11">
        <f t="shared" si="246"/>
        <v>0</v>
      </c>
      <c r="AJ102" s="11">
        <f t="shared" si="239"/>
        <v>210581.7</v>
      </c>
      <c r="AK102" s="32">
        <f t="shared" ref="AK102" si="247">AK132+AK136+AK139</f>
        <v>0</v>
      </c>
      <c r="AL102" s="11">
        <f t="shared" si="240"/>
        <v>210581.7</v>
      </c>
      <c r="AM102" s="3"/>
      <c r="AN102" s="3"/>
    </row>
    <row r="103" spans="1:40" x14ac:dyDescent="0.3">
      <c r="A103" s="1"/>
      <c r="B103" s="19" t="s">
        <v>20</v>
      </c>
      <c r="C103" s="6"/>
      <c r="D103" s="10">
        <f>D140</f>
        <v>143201.79999999999</v>
      </c>
      <c r="E103" s="10">
        <f>E140</f>
        <v>0</v>
      </c>
      <c r="F103" s="10">
        <f t="shared" si="211"/>
        <v>143201.79999999999</v>
      </c>
      <c r="G103" s="10">
        <f>G140</f>
        <v>1364.3</v>
      </c>
      <c r="H103" s="10">
        <f t="shared" si="225"/>
        <v>144566.09999999998</v>
      </c>
      <c r="I103" s="10">
        <f>I140</f>
        <v>0</v>
      </c>
      <c r="J103" s="10">
        <f t="shared" si="226"/>
        <v>144566.09999999998</v>
      </c>
      <c r="K103" s="10">
        <f>K140</f>
        <v>0</v>
      </c>
      <c r="L103" s="10">
        <f t="shared" si="227"/>
        <v>144566.09999999998</v>
      </c>
      <c r="M103" s="10">
        <f>M140</f>
        <v>0</v>
      </c>
      <c r="N103" s="10">
        <f t="shared" si="228"/>
        <v>144566.09999999998</v>
      </c>
      <c r="O103" s="29">
        <f>O140</f>
        <v>0</v>
      </c>
      <c r="P103" s="10">
        <f t="shared" si="229"/>
        <v>144566.09999999998</v>
      </c>
      <c r="Q103" s="10">
        <f t="shared" ref="Q103:AB103" si="248">Q140</f>
        <v>143201.79999999999</v>
      </c>
      <c r="R103" s="10">
        <f t="shared" ref="R103:T103" si="249">R140</f>
        <v>0</v>
      </c>
      <c r="S103" s="10">
        <f t="shared" si="212"/>
        <v>143201.79999999999</v>
      </c>
      <c r="T103" s="10">
        <f t="shared" si="249"/>
        <v>17638.7</v>
      </c>
      <c r="U103" s="10">
        <f t="shared" si="232"/>
        <v>160840.5</v>
      </c>
      <c r="V103" s="10">
        <f t="shared" ref="V103" si="250">V140</f>
        <v>0</v>
      </c>
      <c r="W103" s="10">
        <f t="shared" si="233"/>
        <v>160840.5</v>
      </c>
      <c r="X103" s="10">
        <f t="shared" ref="X103:Z103" si="251">X140</f>
        <v>0</v>
      </c>
      <c r="Y103" s="10">
        <f t="shared" si="234"/>
        <v>160840.5</v>
      </c>
      <c r="Z103" s="29">
        <f t="shared" si="251"/>
        <v>0</v>
      </c>
      <c r="AA103" s="10">
        <f t="shared" si="235"/>
        <v>160840.5</v>
      </c>
      <c r="AB103" s="10">
        <f t="shared" si="248"/>
        <v>147960.20000000001</v>
      </c>
      <c r="AC103" s="11">
        <f t="shared" ref="AC103:AE103" si="252">AC140</f>
        <v>0</v>
      </c>
      <c r="AD103" s="11">
        <f t="shared" si="213"/>
        <v>147960.20000000001</v>
      </c>
      <c r="AE103" s="11">
        <f t="shared" si="252"/>
        <v>19661.599999999999</v>
      </c>
      <c r="AF103" s="11">
        <f t="shared" si="237"/>
        <v>167621.80000000002</v>
      </c>
      <c r="AG103" s="11">
        <f t="shared" ref="AG103:AI103" si="253">AG140</f>
        <v>0</v>
      </c>
      <c r="AH103" s="11">
        <f t="shared" si="238"/>
        <v>167621.80000000002</v>
      </c>
      <c r="AI103" s="11">
        <f t="shared" si="253"/>
        <v>0</v>
      </c>
      <c r="AJ103" s="11">
        <f t="shared" si="239"/>
        <v>167621.80000000002</v>
      </c>
      <c r="AK103" s="32">
        <f t="shared" ref="AK103" si="254">AK140</f>
        <v>0</v>
      </c>
      <c r="AL103" s="11">
        <f t="shared" si="240"/>
        <v>167621.80000000002</v>
      </c>
      <c r="AM103" s="3"/>
      <c r="AN103" s="3"/>
    </row>
    <row r="104" spans="1:40" ht="37.5" x14ac:dyDescent="0.3">
      <c r="A104" s="1"/>
      <c r="B104" s="19" t="s">
        <v>116</v>
      </c>
      <c r="C104" s="6"/>
      <c r="D104" s="10">
        <f>D133</f>
        <v>518443.7</v>
      </c>
      <c r="E104" s="10">
        <f>E133</f>
        <v>0</v>
      </c>
      <c r="F104" s="10">
        <f t="shared" si="211"/>
        <v>518443.7</v>
      </c>
      <c r="G104" s="10">
        <f>G133</f>
        <v>352757.7</v>
      </c>
      <c r="H104" s="10">
        <f t="shared" si="225"/>
        <v>871201.4</v>
      </c>
      <c r="I104" s="10">
        <f>I133</f>
        <v>0</v>
      </c>
      <c r="J104" s="10">
        <f t="shared" si="226"/>
        <v>871201.4</v>
      </c>
      <c r="K104" s="10">
        <f>K133</f>
        <v>0</v>
      </c>
      <c r="L104" s="10">
        <f t="shared" si="227"/>
        <v>871201.4</v>
      </c>
      <c r="M104" s="10">
        <f>M133</f>
        <v>0</v>
      </c>
      <c r="N104" s="10">
        <f t="shared" si="228"/>
        <v>871201.4</v>
      </c>
      <c r="O104" s="29">
        <f>O133</f>
        <v>0</v>
      </c>
      <c r="P104" s="10">
        <f t="shared" si="229"/>
        <v>871201.4</v>
      </c>
      <c r="Q104" s="10">
        <f t="shared" ref="Q104:AB104" si="255">Q133</f>
        <v>533322.9</v>
      </c>
      <c r="R104" s="10">
        <f t="shared" ref="R104" si="256">R133</f>
        <v>0</v>
      </c>
      <c r="S104" s="10">
        <f t="shared" si="212"/>
        <v>533322.9</v>
      </c>
      <c r="T104" s="10"/>
      <c r="U104" s="10">
        <f t="shared" si="232"/>
        <v>533322.9</v>
      </c>
      <c r="V104" s="10"/>
      <c r="W104" s="10">
        <f t="shared" si="233"/>
        <v>533322.9</v>
      </c>
      <c r="X104" s="10"/>
      <c r="Y104" s="10">
        <f t="shared" si="234"/>
        <v>533322.9</v>
      </c>
      <c r="Z104" s="29"/>
      <c r="AA104" s="10">
        <f t="shared" si="235"/>
        <v>533322.9</v>
      </c>
      <c r="AB104" s="10">
        <f t="shared" si="255"/>
        <v>2107564.9</v>
      </c>
      <c r="AC104" s="11">
        <f t="shared" ref="AC104:AE104" si="257">AC133</f>
        <v>0</v>
      </c>
      <c r="AD104" s="11">
        <f t="shared" si="213"/>
        <v>2107564.9</v>
      </c>
      <c r="AE104" s="11">
        <f t="shared" si="257"/>
        <v>0</v>
      </c>
      <c r="AF104" s="11">
        <f t="shared" si="237"/>
        <v>2107564.9</v>
      </c>
      <c r="AG104" s="11">
        <f t="shared" ref="AG104:AI104" si="258">AG133</f>
        <v>0</v>
      </c>
      <c r="AH104" s="11">
        <f t="shared" si="238"/>
        <v>2107564.9</v>
      </c>
      <c r="AI104" s="11">
        <f t="shared" si="258"/>
        <v>0</v>
      </c>
      <c r="AJ104" s="11">
        <f t="shared" si="239"/>
        <v>2107564.9</v>
      </c>
      <c r="AK104" s="32">
        <f t="shared" ref="AK104" si="259">AK133</f>
        <v>0</v>
      </c>
      <c r="AL104" s="11">
        <f t="shared" si="240"/>
        <v>2107564.9</v>
      </c>
      <c r="AM104" s="3"/>
      <c r="AN104" s="3"/>
    </row>
    <row r="105" spans="1:40" ht="56.25" x14ac:dyDescent="0.3">
      <c r="A105" s="1" t="s">
        <v>190</v>
      </c>
      <c r="B105" s="19" t="s">
        <v>60</v>
      </c>
      <c r="C105" s="6" t="s">
        <v>59</v>
      </c>
      <c r="D105" s="10">
        <v>34448</v>
      </c>
      <c r="E105" s="10"/>
      <c r="F105" s="10">
        <f t="shared" si="211"/>
        <v>34448</v>
      </c>
      <c r="G105" s="10"/>
      <c r="H105" s="10">
        <f t="shared" si="225"/>
        <v>34448</v>
      </c>
      <c r="I105" s="10"/>
      <c r="J105" s="10">
        <f t="shared" si="226"/>
        <v>34448</v>
      </c>
      <c r="K105" s="10"/>
      <c r="L105" s="10">
        <f t="shared" si="227"/>
        <v>34448</v>
      </c>
      <c r="M105" s="10"/>
      <c r="N105" s="10">
        <f t="shared" si="228"/>
        <v>34448</v>
      </c>
      <c r="O105" s="29"/>
      <c r="P105" s="10">
        <f t="shared" si="229"/>
        <v>34448</v>
      </c>
      <c r="Q105" s="10">
        <v>0</v>
      </c>
      <c r="R105" s="10">
        <v>0</v>
      </c>
      <c r="S105" s="10">
        <f t="shared" si="212"/>
        <v>0</v>
      </c>
      <c r="T105" s="10"/>
      <c r="U105" s="10">
        <f t="shared" si="232"/>
        <v>0</v>
      </c>
      <c r="V105" s="10"/>
      <c r="W105" s="10">
        <f t="shared" si="233"/>
        <v>0</v>
      </c>
      <c r="X105" s="10"/>
      <c r="Y105" s="10">
        <f t="shared" si="234"/>
        <v>0</v>
      </c>
      <c r="Z105" s="29"/>
      <c r="AA105" s="10">
        <f t="shared" si="235"/>
        <v>0</v>
      </c>
      <c r="AB105" s="11">
        <v>0</v>
      </c>
      <c r="AC105" s="11">
        <v>0</v>
      </c>
      <c r="AD105" s="11">
        <f t="shared" si="213"/>
        <v>0</v>
      </c>
      <c r="AE105" s="11"/>
      <c r="AF105" s="11">
        <f t="shared" si="237"/>
        <v>0</v>
      </c>
      <c r="AG105" s="11"/>
      <c r="AH105" s="11">
        <f t="shared" si="238"/>
        <v>0</v>
      </c>
      <c r="AI105" s="11"/>
      <c r="AJ105" s="11">
        <f t="shared" si="239"/>
        <v>0</v>
      </c>
      <c r="AK105" s="32"/>
      <c r="AL105" s="11">
        <f t="shared" si="240"/>
        <v>0</v>
      </c>
      <c r="AM105" s="3" t="s">
        <v>87</v>
      </c>
      <c r="AN105" s="3"/>
    </row>
    <row r="106" spans="1:40" ht="56.25" x14ac:dyDescent="0.3">
      <c r="A106" s="1" t="s">
        <v>191</v>
      </c>
      <c r="B106" s="19" t="s">
        <v>61</v>
      </c>
      <c r="C106" s="6" t="s">
        <v>59</v>
      </c>
      <c r="D106" s="10">
        <v>99853.1</v>
      </c>
      <c r="E106" s="10">
        <v>-37871.701999999997</v>
      </c>
      <c r="F106" s="10">
        <f t="shared" si="211"/>
        <v>61981.398000000008</v>
      </c>
      <c r="G106" s="10"/>
      <c r="H106" s="10">
        <f t="shared" si="225"/>
        <v>61981.398000000008</v>
      </c>
      <c r="I106" s="10"/>
      <c r="J106" s="10">
        <f t="shared" si="226"/>
        <v>61981.398000000008</v>
      </c>
      <c r="K106" s="10"/>
      <c r="L106" s="10">
        <f t="shared" si="227"/>
        <v>61981.398000000008</v>
      </c>
      <c r="M106" s="10"/>
      <c r="N106" s="10">
        <f t="shared" si="228"/>
        <v>61981.398000000008</v>
      </c>
      <c r="O106" s="29"/>
      <c r="P106" s="10">
        <f t="shared" si="229"/>
        <v>61981.398000000008</v>
      </c>
      <c r="Q106" s="10">
        <v>99000</v>
      </c>
      <c r="R106" s="10"/>
      <c r="S106" s="10">
        <f t="shared" si="212"/>
        <v>99000</v>
      </c>
      <c r="T106" s="10"/>
      <c r="U106" s="10">
        <f t="shared" si="232"/>
        <v>99000</v>
      </c>
      <c r="V106" s="10"/>
      <c r="W106" s="10">
        <f t="shared" si="233"/>
        <v>99000</v>
      </c>
      <c r="X106" s="10"/>
      <c r="Y106" s="10">
        <f t="shared" si="234"/>
        <v>99000</v>
      </c>
      <c r="Z106" s="29"/>
      <c r="AA106" s="10">
        <f t="shared" si="235"/>
        <v>99000</v>
      </c>
      <c r="AB106" s="11">
        <v>185560.6</v>
      </c>
      <c r="AC106" s="11">
        <v>37871.701999999997</v>
      </c>
      <c r="AD106" s="11">
        <f t="shared" si="213"/>
        <v>223432.302</v>
      </c>
      <c r="AE106" s="11"/>
      <c r="AF106" s="11">
        <f t="shared" si="237"/>
        <v>223432.302</v>
      </c>
      <c r="AG106" s="11">
        <v>161550.97</v>
      </c>
      <c r="AH106" s="11">
        <f t="shared" si="238"/>
        <v>384983.272</v>
      </c>
      <c r="AI106" s="11"/>
      <c r="AJ106" s="11">
        <f t="shared" si="239"/>
        <v>384983.272</v>
      </c>
      <c r="AK106" s="32"/>
      <c r="AL106" s="11">
        <f t="shared" si="240"/>
        <v>384983.272</v>
      </c>
      <c r="AM106" s="3" t="s">
        <v>80</v>
      </c>
      <c r="AN106" s="3"/>
    </row>
    <row r="107" spans="1:40" ht="56.25" x14ac:dyDescent="0.3">
      <c r="A107" s="40" t="s">
        <v>192</v>
      </c>
      <c r="B107" s="51" t="s">
        <v>62</v>
      </c>
      <c r="C107" s="6" t="s">
        <v>59</v>
      </c>
      <c r="D107" s="10">
        <v>12463.8</v>
      </c>
      <c r="E107" s="10"/>
      <c r="F107" s="10">
        <f t="shared" si="211"/>
        <v>12463.8</v>
      </c>
      <c r="G107" s="10"/>
      <c r="H107" s="10">
        <f t="shared" si="225"/>
        <v>12463.8</v>
      </c>
      <c r="I107" s="10"/>
      <c r="J107" s="10">
        <f t="shared" si="226"/>
        <v>12463.8</v>
      </c>
      <c r="K107" s="10"/>
      <c r="L107" s="10">
        <f t="shared" si="227"/>
        <v>12463.8</v>
      </c>
      <c r="M107" s="10"/>
      <c r="N107" s="10">
        <f t="shared" si="228"/>
        <v>12463.8</v>
      </c>
      <c r="O107" s="29">
        <f>-228.45</f>
        <v>-228.45</v>
      </c>
      <c r="P107" s="10">
        <f t="shared" si="229"/>
        <v>12235.349999999999</v>
      </c>
      <c r="Q107" s="10">
        <v>17955.900000000001</v>
      </c>
      <c r="R107" s="10"/>
      <c r="S107" s="10">
        <f t="shared" si="212"/>
        <v>17955.900000000001</v>
      </c>
      <c r="T107" s="10"/>
      <c r="U107" s="10">
        <f t="shared" si="232"/>
        <v>17955.900000000001</v>
      </c>
      <c r="V107" s="10"/>
      <c r="W107" s="10">
        <f t="shared" si="233"/>
        <v>17955.900000000001</v>
      </c>
      <c r="X107" s="10"/>
      <c r="Y107" s="10">
        <f t="shared" si="234"/>
        <v>17955.900000000001</v>
      </c>
      <c r="Z107" s="29"/>
      <c r="AA107" s="10">
        <f t="shared" si="235"/>
        <v>17955.900000000001</v>
      </c>
      <c r="AB107" s="11">
        <v>0</v>
      </c>
      <c r="AC107" s="11">
        <v>0</v>
      </c>
      <c r="AD107" s="11">
        <f t="shared" si="213"/>
        <v>0</v>
      </c>
      <c r="AE107" s="11"/>
      <c r="AF107" s="11">
        <f t="shared" si="237"/>
        <v>0</v>
      </c>
      <c r="AG107" s="11"/>
      <c r="AH107" s="11">
        <f t="shared" si="238"/>
        <v>0</v>
      </c>
      <c r="AI107" s="11"/>
      <c r="AJ107" s="11">
        <f t="shared" si="239"/>
        <v>0</v>
      </c>
      <c r="AK107" s="32"/>
      <c r="AL107" s="11">
        <f t="shared" si="240"/>
        <v>0</v>
      </c>
      <c r="AM107" s="3" t="s">
        <v>82</v>
      </c>
      <c r="AN107" s="3"/>
    </row>
    <row r="108" spans="1:40" ht="75" x14ac:dyDescent="0.3">
      <c r="A108" s="41"/>
      <c r="B108" s="52"/>
      <c r="C108" s="6" t="s">
        <v>304</v>
      </c>
      <c r="D108" s="10"/>
      <c r="E108" s="10"/>
      <c r="F108" s="10"/>
      <c r="G108" s="10">
        <v>2284.5</v>
      </c>
      <c r="H108" s="10">
        <f t="shared" si="225"/>
        <v>2284.5</v>
      </c>
      <c r="I108" s="10"/>
      <c r="J108" s="10">
        <f t="shared" si="226"/>
        <v>2284.5</v>
      </c>
      <c r="K108" s="10"/>
      <c r="L108" s="10">
        <f t="shared" si="227"/>
        <v>2284.5</v>
      </c>
      <c r="M108" s="10"/>
      <c r="N108" s="10">
        <f t="shared" si="228"/>
        <v>2284.5</v>
      </c>
      <c r="O108" s="29">
        <v>228.45</v>
      </c>
      <c r="P108" s="10">
        <f t="shared" si="229"/>
        <v>2512.9499999999998</v>
      </c>
      <c r="Q108" s="10"/>
      <c r="R108" s="10"/>
      <c r="S108" s="10"/>
      <c r="T108" s="10"/>
      <c r="U108" s="10">
        <f t="shared" si="232"/>
        <v>0</v>
      </c>
      <c r="V108" s="10"/>
      <c r="W108" s="10">
        <f t="shared" si="233"/>
        <v>0</v>
      </c>
      <c r="X108" s="10"/>
      <c r="Y108" s="10">
        <f t="shared" si="234"/>
        <v>0</v>
      </c>
      <c r="Z108" s="29"/>
      <c r="AA108" s="10">
        <f t="shared" si="235"/>
        <v>0</v>
      </c>
      <c r="AB108" s="11"/>
      <c r="AC108" s="11"/>
      <c r="AD108" s="11"/>
      <c r="AE108" s="11"/>
      <c r="AF108" s="11">
        <f t="shared" si="237"/>
        <v>0</v>
      </c>
      <c r="AG108" s="11"/>
      <c r="AH108" s="11">
        <f t="shared" si="238"/>
        <v>0</v>
      </c>
      <c r="AI108" s="11"/>
      <c r="AJ108" s="11">
        <f t="shared" si="239"/>
        <v>0</v>
      </c>
      <c r="AK108" s="32"/>
      <c r="AL108" s="11">
        <f t="shared" si="240"/>
        <v>0</v>
      </c>
      <c r="AM108" s="3" t="s">
        <v>82</v>
      </c>
      <c r="AN108" s="3"/>
    </row>
    <row r="109" spans="1:40" ht="56.25" x14ac:dyDescent="0.3">
      <c r="A109" s="1" t="s">
        <v>193</v>
      </c>
      <c r="B109" s="19" t="s">
        <v>63</v>
      </c>
      <c r="C109" s="6" t="s">
        <v>59</v>
      </c>
      <c r="D109" s="10">
        <v>13479.7</v>
      </c>
      <c r="E109" s="10"/>
      <c r="F109" s="10">
        <f t="shared" si="211"/>
        <v>13479.7</v>
      </c>
      <c r="G109" s="10"/>
      <c r="H109" s="10">
        <f t="shared" si="225"/>
        <v>13479.7</v>
      </c>
      <c r="I109" s="10"/>
      <c r="J109" s="10">
        <f t="shared" si="226"/>
        <v>13479.7</v>
      </c>
      <c r="K109" s="10"/>
      <c r="L109" s="10">
        <f t="shared" si="227"/>
        <v>13479.7</v>
      </c>
      <c r="M109" s="10"/>
      <c r="N109" s="10">
        <f t="shared" si="228"/>
        <v>13479.7</v>
      </c>
      <c r="O109" s="29"/>
      <c r="P109" s="10">
        <f t="shared" si="229"/>
        <v>13479.7</v>
      </c>
      <c r="Q109" s="10">
        <v>0</v>
      </c>
      <c r="R109" s="10">
        <v>0</v>
      </c>
      <c r="S109" s="10">
        <f t="shared" si="212"/>
        <v>0</v>
      </c>
      <c r="T109" s="10"/>
      <c r="U109" s="10">
        <f t="shared" si="232"/>
        <v>0</v>
      </c>
      <c r="V109" s="10"/>
      <c r="W109" s="10">
        <f t="shared" si="233"/>
        <v>0</v>
      </c>
      <c r="X109" s="10"/>
      <c r="Y109" s="10">
        <f t="shared" si="234"/>
        <v>0</v>
      </c>
      <c r="Z109" s="29"/>
      <c r="AA109" s="10">
        <f t="shared" si="235"/>
        <v>0</v>
      </c>
      <c r="AB109" s="11">
        <v>0</v>
      </c>
      <c r="AC109" s="11">
        <v>0</v>
      </c>
      <c r="AD109" s="11">
        <f t="shared" si="213"/>
        <v>0</v>
      </c>
      <c r="AE109" s="11"/>
      <c r="AF109" s="11">
        <f t="shared" si="237"/>
        <v>0</v>
      </c>
      <c r="AG109" s="11"/>
      <c r="AH109" s="11">
        <f t="shared" si="238"/>
        <v>0</v>
      </c>
      <c r="AI109" s="11"/>
      <c r="AJ109" s="11">
        <f t="shared" si="239"/>
        <v>0</v>
      </c>
      <c r="AK109" s="32"/>
      <c r="AL109" s="11">
        <f t="shared" si="240"/>
        <v>0</v>
      </c>
      <c r="AM109" s="3" t="s">
        <v>88</v>
      </c>
      <c r="AN109" s="3"/>
    </row>
    <row r="110" spans="1:40" ht="75" x14ac:dyDescent="0.3">
      <c r="A110" s="1" t="s">
        <v>194</v>
      </c>
      <c r="B110" s="19" t="s">
        <v>64</v>
      </c>
      <c r="C110" s="6" t="s">
        <v>304</v>
      </c>
      <c r="D110" s="10">
        <v>9847.7000000000007</v>
      </c>
      <c r="E110" s="10"/>
      <c r="F110" s="10">
        <f t="shared" si="211"/>
        <v>9847.7000000000007</v>
      </c>
      <c r="G110" s="10"/>
      <c r="H110" s="10">
        <f t="shared" si="225"/>
        <v>9847.7000000000007</v>
      </c>
      <c r="I110" s="10"/>
      <c r="J110" s="10">
        <f t="shared" si="226"/>
        <v>9847.7000000000007</v>
      </c>
      <c r="K110" s="10"/>
      <c r="L110" s="10">
        <f t="shared" si="227"/>
        <v>9847.7000000000007</v>
      </c>
      <c r="M110" s="10"/>
      <c r="N110" s="10">
        <f t="shared" si="228"/>
        <v>9847.7000000000007</v>
      </c>
      <c r="O110" s="29"/>
      <c r="P110" s="10">
        <f t="shared" si="229"/>
        <v>9847.7000000000007</v>
      </c>
      <c r="Q110" s="10">
        <v>0</v>
      </c>
      <c r="R110" s="10">
        <v>0</v>
      </c>
      <c r="S110" s="10">
        <f t="shared" si="212"/>
        <v>0</v>
      </c>
      <c r="T110" s="10"/>
      <c r="U110" s="10">
        <f t="shared" si="232"/>
        <v>0</v>
      </c>
      <c r="V110" s="10"/>
      <c r="W110" s="10">
        <f t="shared" si="233"/>
        <v>0</v>
      </c>
      <c r="X110" s="10"/>
      <c r="Y110" s="10">
        <f t="shared" si="234"/>
        <v>0</v>
      </c>
      <c r="Z110" s="29"/>
      <c r="AA110" s="10">
        <f t="shared" si="235"/>
        <v>0</v>
      </c>
      <c r="AB110" s="11">
        <v>0</v>
      </c>
      <c r="AC110" s="11">
        <v>0</v>
      </c>
      <c r="AD110" s="11">
        <f t="shared" si="213"/>
        <v>0</v>
      </c>
      <c r="AE110" s="11"/>
      <c r="AF110" s="11">
        <f t="shared" si="237"/>
        <v>0</v>
      </c>
      <c r="AG110" s="11"/>
      <c r="AH110" s="11">
        <f t="shared" si="238"/>
        <v>0</v>
      </c>
      <c r="AI110" s="11"/>
      <c r="AJ110" s="11">
        <f t="shared" si="239"/>
        <v>0</v>
      </c>
      <c r="AK110" s="32"/>
      <c r="AL110" s="11">
        <f t="shared" si="240"/>
        <v>0</v>
      </c>
      <c r="AM110" s="3" t="s">
        <v>94</v>
      </c>
      <c r="AN110" s="3"/>
    </row>
    <row r="111" spans="1:40" ht="56.25" x14ac:dyDescent="0.3">
      <c r="A111" s="1" t="s">
        <v>195</v>
      </c>
      <c r="B111" s="19" t="s">
        <v>65</v>
      </c>
      <c r="C111" s="6" t="s">
        <v>59</v>
      </c>
      <c r="D111" s="10">
        <v>41819</v>
      </c>
      <c r="E111" s="10"/>
      <c r="F111" s="10">
        <f t="shared" si="211"/>
        <v>41819</v>
      </c>
      <c r="G111" s="10"/>
      <c r="H111" s="10">
        <f t="shared" si="225"/>
        <v>41819</v>
      </c>
      <c r="I111" s="10"/>
      <c r="J111" s="10">
        <f t="shared" si="226"/>
        <v>41819</v>
      </c>
      <c r="K111" s="10">
        <v>-32469</v>
      </c>
      <c r="L111" s="10">
        <f t="shared" si="227"/>
        <v>9350</v>
      </c>
      <c r="M111" s="10"/>
      <c r="N111" s="10">
        <f t="shared" si="228"/>
        <v>9350</v>
      </c>
      <c r="O111" s="29"/>
      <c r="P111" s="10">
        <f t="shared" si="229"/>
        <v>9350</v>
      </c>
      <c r="Q111" s="10">
        <v>0</v>
      </c>
      <c r="R111" s="10">
        <v>0</v>
      </c>
      <c r="S111" s="10">
        <f t="shared" si="212"/>
        <v>0</v>
      </c>
      <c r="T111" s="10"/>
      <c r="U111" s="10">
        <f t="shared" si="232"/>
        <v>0</v>
      </c>
      <c r="V111" s="10"/>
      <c r="W111" s="10">
        <f t="shared" si="233"/>
        <v>0</v>
      </c>
      <c r="X111" s="10"/>
      <c r="Y111" s="10">
        <f t="shared" si="234"/>
        <v>0</v>
      </c>
      <c r="Z111" s="29"/>
      <c r="AA111" s="10">
        <f t="shared" si="235"/>
        <v>0</v>
      </c>
      <c r="AB111" s="11">
        <v>0</v>
      </c>
      <c r="AC111" s="11">
        <v>0</v>
      </c>
      <c r="AD111" s="11">
        <f t="shared" si="213"/>
        <v>0</v>
      </c>
      <c r="AE111" s="11"/>
      <c r="AF111" s="11">
        <f t="shared" si="237"/>
        <v>0</v>
      </c>
      <c r="AG111" s="11"/>
      <c r="AH111" s="11">
        <f t="shared" si="238"/>
        <v>0</v>
      </c>
      <c r="AI111" s="11"/>
      <c r="AJ111" s="11">
        <f t="shared" si="239"/>
        <v>0</v>
      </c>
      <c r="AK111" s="32"/>
      <c r="AL111" s="11">
        <f t="shared" si="240"/>
        <v>0</v>
      </c>
      <c r="AM111" s="3" t="s">
        <v>95</v>
      </c>
      <c r="AN111" s="3"/>
    </row>
    <row r="112" spans="1:40" ht="56.25" x14ac:dyDescent="0.3">
      <c r="A112" s="1" t="s">
        <v>196</v>
      </c>
      <c r="B112" s="19" t="s">
        <v>66</v>
      </c>
      <c r="C112" s="6" t="s">
        <v>59</v>
      </c>
      <c r="D112" s="10">
        <v>20000</v>
      </c>
      <c r="E112" s="10"/>
      <c r="F112" s="10">
        <f t="shared" si="211"/>
        <v>20000</v>
      </c>
      <c r="G112" s="10"/>
      <c r="H112" s="10">
        <f t="shared" si="225"/>
        <v>20000</v>
      </c>
      <c r="I112" s="10"/>
      <c r="J112" s="10">
        <f t="shared" si="226"/>
        <v>20000</v>
      </c>
      <c r="K112" s="10"/>
      <c r="L112" s="10">
        <f t="shared" si="227"/>
        <v>20000</v>
      </c>
      <c r="M112" s="10"/>
      <c r="N112" s="10">
        <f t="shared" si="228"/>
        <v>20000</v>
      </c>
      <c r="O112" s="29"/>
      <c r="P112" s="10">
        <f t="shared" si="229"/>
        <v>20000</v>
      </c>
      <c r="Q112" s="10">
        <v>90000</v>
      </c>
      <c r="R112" s="10"/>
      <c r="S112" s="10">
        <f t="shared" si="212"/>
        <v>90000</v>
      </c>
      <c r="T112" s="10"/>
      <c r="U112" s="10">
        <f t="shared" si="232"/>
        <v>90000</v>
      </c>
      <c r="V112" s="10"/>
      <c r="W112" s="10">
        <f t="shared" si="233"/>
        <v>90000</v>
      </c>
      <c r="X112" s="10"/>
      <c r="Y112" s="10">
        <f t="shared" si="234"/>
        <v>90000</v>
      </c>
      <c r="Z112" s="29"/>
      <c r="AA112" s="10">
        <f t="shared" si="235"/>
        <v>90000</v>
      </c>
      <c r="AB112" s="11">
        <v>0</v>
      </c>
      <c r="AC112" s="11">
        <v>0</v>
      </c>
      <c r="AD112" s="11">
        <f t="shared" si="213"/>
        <v>0</v>
      </c>
      <c r="AE112" s="11"/>
      <c r="AF112" s="11">
        <f t="shared" si="237"/>
        <v>0</v>
      </c>
      <c r="AG112" s="11"/>
      <c r="AH112" s="11">
        <f t="shared" si="238"/>
        <v>0</v>
      </c>
      <c r="AI112" s="11"/>
      <c r="AJ112" s="11">
        <f t="shared" si="239"/>
        <v>0</v>
      </c>
      <c r="AK112" s="32"/>
      <c r="AL112" s="11">
        <f t="shared" si="240"/>
        <v>0</v>
      </c>
      <c r="AM112" s="3" t="s">
        <v>83</v>
      </c>
      <c r="AN112" s="3"/>
    </row>
    <row r="113" spans="1:40" ht="56.25" hidden="1" x14ac:dyDescent="0.3">
      <c r="A113" s="1" t="s">
        <v>195</v>
      </c>
      <c r="B113" s="19" t="s">
        <v>67</v>
      </c>
      <c r="C113" s="6" t="s">
        <v>59</v>
      </c>
      <c r="D113" s="10">
        <v>28405.1</v>
      </c>
      <c r="E113" s="10"/>
      <c r="F113" s="10">
        <f t="shared" si="211"/>
        <v>28405.1</v>
      </c>
      <c r="G113" s="10"/>
      <c r="H113" s="10">
        <f t="shared" si="225"/>
        <v>28405.1</v>
      </c>
      <c r="I113" s="10"/>
      <c r="J113" s="10">
        <f t="shared" si="226"/>
        <v>28405.1</v>
      </c>
      <c r="K113" s="10"/>
      <c r="L113" s="10">
        <f t="shared" si="227"/>
        <v>28405.1</v>
      </c>
      <c r="M113" s="10"/>
      <c r="N113" s="10">
        <f t="shared" si="228"/>
        <v>28405.1</v>
      </c>
      <c r="O113" s="29">
        <f>-19246.618-9158.482</f>
        <v>-28405.1</v>
      </c>
      <c r="P113" s="10">
        <f t="shared" si="229"/>
        <v>0</v>
      </c>
      <c r="Q113" s="10">
        <v>0</v>
      </c>
      <c r="R113" s="10">
        <v>0</v>
      </c>
      <c r="S113" s="10">
        <f t="shared" si="212"/>
        <v>0</v>
      </c>
      <c r="T113" s="10"/>
      <c r="U113" s="10">
        <f t="shared" si="232"/>
        <v>0</v>
      </c>
      <c r="V113" s="10"/>
      <c r="W113" s="10">
        <f t="shared" si="233"/>
        <v>0</v>
      </c>
      <c r="X113" s="10"/>
      <c r="Y113" s="10">
        <f t="shared" si="234"/>
        <v>0</v>
      </c>
      <c r="Z113" s="29"/>
      <c r="AA113" s="10">
        <f t="shared" si="235"/>
        <v>0</v>
      </c>
      <c r="AB113" s="11">
        <v>0</v>
      </c>
      <c r="AC113" s="11">
        <v>0</v>
      </c>
      <c r="AD113" s="11">
        <f t="shared" si="213"/>
        <v>0</v>
      </c>
      <c r="AE113" s="11"/>
      <c r="AF113" s="11">
        <f t="shared" si="237"/>
        <v>0</v>
      </c>
      <c r="AG113" s="11"/>
      <c r="AH113" s="11">
        <f t="shared" si="238"/>
        <v>0</v>
      </c>
      <c r="AI113" s="11"/>
      <c r="AJ113" s="11">
        <f t="shared" si="239"/>
        <v>0</v>
      </c>
      <c r="AK113" s="32"/>
      <c r="AL113" s="11">
        <f t="shared" si="240"/>
        <v>0</v>
      </c>
      <c r="AM113" s="3" t="s">
        <v>89</v>
      </c>
      <c r="AN113" s="3">
        <v>0</v>
      </c>
    </row>
    <row r="114" spans="1:40" ht="56.25" hidden="1" x14ac:dyDescent="0.3">
      <c r="A114" s="1" t="s">
        <v>194</v>
      </c>
      <c r="B114" s="19" t="s">
        <v>68</v>
      </c>
      <c r="C114" s="6" t="s">
        <v>59</v>
      </c>
      <c r="D114" s="10">
        <v>522</v>
      </c>
      <c r="E114" s="10"/>
      <c r="F114" s="10">
        <f t="shared" si="211"/>
        <v>522</v>
      </c>
      <c r="G114" s="10">
        <v>-522</v>
      </c>
      <c r="H114" s="10">
        <f t="shared" si="225"/>
        <v>0</v>
      </c>
      <c r="I114" s="10"/>
      <c r="J114" s="10">
        <f t="shared" si="226"/>
        <v>0</v>
      </c>
      <c r="K114" s="10"/>
      <c r="L114" s="10">
        <f t="shared" si="227"/>
        <v>0</v>
      </c>
      <c r="M114" s="10"/>
      <c r="N114" s="10">
        <f t="shared" si="228"/>
        <v>0</v>
      </c>
      <c r="O114" s="29"/>
      <c r="P114" s="10">
        <f t="shared" si="229"/>
        <v>0</v>
      </c>
      <c r="Q114" s="10">
        <v>0</v>
      </c>
      <c r="R114" s="10">
        <v>0</v>
      </c>
      <c r="S114" s="10">
        <f t="shared" si="212"/>
        <v>0</v>
      </c>
      <c r="T114" s="10"/>
      <c r="U114" s="10">
        <f t="shared" si="232"/>
        <v>0</v>
      </c>
      <c r="V114" s="10"/>
      <c r="W114" s="10">
        <f t="shared" si="233"/>
        <v>0</v>
      </c>
      <c r="X114" s="10"/>
      <c r="Y114" s="10">
        <f t="shared" si="234"/>
        <v>0</v>
      </c>
      <c r="Z114" s="29"/>
      <c r="AA114" s="10">
        <f t="shared" si="235"/>
        <v>0</v>
      </c>
      <c r="AB114" s="11">
        <v>0</v>
      </c>
      <c r="AC114" s="11">
        <v>0</v>
      </c>
      <c r="AD114" s="11">
        <f t="shared" si="213"/>
        <v>0</v>
      </c>
      <c r="AE114" s="11"/>
      <c r="AF114" s="11">
        <f t="shared" si="237"/>
        <v>0</v>
      </c>
      <c r="AG114" s="11"/>
      <c r="AH114" s="11">
        <f t="shared" si="238"/>
        <v>0</v>
      </c>
      <c r="AI114" s="11"/>
      <c r="AJ114" s="11">
        <f t="shared" si="239"/>
        <v>0</v>
      </c>
      <c r="AK114" s="32"/>
      <c r="AL114" s="11">
        <f t="shared" si="240"/>
        <v>0</v>
      </c>
      <c r="AM114" s="3" t="s">
        <v>90</v>
      </c>
      <c r="AN114" s="3">
        <v>0</v>
      </c>
    </row>
    <row r="115" spans="1:40" ht="75" x14ac:dyDescent="0.3">
      <c r="A115" s="1" t="s">
        <v>197</v>
      </c>
      <c r="B115" s="19" t="s">
        <v>68</v>
      </c>
      <c r="C115" s="6" t="s">
        <v>304</v>
      </c>
      <c r="D115" s="10"/>
      <c r="E115" s="10"/>
      <c r="F115" s="10"/>
      <c r="G115" s="10">
        <v>522</v>
      </c>
      <c r="H115" s="10">
        <f t="shared" si="225"/>
        <v>522</v>
      </c>
      <c r="I115" s="10"/>
      <c r="J115" s="10">
        <f t="shared" si="226"/>
        <v>522</v>
      </c>
      <c r="K115" s="10"/>
      <c r="L115" s="10">
        <f t="shared" si="227"/>
        <v>522</v>
      </c>
      <c r="M115" s="10"/>
      <c r="N115" s="10">
        <f t="shared" si="228"/>
        <v>522</v>
      </c>
      <c r="O115" s="29"/>
      <c r="P115" s="10">
        <f t="shared" si="229"/>
        <v>522</v>
      </c>
      <c r="Q115" s="10"/>
      <c r="R115" s="10"/>
      <c r="S115" s="10"/>
      <c r="T115" s="10"/>
      <c r="U115" s="10">
        <f t="shared" si="232"/>
        <v>0</v>
      </c>
      <c r="V115" s="10"/>
      <c r="W115" s="10">
        <f t="shared" si="233"/>
        <v>0</v>
      </c>
      <c r="X115" s="10"/>
      <c r="Y115" s="10">
        <f t="shared" si="234"/>
        <v>0</v>
      </c>
      <c r="Z115" s="29"/>
      <c r="AA115" s="10">
        <f t="shared" si="235"/>
        <v>0</v>
      </c>
      <c r="AB115" s="11"/>
      <c r="AC115" s="11"/>
      <c r="AD115" s="11"/>
      <c r="AE115" s="11"/>
      <c r="AF115" s="11">
        <f t="shared" si="237"/>
        <v>0</v>
      </c>
      <c r="AG115" s="11"/>
      <c r="AH115" s="11">
        <f t="shared" si="238"/>
        <v>0</v>
      </c>
      <c r="AI115" s="11"/>
      <c r="AJ115" s="11">
        <f t="shared" si="239"/>
        <v>0</v>
      </c>
      <c r="AK115" s="32"/>
      <c r="AL115" s="11">
        <f t="shared" si="240"/>
        <v>0</v>
      </c>
      <c r="AM115" s="3" t="s">
        <v>90</v>
      </c>
      <c r="AN115" s="3"/>
    </row>
    <row r="116" spans="1:40" ht="56.25" hidden="1" x14ac:dyDescent="0.3">
      <c r="A116" s="1" t="s">
        <v>195</v>
      </c>
      <c r="B116" s="19" t="s">
        <v>69</v>
      </c>
      <c r="C116" s="6" t="s">
        <v>59</v>
      </c>
      <c r="D116" s="10">
        <v>3897</v>
      </c>
      <c r="E116" s="10"/>
      <c r="F116" s="10">
        <f t="shared" si="211"/>
        <v>3897</v>
      </c>
      <c r="G116" s="10">
        <v>-3897</v>
      </c>
      <c r="H116" s="10">
        <f t="shared" si="225"/>
        <v>0</v>
      </c>
      <c r="I116" s="10"/>
      <c r="J116" s="10">
        <f t="shared" si="226"/>
        <v>0</v>
      </c>
      <c r="K116" s="10"/>
      <c r="L116" s="10">
        <f t="shared" si="227"/>
        <v>0</v>
      </c>
      <c r="M116" s="10"/>
      <c r="N116" s="10">
        <f t="shared" si="228"/>
        <v>0</v>
      </c>
      <c r="O116" s="29"/>
      <c r="P116" s="10">
        <f t="shared" si="229"/>
        <v>0</v>
      </c>
      <c r="Q116" s="10">
        <v>0</v>
      </c>
      <c r="R116" s="10">
        <v>0</v>
      </c>
      <c r="S116" s="10">
        <f t="shared" si="212"/>
        <v>0</v>
      </c>
      <c r="T116" s="10"/>
      <c r="U116" s="10">
        <f t="shared" si="232"/>
        <v>0</v>
      </c>
      <c r="V116" s="10"/>
      <c r="W116" s="10">
        <f t="shared" si="233"/>
        <v>0</v>
      </c>
      <c r="X116" s="10"/>
      <c r="Y116" s="10">
        <f t="shared" si="234"/>
        <v>0</v>
      </c>
      <c r="Z116" s="29"/>
      <c r="AA116" s="10">
        <f t="shared" si="235"/>
        <v>0</v>
      </c>
      <c r="AB116" s="11">
        <v>0</v>
      </c>
      <c r="AC116" s="11">
        <v>0</v>
      </c>
      <c r="AD116" s="11">
        <f t="shared" si="213"/>
        <v>0</v>
      </c>
      <c r="AE116" s="11"/>
      <c r="AF116" s="11">
        <f t="shared" si="237"/>
        <v>0</v>
      </c>
      <c r="AG116" s="11"/>
      <c r="AH116" s="11">
        <f t="shared" si="238"/>
        <v>0</v>
      </c>
      <c r="AI116" s="11"/>
      <c r="AJ116" s="11">
        <f t="shared" si="239"/>
        <v>0</v>
      </c>
      <c r="AK116" s="32"/>
      <c r="AL116" s="11">
        <f t="shared" si="240"/>
        <v>0</v>
      </c>
      <c r="AM116" s="3" t="s">
        <v>91</v>
      </c>
      <c r="AN116" s="3">
        <v>0</v>
      </c>
    </row>
    <row r="117" spans="1:40" ht="75" x14ac:dyDescent="0.3">
      <c r="A117" s="1" t="s">
        <v>198</v>
      </c>
      <c r="B117" s="19" t="s">
        <v>69</v>
      </c>
      <c r="C117" s="6" t="s">
        <v>304</v>
      </c>
      <c r="D117" s="10"/>
      <c r="E117" s="10"/>
      <c r="F117" s="10"/>
      <c r="G117" s="10">
        <v>3897</v>
      </c>
      <c r="H117" s="10">
        <f t="shared" si="225"/>
        <v>3897</v>
      </c>
      <c r="I117" s="10"/>
      <c r="J117" s="10">
        <f t="shared" si="226"/>
        <v>3897</v>
      </c>
      <c r="K117" s="10"/>
      <c r="L117" s="10">
        <f t="shared" si="227"/>
        <v>3897</v>
      </c>
      <c r="M117" s="10"/>
      <c r="N117" s="10">
        <f t="shared" si="228"/>
        <v>3897</v>
      </c>
      <c r="O117" s="29"/>
      <c r="P117" s="10">
        <f t="shared" si="229"/>
        <v>3897</v>
      </c>
      <c r="Q117" s="10"/>
      <c r="R117" s="10"/>
      <c r="S117" s="10"/>
      <c r="T117" s="10"/>
      <c r="U117" s="10">
        <f t="shared" si="232"/>
        <v>0</v>
      </c>
      <c r="V117" s="10"/>
      <c r="W117" s="10">
        <f t="shared" si="233"/>
        <v>0</v>
      </c>
      <c r="X117" s="10"/>
      <c r="Y117" s="10">
        <f t="shared" si="234"/>
        <v>0</v>
      </c>
      <c r="Z117" s="29"/>
      <c r="AA117" s="10">
        <f t="shared" si="235"/>
        <v>0</v>
      </c>
      <c r="AB117" s="11"/>
      <c r="AC117" s="11"/>
      <c r="AD117" s="11"/>
      <c r="AE117" s="11"/>
      <c r="AF117" s="11">
        <f t="shared" si="237"/>
        <v>0</v>
      </c>
      <c r="AG117" s="11"/>
      <c r="AH117" s="11">
        <f t="shared" si="238"/>
        <v>0</v>
      </c>
      <c r="AI117" s="11"/>
      <c r="AJ117" s="11">
        <f t="shared" si="239"/>
        <v>0</v>
      </c>
      <c r="AK117" s="32"/>
      <c r="AL117" s="11">
        <f t="shared" si="240"/>
        <v>0</v>
      </c>
      <c r="AM117" s="3" t="s">
        <v>91</v>
      </c>
      <c r="AN117" s="3"/>
    </row>
    <row r="118" spans="1:40" ht="56.25" hidden="1" x14ac:dyDescent="0.3">
      <c r="A118" s="1" t="s">
        <v>196</v>
      </c>
      <c r="B118" s="19" t="s">
        <v>70</v>
      </c>
      <c r="C118" s="6" t="s">
        <v>59</v>
      </c>
      <c r="D118" s="10">
        <v>25000</v>
      </c>
      <c r="E118" s="10"/>
      <c r="F118" s="10">
        <f t="shared" si="211"/>
        <v>25000</v>
      </c>
      <c r="G118" s="10">
        <v>-25000</v>
      </c>
      <c r="H118" s="10">
        <f t="shared" si="225"/>
        <v>0</v>
      </c>
      <c r="I118" s="10"/>
      <c r="J118" s="10">
        <f t="shared" si="226"/>
        <v>0</v>
      </c>
      <c r="K118" s="10"/>
      <c r="L118" s="10">
        <f t="shared" si="227"/>
        <v>0</v>
      </c>
      <c r="M118" s="10"/>
      <c r="N118" s="10">
        <f t="shared" si="228"/>
        <v>0</v>
      </c>
      <c r="O118" s="29"/>
      <c r="P118" s="10">
        <f t="shared" si="229"/>
        <v>0</v>
      </c>
      <c r="Q118" s="10">
        <v>0</v>
      </c>
      <c r="R118" s="10">
        <v>0</v>
      </c>
      <c r="S118" s="10">
        <f t="shared" si="212"/>
        <v>0</v>
      </c>
      <c r="T118" s="10"/>
      <c r="U118" s="10">
        <f>S118+T118</f>
        <v>0</v>
      </c>
      <c r="V118" s="10"/>
      <c r="W118" s="10">
        <f>U118+V118</f>
        <v>0</v>
      </c>
      <c r="X118" s="10"/>
      <c r="Y118" s="10">
        <f>W118+X118</f>
        <v>0</v>
      </c>
      <c r="Z118" s="29"/>
      <c r="AA118" s="10">
        <f>Y118+Z118</f>
        <v>0</v>
      </c>
      <c r="AB118" s="11">
        <v>0</v>
      </c>
      <c r="AC118" s="11">
        <v>0</v>
      </c>
      <c r="AD118" s="11">
        <f t="shared" si="213"/>
        <v>0</v>
      </c>
      <c r="AE118" s="11"/>
      <c r="AF118" s="11">
        <f t="shared" si="237"/>
        <v>0</v>
      </c>
      <c r="AG118" s="11"/>
      <c r="AH118" s="11">
        <f t="shared" si="238"/>
        <v>0</v>
      </c>
      <c r="AI118" s="11"/>
      <c r="AJ118" s="11">
        <f t="shared" si="239"/>
        <v>0</v>
      </c>
      <c r="AK118" s="32"/>
      <c r="AL118" s="11">
        <f t="shared" si="240"/>
        <v>0</v>
      </c>
      <c r="AM118" s="3" t="s">
        <v>92</v>
      </c>
      <c r="AN118" s="3">
        <v>0</v>
      </c>
    </row>
    <row r="119" spans="1:40" ht="75" x14ac:dyDescent="0.3">
      <c r="A119" s="1" t="s">
        <v>199</v>
      </c>
      <c r="B119" s="19" t="s">
        <v>70</v>
      </c>
      <c r="C119" s="6" t="s">
        <v>304</v>
      </c>
      <c r="D119" s="10"/>
      <c r="E119" s="10"/>
      <c r="F119" s="10"/>
      <c r="G119" s="10">
        <v>25000</v>
      </c>
      <c r="H119" s="10">
        <f t="shared" si="225"/>
        <v>25000</v>
      </c>
      <c r="I119" s="10"/>
      <c r="J119" s="10">
        <f t="shared" si="226"/>
        <v>25000</v>
      </c>
      <c r="K119" s="10"/>
      <c r="L119" s="10">
        <f t="shared" si="227"/>
        <v>25000</v>
      </c>
      <c r="M119" s="10"/>
      <c r="N119" s="10">
        <f t="shared" si="228"/>
        <v>25000</v>
      </c>
      <c r="O119" s="29"/>
      <c r="P119" s="10">
        <f t="shared" si="229"/>
        <v>25000</v>
      </c>
      <c r="Q119" s="10"/>
      <c r="R119" s="10"/>
      <c r="S119" s="10"/>
      <c r="T119" s="10"/>
      <c r="U119" s="10">
        <f>S119+T119</f>
        <v>0</v>
      </c>
      <c r="V119" s="10"/>
      <c r="W119" s="10">
        <f>U119+V119</f>
        <v>0</v>
      </c>
      <c r="X119" s="10"/>
      <c r="Y119" s="10">
        <f>W119+X119</f>
        <v>0</v>
      </c>
      <c r="Z119" s="29"/>
      <c r="AA119" s="10">
        <f>Y119+Z119</f>
        <v>0</v>
      </c>
      <c r="AB119" s="11"/>
      <c r="AC119" s="11"/>
      <c r="AD119" s="11"/>
      <c r="AE119" s="11"/>
      <c r="AF119" s="11">
        <f t="shared" si="237"/>
        <v>0</v>
      </c>
      <c r="AG119" s="11"/>
      <c r="AH119" s="11">
        <f t="shared" si="238"/>
        <v>0</v>
      </c>
      <c r="AI119" s="11"/>
      <c r="AJ119" s="11">
        <f t="shared" si="239"/>
        <v>0</v>
      </c>
      <c r="AK119" s="32"/>
      <c r="AL119" s="11">
        <f t="shared" si="240"/>
        <v>0</v>
      </c>
      <c r="AM119" s="3" t="s">
        <v>92</v>
      </c>
      <c r="AN119" s="3"/>
    </row>
    <row r="120" spans="1:40" ht="56.25" x14ac:dyDescent="0.3">
      <c r="A120" s="1" t="s">
        <v>200</v>
      </c>
      <c r="B120" s="19" t="s">
        <v>71</v>
      </c>
      <c r="C120" s="6" t="s">
        <v>59</v>
      </c>
      <c r="D120" s="10">
        <v>14760.4</v>
      </c>
      <c r="E120" s="10"/>
      <c r="F120" s="10">
        <f t="shared" si="211"/>
        <v>14760.4</v>
      </c>
      <c r="G120" s="10"/>
      <c r="H120" s="10">
        <f t="shared" si="225"/>
        <v>14760.4</v>
      </c>
      <c r="I120" s="10"/>
      <c r="J120" s="10">
        <f t="shared" si="226"/>
        <v>14760.4</v>
      </c>
      <c r="K120" s="10"/>
      <c r="L120" s="10">
        <f t="shared" si="227"/>
        <v>14760.4</v>
      </c>
      <c r="M120" s="10"/>
      <c r="N120" s="10">
        <f t="shared" si="228"/>
        <v>14760.4</v>
      </c>
      <c r="O120" s="29"/>
      <c r="P120" s="10">
        <f t="shared" si="229"/>
        <v>14760.4</v>
      </c>
      <c r="Q120" s="10">
        <v>53269.599999999999</v>
      </c>
      <c r="R120" s="10"/>
      <c r="S120" s="10">
        <f t="shared" si="212"/>
        <v>53269.599999999999</v>
      </c>
      <c r="T120" s="10"/>
      <c r="U120" s="10">
        <f t="shared" si="232"/>
        <v>53269.599999999999</v>
      </c>
      <c r="V120" s="10"/>
      <c r="W120" s="10">
        <f t="shared" ref="W120:W129" si="260">U120+V120</f>
        <v>53269.599999999999</v>
      </c>
      <c r="X120" s="10"/>
      <c r="Y120" s="10">
        <f t="shared" ref="Y120:Y129" si="261">W120+X120</f>
        <v>53269.599999999999</v>
      </c>
      <c r="Z120" s="29"/>
      <c r="AA120" s="10">
        <f t="shared" ref="AA120:AA129" si="262">Y120+Z120</f>
        <v>53269.599999999999</v>
      </c>
      <c r="AB120" s="11">
        <v>0</v>
      </c>
      <c r="AC120" s="11">
        <v>0</v>
      </c>
      <c r="AD120" s="11">
        <f t="shared" si="213"/>
        <v>0</v>
      </c>
      <c r="AE120" s="11"/>
      <c r="AF120" s="11">
        <f t="shared" si="237"/>
        <v>0</v>
      </c>
      <c r="AG120" s="11"/>
      <c r="AH120" s="11">
        <f t="shared" si="238"/>
        <v>0</v>
      </c>
      <c r="AI120" s="11"/>
      <c r="AJ120" s="11">
        <f t="shared" si="239"/>
        <v>0</v>
      </c>
      <c r="AK120" s="32"/>
      <c r="AL120" s="11">
        <f t="shared" si="240"/>
        <v>0</v>
      </c>
      <c r="AM120" s="3" t="s">
        <v>81</v>
      </c>
      <c r="AN120" s="3"/>
    </row>
    <row r="121" spans="1:40" ht="56.25" x14ac:dyDescent="0.3">
      <c r="A121" s="40" t="s">
        <v>201</v>
      </c>
      <c r="B121" s="51" t="s">
        <v>72</v>
      </c>
      <c r="C121" s="6" t="s">
        <v>59</v>
      </c>
      <c r="D121" s="10">
        <v>37223.9</v>
      </c>
      <c r="E121" s="10"/>
      <c r="F121" s="10">
        <f t="shared" si="211"/>
        <v>37223.9</v>
      </c>
      <c r="G121" s="10"/>
      <c r="H121" s="10">
        <f t="shared" si="225"/>
        <v>37223.9</v>
      </c>
      <c r="I121" s="10"/>
      <c r="J121" s="10">
        <f t="shared" si="226"/>
        <v>37223.9</v>
      </c>
      <c r="K121" s="10"/>
      <c r="L121" s="10">
        <f t="shared" si="227"/>
        <v>37223.9</v>
      </c>
      <c r="M121" s="10"/>
      <c r="N121" s="10">
        <f t="shared" si="228"/>
        <v>37223.9</v>
      </c>
      <c r="O121" s="29"/>
      <c r="P121" s="10">
        <f t="shared" si="229"/>
        <v>37223.9</v>
      </c>
      <c r="Q121" s="10">
        <v>8016.7</v>
      </c>
      <c r="R121" s="10"/>
      <c r="S121" s="10">
        <f t="shared" si="212"/>
        <v>8016.7</v>
      </c>
      <c r="T121" s="10"/>
      <c r="U121" s="10">
        <f t="shared" si="232"/>
        <v>8016.7</v>
      </c>
      <c r="V121" s="10"/>
      <c r="W121" s="10">
        <f t="shared" si="260"/>
        <v>8016.7</v>
      </c>
      <c r="X121" s="10"/>
      <c r="Y121" s="10">
        <f t="shared" si="261"/>
        <v>8016.7</v>
      </c>
      <c r="Z121" s="29">
        <f>10820.85</f>
        <v>10820.85</v>
      </c>
      <c r="AA121" s="10">
        <f t="shared" si="262"/>
        <v>18837.55</v>
      </c>
      <c r="AB121" s="11">
        <v>0</v>
      </c>
      <c r="AC121" s="11">
        <v>0</v>
      </c>
      <c r="AD121" s="11">
        <f t="shared" si="213"/>
        <v>0</v>
      </c>
      <c r="AE121" s="11"/>
      <c r="AF121" s="11">
        <f t="shared" si="237"/>
        <v>0</v>
      </c>
      <c r="AG121" s="11"/>
      <c r="AH121" s="11">
        <f t="shared" si="238"/>
        <v>0</v>
      </c>
      <c r="AI121" s="11"/>
      <c r="AJ121" s="11">
        <f t="shared" si="239"/>
        <v>0</v>
      </c>
      <c r="AK121" s="32"/>
      <c r="AL121" s="11">
        <f t="shared" si="240"/>
        <v>0</v>
      </c>
      <c r="AM121" s="3" t="s">
        <v>84</v>
      </c>
      <c r="AN121" s="3"/>
    </row>
    <row r="122" spans="1:40" ht="75" x14ac:dyDescent="0.3">
      <c r="A122" s="41"/>
      <c r="B122" s="52"/>
      <c r="C122" s="6" t="s">
        <v>304</v>
      </c>
      <c r="D122" s="10"/>
      <c r="E122" s="10"/>
      <c r="F122" s="10"/>
      <c r="G122" s="10">
        <v>1998.02</v>
      </c>
      <c r="H122" s="10">
        <f t="shared" si="225"/>
        <v>1998.02</v>
      </c>
      <c r="I122" s="10"/>
      <c r="J122" s="10">
        <f t="shared" si="226"/>
        <v>1998.02</v>
      </c>
      <c r="K122" s="10"/>
      <c r="L122" s="10">
        <f t="shared" si="227"/>
        <v>1998.02</v>
      </c>
      <c r="M122" s="10"/>
      <c r="N122" s="10">
        <f t="shared" si="228"/>
        <v>1998.02</v>
      </c>
      <c r="O122" s="29">
        <v>-1012.917</v>
      </c>
      <c r="P122" s="10">
        <f t="shared" si="229"/>
        <v>985.10299999999995</v>
      </c>
      <c r="Q122" s="10"/>
      <c r="R122" s="10"/>
      <c r="S122" s="10"/>
      <c r="T122" s="10"/>
      <c r="U122" s="10">
        <f t="shared" si="232"/>
        <v>0</v>
      </c>
      <c r="V122" s="10"/>
      <c r="W122" s="10">
        <f t="shared" si="260"/>
        <v>0</v>
      </c>
      <c r="X122" s="10"/>
      <c r="Y122" s="10">
        <f t="shared" si="261"/>
        <v>0</v>
      </c>
      <c r="Z122" s="29"/>
      <c r="AA122" s="10">
        <f t="shared" si="262"/>
        <v>0</v>
      </c>
      <c r="AB122" s="11"/>
      <c r="AC122" s="11"/>
      <c r="AD122" s="11"/>
      <c r="AE122" s="11"/>
      <c r="AF122" s="11">
        <f t="shared" si="237"/>
        <v>0</v>
      </c>
      <c r="AG122" s="11"/>
      <c r="AH122" s="11">
        <f t="shared" si="238"/>
        <v>0</v>
      </c>
      <c r="AI122" s="11"/>
      <c r="AJ122" s="11">
        <f t="shared" si="239"/>
        <v>0</v>
      </c>
      <c r="AK122" s="32"/>
      <c r="AL122" s="11">
        <f t="shared" si="240"/>
        <v>0</v>
      </c>
      <c r="AM122" s="3" t="s">
        <v>84</v>
      </c>
      <c r="AN122" s="3"/>
    </row>
    <row r="123" spans="1:40" ht="56.25" x14ac:dyDescent="0.3">
      <c r="A123" s="40" t="s">
        <v>202</v>
      </c>
      <c r="B123" s="51" t="s">
        <v>73</v>
      </c>
      <c r="C123" s="6" t="s">
        <v>59</v>
      </c>
      <c r="D123" s="10">
        <v>7780.1</v>
      </c>
      <c r="E123" s="10"/>
      <c r="F123" s="10">
        <f t="shared" si="211"/>
        <v>7780.1</v>
      </c>
      <c r="G123" s="10">
        <f>15304.676</f>
        <v>15304.675999999999</v>
      </c>
      <c r="H123" s="10">
        <f t="shared" si="225"/>
        <v>23084.775999999998</v>
      </c>
      <c r="I123" s="10"/>
      <c r="J123" s="10">
        <f t="shared" si="226"/>
        <v>23084.775999999998</v>
      </c>
      <c r="K123" s="10"/>
      <c r="L123" s="10">
        <f t="shared" si="227"/>
        <v>23084.775999999998</v>
      </c>
      <c r="M123" s="10"/>
      <c r="N123" s="10">
        <f t="shared" si="228"/>
        <v>23084.775999999998</v>
      </c>
      <c r="O123" s="29">
        <v>9979.8209999999999</v>
      </c>
      <c r="P123" s="10">
        <f t="shared" si="229"/>
        <v>33064.596999999994</v>
      </c>
      <c r="Q123" s="10">
        <v>0</v>
      </c>
      <c r="R123" s="10"/>
      <c r="S123" s="10">
        <f t="shared" si="212"/>
        <v>0</v>
      </c>
      <c r="T123" s="10"/>
      <c r="U123" s="10">
        <f t="shared" si="232"/>
        <v>0</v>
      </c>
      <c r="V123" s="10"/>
      <c r="W123" s="10">
        <f t="shared" si="260"/>
        <v>0</v>
      </c>
      <c r="X123" s="10"/>
      <c r="Y123" s="10">
        <f t="shared" si="261"/>
        <v>0</v>
      </c>
      <c r="Z123" s="29"/>
      <c r="AA123" s="10">
        <f t="shared" si="262"/>
        <v>0</v>
      </c>
      <c r="AB123" s="11">
        <v>0</v>
      </c>
      <c r="AC123" s="11">
        <v>0</v>
      </c>
      <c r="AD123" s="11">
        <f t="shared" si="213"/>
        <v>0</v>
      </c>
      <c r="AE123" s="11"/>
      <c r="AF123" s="11">
        <f t="shared" si="237"/>
        <v>0</v>
      </c>
      <c r="AG123" s="11"/>
      <c r="AH123" s="11">
        <f t="shared" si="238"/>
        <v>0</v>
      </c>
      <c r="AI123" s="11"/>
      <c r="AJ123" s="11">
        <f t="shared" si="239"/>
        <v>0</v>
      </c>
      <c r="AK123" s="32"/>
      <c r="AL123" s="11">
        <f t="shared" si="240"/>
        <v>0</v>
      </c>
      <c r="AM123" s="3" t="s">
        <v>96</v>
      </c>
      <c r="AN123" s="3"/>
    </row>
    <row r="124" spans="1:40" ht="75" x14ac:dyDescent="0.3">
      <c r="A124" s="41"/>
      <c r="B124" s="52"/>
      <c r="C124" s="6" t="s">
        <v>304</v>
      </c>
      <c r="D124" s="10"/>
      <c r="E124" s="10"/>
      <c r="F124" s="10"/>
      <c r="G124" s="10">
        <v>700.39700000000005</v>
      </c>
      <c r="H124" s="10">
        <f t="shared" si="225"/>
        <v>700.39700000000005</v>
      </c>
      <c r="I124" s="10"/>
      <c r="J124" s="10">
        <f t="shared" si="226"/>
        <v>700.39700000000005</v>
      </c>
      <c r="K124" s="10"/>
      <c r="L124" s="10">
        <f t="shared" si="227"/>
        <v>700.39700000000005</v>
      </c>
      <c r="M124" s="10"/>
      <c r="N124" s="10">
        <f t="shared" si="228"/>
        <v>700.39700000000005</v>
      </c>
      <c r="O124" s="29">
        <v>9266.7970000000005</v>
      </c>
      <c r="P124" s="10">
        <f t="shared" si="229"/>
        <v>9967.1940000000013</v>
      </c>
      <c r="Q124" s="10"/>
      <c r="R124" s="10"/>
      <c r="S124" s="10"/>
      <c r="T124" s="10"/>
      <c r="U124" s="10">
        <f t="shared" si="232"/>
        <v>0</v>
      </c>
      <c r="V124" s="10"/>
      <c r="W124" s="10">
        <f t="shared" si="260"/>
        <v>0</v>
      </c>
      <c r="X124" s="10"/>
      <c r="Y124" s="10">
        <f t="shared" si="261"/>
        <v>0</v>
      </c>
      <c r="Z124" s="29"/>
      <c r="AA124" s="10">
        <f t="shared" si="262"/>
        <v>0</v>
      </c>
      <c r="AB124" s="11"/>
      <c r="AC124" s="11"/>
      <c r="AD124" s="11"/>
      <c r="AE124" s="11"/>
      <c r="AF124" s="11">
        <f t="shared" si="237"/>
        <v>0</v>
      </c>
      <c r="AG124" s="11"/>
      <c r="AH124" s="11">
        <f t="shared" si="238"/>
        <v>0</v>
      </c>
      <c r="AI124" s="11"/>
      <c r="AJ124" s="11">
        <f t="shared" si="239"/>
        <v>0</v>
      </c>
      <c r="AK124" s="32"/>
      <c r="AL124" s="11">
        <f t="shared" si="240"/>
        <v>0</v>
      </c>
      <c r="AM124" s="3" t="s">
        <v>96</v>
      </c>
      <c r="AN124" s="3"/>
    </row>
    <row r="125" spans="1:40" ht="56.25" x14ac:dyDescent="0.3">
      <c r="A125" s="40" t="s">
        <v>203</v>
      </c>
      <c r="B125" s="51" t="s">
        <v>74</v>
      </c>
      <c r="C125" s="6" t="s">
        <v>59</v>
      </c>
      <c r="D125" s="10">
        <v>2882.8</v>
      </c>
      <c r="E125" s="10"/>
      <c r="F125" s="10">
        <f t="shared" si="211"/>
        <v>2882.8</v>
      </c>
      <c r="G125" s="10"/>
      <c r="H125" s="10">
        <f t="shared" si="225"/>
        <v>2882.8</v>
      </c>
      <c r="I125" s="10"/>
      <c r="J125" s="10">
        <f t="shared" si="226"/>
        <v>2882.8</v>
      </c>
      <c r="K125" s="10"/>
      <c r="L125" s="10">
        <f t="shared" si="227"/>
        <v>2882.8</v>
      </c>
      <c r="M125" s="10"/>
      <c r="N125" s="10">
        <f t="shared" si="228"/>
        <v>2882.8</v>
      </c>
      <c r="O125" s="29">
        <v>-143.85</v>
      </c>
      <c r="P125" s="10">
        <f t="shared" si="229"/>
        <v>2738.9500000000003</v>
      </c>
      <c r="Q125" s="10">
        <v>0</v>
      </c>
      <c r="R125" s="10"/>
      <c r="S125" s="10">
        <f t="shared" si="212"/>
        <v>0</v>
      </c>
      <c r="T125" s="10"/>
      <c r="U125" s="10">
        <f t="shared" si="232"/>
        <v>0</v>
      </c>
      <c r="V125" s="10"/>
      <c r="W125" s="10">
        <f t="shared" si="260"/>
        <v>0</v>
      </c>
      <c r="X125" s="10"/>
      <c r="Y125" s="10">
        <f t="shared" si="261"/>
        <v>0</v>
      </c>
      <c r="Z125" s="29"/>
      <c r="AA125" s="10">
        <f t="shared" si="262"/>
        <v>0</v>
      </c>
      <c r="AB125" s="11">
        <v>0</v>
      </c>
      <c r="AC125" s="11">
        <v>0</v>
      </c>
      <c r="AD125" s="11">
        <f t="shared" si="213"/>
        <v>0</v>
      </c>
      <c r="AE125" s="11"/>
      <c r="AF125" s="11">
        <f t="shared" si="237"/>
        <v>0</v>
      </c>
      <c r="AG125" s="11"/>
      <c r="AH125" s="11">
        <f t="shared" si="238"/>
        <v>0</v>
      </c>
      <c r="AI125" s="11"/>
      <c r="AJ125" s="11">
        <f t="shared" si="239"/>
        <v>0</v>
      </c>
      <c r="AK125" s="32"/>
      <c r="AL125" s="11">
        <f t="shared" si="240"/>
        <v>0</v>
      </c>
      <c r="AM125" s="3" t="s">
        <v>93</v>
      </c>
      <c r="AN125" s="3"/>
    </row>
    <row r="126" spans="1:40" ht="75" x14ac:dyDescent="0.3">
      <c r="A126" s="41"/>
      <c r="B126" s="52"/>
      <c r="C126" s="6" t="s">
        <v>304</v>
      </c>
      <c r="D126" s="10"/>
      <c r="E126" s="10"/>
      <c r="F126" s="10"/>
      <c r="G126" s="10">
        <v>1462.742</v>
      </c>
      <c r="H126" s="10">
        <f t="shared" si="225"/>
        <v>1462.742</v>
      </c>
      <c r="I126" s="10"/>
      <c r="J126" s="10">
        <f t="shared" si="226"/>
        <v>1462.742</v>
      </c>
      <c r="K126" s="10"/>
      <c r="L126" s="10">
        <f t="shared" si="227"/>
        <v>1462.742</v>
      </c>
      <c r="M126" s="10"/>
      <c r="N126" s="10">
        <f t="shared" si="228"/>
        <v>1462.742</v>
      </c>
      <c r="O126" s="29">
        <v>124.58199999999999</v>
      </c>
      <c r="P126" s="10">
        <f t="shared" si="229"/>
        <v>1587.3240000000001</v>
      </c>
      <c r="Q126" s="10"/>
      <c r="R126" s="10"/>
      <c r="S126" s="10"/>
      <c r="T126" s="10"/>
      <c r="U126" s="10">
        <f t="shared" si="232"/>
        <v>0</v>
      </c>
      <c r="V126" s="10"/>
      <c r="W126" s="10">
        <f t="shared" si="260"/>
        <v>0</v>
      </c>
      <c r="X126" s="10"/>
      <c r="Y126" s="10">
        <f t="shared" si="261"/>
        <v>0</v>
      </c>
      <c r="Z126" s="29"/>
      <c r="AA126" s="10">
        <f t="shared" si="262"/>
        <v>0</v>
      </c>
      <c r="AB126" s="11"/>
      <c r="AC126" s="11"/>
      <c r="AD126" s="11"/>
      <c r="AE126" s="11"/>
      <c r="AF126" s="11">
        <f t="shared" si="237"/>
        <v>0</v>
      </c>
      <c r="AG126" s="11"/>
      <c r="AH126" s="11">
        <f t="shared" si="238"/>
        <v>0</v>
      </c>
      <c r="AI126" s="11"/>
      <c r="AJ126" s="11">
        <f t="shared" si="239"/>
        <v>0</v>
      </c>
      <c r="AK126" s="32"/>
      <c r="AL126" s="11">
        <f t="shared" si="240"/>
        <v>0</v>
      </c>
      <c r="AM126" s="3" t="s">
        <v>93</v>
      </c>
      <c r="AN126" s="3"/>
    </row>
    <row r="127" spans="1:40" ht="56.25" x14ac:dyDescent="0.3">
      <c r="A127" s="1" t="s">
        <v>204</v>
      </c>
      <c r="B127" s="19" t="s">
        <v>77</v>
      </c>
      <c r="C127" s="6" t="s">
        <v>59</v>
      </c>
      <c r="D127" s="11">
        <v>4023.5</v>
      </c>
      <c r="E127" s="11"/>
      <c r="F127" s="10">
        <f t="shared" si="211"/>
        <v>4023.5</v>
      </c>
      <c r="G127" s="11"/>
      <c r="H127" s="10">
        <f t="shared" si="225"/>
        <v>4023.5</v>
      </c>
      <c r="I127" s="11"/>
      <c r="J127" s="10">
        <f t="shared" si="226"/>
        <v>4023.5</v>
      </c>
      <c r="K127" s="11"/>
      <c r="L127" s="10">
        <f t="shared" si="227"/>
        <v>4023.5</v>
      </c>
      <c r="M127" s="11"/>
      <c r="N127" s="10">
        <f t="shared" si="228"/>
        <v>4023.5</v>
      </c>
      <c r="O127" s="32"/>
      <c r="P127" s="10">
        <f t="shared" si="229"/>
        <v>4023.5</v>
      </c>
      <c r="Q127" s="11">
        <v>9900</v>
      </c>
      <c r="R127" s="11"/>
      <c r="S127" s="10">
        <f t="shared" si="212"/>
        <v>9900</v>
      </c>
      <c r="T127" s="11"/>
      <c r="U127" s="10">
        <f t="shared" si="232"/>
        <v>9900</v>
      </c>
      <c r="V127" s="11"/>
      <c r="W127" s="10">
        <f t="shared" si="260"/>
        <v>9900</v>
      </c>
      <c r="X127" s="11"/>
      <c r="Y127" s="10">
        <f t="shared" si="261"/>
        <v>9900</v>
      </c>
      <c r="Z127" s="32"/>
      <c r="AA127" s="10">
        <f t="shared" si="262"/>
        <v>9900</v>
      </c>
      <c r="AB127" s="11">
        <v>0</v>
      </c>
      <c r="AC127" s="11">
        <v>0</v>
      </c>
      <c r="AD127" s="11">
        <f t="shared" si="213"/>
        <v>0</v>
      </c>
      <c r="AE127" s="11"/>
      <c r="AF127" s="11">
        <f t="shared" si="237"/>
        <v>0</v>
      </c>
      <c r="AG127" s="11"/>
      <c r="AH127" s="11">
        <f t="shared" si="238"/>
        <v>0</v>
      </c>
      <c r="AI127" s="11"/>
      <c r="AJ127" s="11">
        <f t="shared" si="239"/>
        <v>0</v>
      </c>
      <c r="AK127" s="32"/>
      <c r="AL127" s="11">
        <f t="shared" si="240"/>
        <v>0</v>
      </c>
      <c r="AM127" s="3" t="s">
        <v>85</v>
      </c>
      <c r="AN127" s="3"/>
    </row>
    <row r="128" spans="1:40" ht="56.25" x14ac:dyDescent="0.3">
      <c r="A128" s="1" t="s">
        <v>205</v>
      </c>
      <c r="B128" s="19" t="s">
        <v>78</v>
      </c>
      <c r="C128" s="6" t="s">
        <v>59</v>
      </c>
      <c r="D128" s="11">
        <v>12000</v>
      </c>
      <c r="E128" s="11"/>
      <c r="F128" s="10">
        <f t="shared" si="211"/>
        <v>12000</v>
      </c>
      <c r="G128" s="11"/>
      <c r="H128" s="10">
        <f t="shared" si="225"/>
        <v>12000</v>
      </c>
      <c r="I128" s="11"/>
      <c r="J128" s="10">
        <f t="shared" si="226"/>
        <v>12000</v>
      </c>
      <c r="K128" s="11"/>
      <c r="L128" s="10">
        <f t="shared" si="227"/>
        <v>12000</v>
      </c>
      <c r="M128" s="11"/>
      <c r="N128" s="10">
        <f t="shared" si="228"/>
        <v>12000</v>
      </c>
      <c r="O128" s="32"/>
      <c r="P128" s="10">
        <f t="shared" si="229"/>
        <v>12000</v>
      </c>
      <c r="Q128" s="11">
        <v>15000</v>
      </c>
      <c r="R128" s="11"/>
      <c r="S128" s="10">
        <f t="shared" si="212"/>
        <v>15000</v>
      </c>
      <c r="T128" s="11"/>
      <c r="U128" s="10">
        <f t="shared" si="232"/>
        <v>15000</v>
      </c>
      <c r="V128" s="11"/>
      <c r="W128" s="10">
        <f t="shared" si="260"/>
        <v>15000</v>
      </c>
      <c r="X128" s="11"/>
      <c r="Y128" s="10">
        <f t="shared" si="261"/>
        <v>15000</v>
      </c>
      <c r="Z128" s="32"/>
      <c r="AA128" s="10">
        <f t="shared" si="262"/>
        <v>15000</v>
      </c>
      <c r="AB128" s="11">
        <v>15000</v>
      </c>
      <c r="AC128" s="11"/>
      <c r="AD128" s="11">
        <f t="shared" si="213"/>
        <v>15000</v>
      </c>
      <c r="AE128" s="11"/>
      <c r="AF128" s="11">
        <f t="shared" si="237"/>
        <v>15000</v>
      </c>
      <c r="AG128" s="11"/>
      <c r="AH128" s="11">
        <f t="shared" si="238"/>
        <v>15000</v>
      </c>
      <c r="AI128" s="11"/>
      <c r="AJ128" s="11">
        <f t="shared" si="239"/>
        <v>15000</v>
      </c>
      <c r="AK128" s="32"/>
      <c r="AL128" s="11">
        <f t="shared" si="240"/>
        <v>15000</v>
      </c>
      <c r="AM128" s="3" t="s">
        <v>79</v>
      </c>
      <c r="AN128" s="3"/>
    </row>
    <row r="129" spans="1:40" ht="59.25" customHeight="1" x14ac:dyDescent="0.3">
      <c r="A129" s="1" t="s">
        <v>206</v>
      </c>
      <c r="B129" s="5" t="s">
        <v>113</v>
      </c>
      <c r="C129" s="6" t="s">
        <v>3</v>
      </c>
      <c r="D129" s="12">
        <f>D131+D132+D133</f>
        <v>1506358.6</v>
      </c>
      <c r="E129" s="12">
        <f>E131+E132+E133</f>
        <v>0</v>
      </c>
      <c r="F129" s="10">
        <f t="shared" si="211"/>
        <v>1506358.6</v>
      </c>
      <c r="G129" s="11">
        <f>G131+G132+G133</f>
        <v>407320.87700000004</v>
      </c>
      <c r="H129" s="10">
        <f t="shared" si="225"/>
        <v>1913679.4770000002</v>
      </c>
      <c r="I129" s="11">
        <f>I131+I132+I133</f>
        <v>3673.8</v>
      </c>
      <c r="J129" s="10">
        <f t="shared" si="226"/>
        <v>1917353.2770000002</v>
      </c>
      <c r="K129" s="11">
        <f>K131+K132+K133</f>
        <v>33341.962999999996</v>
      </c>
      <c r="L129" s="10">
        <f t="shared" si="227"/>
        <v>1950695.2400000002</v>
      </c>
      <c r="M129" s="11">
        <f>M131+M132+M133</f>
        <v>0</v>
      </c>
      <c r="N129" s="10">
        <f t="shared" si="228"/>
        <v>1950695.2400000002</v>
      </c>
      <c r="O129" s="32">
        <f>O131+O132+O133</f>
        <v>35724.610999999997</v>
      </c>
      <c r="P129" s="10">
        <f t="shared" si="229"/>
        <v>1986419.8510000003</v>
      </c>
      <c r="Q129" s="11">
        <f t="shared" ref="Q129:AB129" si="263">Q131+Q132+Q133</f>
        <v>1890393.9</v>
      </c>
      <c r="R129" s="12">
        <f t="shared" ref="R129:T129" si="264">R131+R132+R133</f>
        <v>0</v>
      </c>
      <c r="S129" s="10">
        <f t="shared" si="212"/>
        <v>1890393.9</v>
      </c>
      <c r="T129" s="11">
        <f t="shared" si="264"/>
        <v>0</v>
      </c>
      <c r="U129" s="10">
        <f t="shared" si="232"/>
        <v>1890393.9</v>
      </c>
      <c r="V129" s="11">
        <f t="shared" ref="V129" si="265">V131+V132+V133</f>
        <v>0</v>
      </c>
      <c r="W129" s="10">
        <f t="shared" si="260"/>
        <v>1890393.9</v>
      </c>
      <c r="X129" s="11">
        <f t="shared" ref="X129:Z129" si="266">X131+X132+X133</f>
        <v>0</v>
      </c>
      <c r="Y129" s="10">
        <f t="shared" si="261"/>
        <v>1890393.9</v>
      </c>
      <c r="Z129" s="32">
        <f t="shared" si="266"/>
        <v>0</v>
      </c>
      <c r="AA129" s="10">
        <f t="shared" si="262"/>
        <v>1890393.9</v>
      </c>
      <c r="AB129" s="10">
        <f t="shared" si="263"/>
        <v>2284336.6</v>
      </c>
      <c r="AC129" s="10">
        <f t="shared" ref="AC129:AE129" si="267">AC131+AC132+AC133</f>
        <v>0</v>
      </c>
      <c r="AD129" s="11">
        <f t="shared" si="213"/>
        <v>2284336.6</v>
      </c>
      <c r="AE129" s="11">
        <f t="shared" si="267"/>
        <v>0</v>
      </c>
      <c r="AF129" s="10">
        <f t="shared" si="237"/>
        <v>2284336.6</v>
      </c>
      <c r="AG129" s="11">
        <f t="shared" ref="AG129:AI129" si="268">AG131+AG132+AG133</f>
        <v>0</v>
      </c>
      <c r="AH129" s="10">
        <f t="shared" si="238"/>
        <v>2284336.6</v>
      </c>
      <c r="AI129" s="11">
        <f t="shared" si="268"/>
        <v>0</v>
      </c>
      <c r="AJ129" s="10">
        <f t="shared" si="239"/>
        <v>2284336.6</v>
      </c>
      <c r="AK129" s="32">
        <f t="shared" ref="AK129" si="269">AK131+AK132+AK133</f>
        <v>0</v>
      </c>
      <c r="AL129" s="10">
        <f t="shared" si="240"/>
        <v>2284336.6</v>
      </c>
      <c r="AM129" s="3"/>
      <c r="AN129" s="3"/>
    </row>
    <row r="130" spans="1:40" x14ac:dyDescent="0.3">
      <c r="A130" s="1"/>
      <c r="B130" s="19" t="s">
        <v>5</v>
      </c>
      <c r="C130" s="19"/>
      <c r="D130" s="11"/>
      <c r="E130" s="11"/>
      <c r="F130" s="10"/>
      <c r="G130" s="11"/>
      <c r="H130" s="10"/>
      <c r="I130" s="11"/>
      <c r="J130" s="10"/>
      <c r="K130" s="11"/>
      <c r="L130" s="10"/>
      <c r="M130" s="11"/>
      <c r="N130" s="10"/>
      <c r="O130" s="32"/>
      <c r="P130" s="10"/>
      <c r="Q130" s="11"/>
      <c r="R130" s="11"/>
      <c r="S130" s="10"/>
      <c r="T130" s="11"/>
      <c r="U130" s="10"/>
      <c r="V130" s="11"/>
      <c r="W130" s="10"/>
      <c r="X130" s="11"/>
      <c r="Y130" s="10"/>
      <c r="Z130" s="32"/>
      <c r="AA130" s="10"/>
      <c r="AB130" s="11"/>
      <c r="AC130" s="11"/>
      <c r="AD130" s="11"/>
      <c r="AE130" s="11"/>
      <c r="AF130" s="11"/>
      <c r="AG130" s="11"/>
      <c r="AH130" s="11"/>
      <c r="AI130" s="11"/>
      <c r="AJ130" s="11"/>
      <c r="AK130" s="32"/>
      <c r="AL130" s="11"/>
      <c r="AM130" s="3"/>
      <c r="AN130" s="3"/>
    </row>
    <row r="131" spans="1:40" hidden="1" x14ac:dyDescent="0.3">
      <c r="A131" s="1"/>
      <c r="B131" s="5" t="s">
        <v>6</v>
      </c>
      <c r="C131" s="6"/>
      <c r="D131" s="11">
        <v>480671.7</v>
      </c>
      <c r="E131" s="11"/>
      <c r="F131" s="10">
        <f t="shared" si="211"/>
        <v>480671.7</v>
      </c>
      <c r="G131" s="11">
        <f>468+54095.177</f>
        <v>54563.177000000003</v>
      </c>
      <c r="H131" s="10">
        <f t="shared" ref="H131:H134" si="270">F131+G131</f>
        <v>535234.87699999998</v>
      </c>
      <c r="I131" s="11">
        <v>3673.8</v>
      </c>
      <c r="J131" s="10">
        <f t="shared" ref="J131:J134" si="271">H131+I131</f>
        <v>538908.67700000003</v>
      </c>
      <c r="K131" s="11">
        <f>25107.563+4234.4+4000</f>
        <v>33341.962999999996</v>
      </c>
      <c r="L131" s="10">
        <f t="shared" ref="L131:L134" si="272">J131+K131</f>
        <v>572250.64</v>
      </c>
      <c r="M131" s="11"/>
      <c r="N131" s="10">
        <f>L131+M131</f>
        <v>572250.64</v>
      </c>
      <c r="O131" s="32">
        <v>35724.610999999997</v>
      </c>
      <c r="P131" s="10">
        <f>N131+O131</f>
        <v>607975.25100000005</v>
      </c>
      <c r="Q131" s="11">
        <v>668305.69999999995</v>
      </c>
      <c r="R131" s="11"/>
      <c r="S131" s="10">
        <f t="shared" si="212"/>
        <v>668305.69999999995</v>
      </c>
      <c r="T131" s="11"/>
      <c r="U131" s="10">
        <f t="shared" ref="U131:U134" si="273">S131+T131</f>
        <v>668305.69999999995</v>
      </c>
      <c r="V131" s="11"/>
      <c r="W131" s="10">
        <f t="shared" ref="W131:W134" si="274">U131+V131</f>
        <v>668305.69999999995</v>
      </c>
      <c r="X131" s="11"/>
      <c r="Y131" s="10">
        <f t="shared" ref="Y131:Y134" si="275">W131+X131</f>
        <v>668305.69999999995</v>
      </c>
      <c r="Z131" s="32"/>
      <c r="AA131" s="10">
        <f t="shared" ref="AA131:AA134" si="276">Y131+Z131</f>
        <v>668305.69999999995</v>
      </c>
      <c r="AB131" s="11">
        <v>65847.199999999997</v>
      </c>
      <c r="AC131" s="11"/>
      <c r="AD131" s="11">
        <f t="shared" si="213"/>
        <v>65847.199999999997</v>
      </c>
      <c r="AE131" s="11"/>
      <c r="AF131" s="11">
        <f t="shared" ref="AF131:AF134" si="277">AD131+AE131</f>
        <v>65847.199999999997</v>
      </c>
      <c r="AG131" s="11"/>
      <c r="AH131" s="11">
        <f t="shared" ref="AH131:AH134" si="278">AF131+AG131</f>
        <v>65847.199999999997</v>
      </c>
      <c r="AI131" s="11"/>
      <c r="AJ131" s="11">
        <f t="shared" ref="AJ131:AJ134" si="279">AH131+AI131</f>
        <v>65847.199999999997</v>
      </c>
      <c r="AK131" s="32"/>
      <c r="AL131" s="11">
        <f t="shared" ref="AL131:AL134" si="280">AJ131+AK131</f>
        <v>65847.199999999997</v>
      </c>
      <c r="AM131" s="3" t="s">
        <v>381</v>
      </c>
      <c r="AN131" s="3">
        <v>0</v>
      </c>
    </row>
    <row r="132" spans="1:40" x14ac:dyDescent="0.3">
      <c r="A132" s="1"/>
      <c r="B132" s="19" t="s">
        <v>12</v>
      </c>
      <c r="C132" s="6"/>
      <c r="D132" s="11">
        <v>507243.2</v>
      </c>
      <c r="E132" s="11"/>
      <c r="F132" s="10">
        <f t="shared" si="211"/>
        <v>507243.2</v>
      </c>
      <c r="G132" s="11">
        <f>-27286.5+27286.5</f>
        <v>0</v>
      </c>
      <c r="H132" s="10">
        <f t="shared" si="270"/>
        <v>507243.2</v>
      </c>
      <c r="I132" s="11"/>
      <c r="J132" s="10">
        <f t="shared" si="271"/>
        <v>507243.2</v>
      </c>
      <c r="K132" s="11"/>
      <c r="L132" s="10">
        <f t="shared" si="272"/>
        <v>507243.2</v>
      </c>
      <c r="M132" s="11"/>
      <c r="N132" s="10">
        <f>L132+M132</f>
        <v>507243.2</v>
      </c>
      <c r="O132" s="32"/>
      <c r="P132" s="10">
        <f>N132+O132</f>
        <v>507243.2</v>
      </c>
      <c r="Q132" s="11">
        <v>688765.3</v>
      </c>
      <c r="R132" s="11"/>
      <c r="S132" s="10">
        <f t="shared" si="212"/>
        <v>688765.3</v>
      </c>
      <c r="T132" s="11">
        <f>-28069.9+28069.9</f>
        <v>0</v>
      </c>
      <c r="U132" s="10">
        <f t="shared" si="273"/>
        <v>688765.3</v>
      </c>
      <c r="V132" s="11">
        <f>-28069.9+28069.9</f>
        <v>0</v>
      </c>
      <c r="W132" s="10">
        <f t="shared" si="274"/>
        <v>688765.3</v>
      </c>
      <c r="X132" s="11">
        <f>-28069.9+28069.9</f>
        <v>0</v>
      </c>
      <c r="Y132" s="10">
        <f t="shared" si="275"/>
        <v>688765.3</v>
      </c>
      <c r="Z132" s="32">
        <f>-28069.9+28069.9</f>
        <v>0</v>
      </c>
      <c r="AA132" s="10">
        <f t="shared" si="276"/>
        <v>688765.3</v>
      </c>
      <c r="AB132" s="11">
        <v>110924.5</v>
      </c>
      <c r="AC132" s="11"/>
      <c r="AD132" s="11">
        <f t="shared" si="213"/>
        <v>110924.5</v>
      </c>
      <c r="AE132" s="11">
        <f>-110924.5+110924.5</f>
        <v>0</v>
      </c>
      <c r="AF132" s="11">
        <f t="shared" si="277"/>
        <v>110924.5</v>
      </c>
      <c r="AG132" s="11">
        <f>-110924.5+110924.5</f>
        <v>0</v>
      </c>
      <c r="AH132" s="11">
        <f t="shared" si="278"/>
        <v>110924.5</v>
      </c>
      <c r="AI132" s="11"/>
      <c r="AJ132" s="11">
        <f t="shared" si="279"/>
        <v>110924.5</v>
      </c>
      <c r="AK132" s="32"/>
      <c r="AL132" s="11">
        <f t="shared" si="280"/>
        <v>110924.5</v>
      </c>
      <c r="AM132" s="3" t="s">
        <v>323</v>
      </c>
      <c r="AN132" s="3"/>
    </row>
    <row r="133" spans="1:40" ht="37.5" x14ac:dyDescent="0.3">
      <c r="A133" s="1"/>
      <c r="B133" s="19" t="s">
        <v>116</v>
      </c>
      <c r="C133" s="6"/>
      <c r="D133" s="11">
        <v>518443.7</v>
      </c>
      <c r="E133" s="11"/>
      <c r="F133" s="10">
        <f t="shared" si="211"/>
        <v>518443.7</v>
      </c>
      <c r="G133" s="11">
        <f>-518443.7+518443.7+352757.7</f>
        <v>352757.7</v>
      </c>
      <c r="H133" s="10">
        <f t="shared" si="270"/>
        <v>871201.4</v>
      </c>
      <c r="I133" s="11"/>
      <c r="J133" s="10">
        <f t="shared" si="271"/>
        <v>871201.4</v>
      </c>
      <c r="K133" s="11"/>
      <c r="L133" s="10">
        <f t="shared" si="272"/>
        <v>871201.4</v>
      </c>
      <c r="M133" s="11"/>
      <c r="N133" s="10">
        <f>L133+M133</f>
        <v>871201.4</v>
      </c>
      <c r="O133" s="32"/>
      <c r="P133" s="10">
        <f>N133+O133</f>
        <v>871201.4</v>
      </c>
      <c r="Q133" s="11">
        <v>533322.9</v>
      </c>
      <c r="R133" s="11"/>
      <c r="S133" s="10">
        <f t="shared" si="212"/>
        <v>533322.9</v>
      </c>
      <c r="T133" s="11">
        <f>-533322.9+533322.9</f>
        <v>0</v>
      </c>
      <c r="U133" s="10">
        <f t="shared" si="273"/>
        <v>533322.9</v>
      </c>
      <c r="V133" s="11">
        <f>-533322.9+533322.9</f>
        <v>0</v>
      </c>
      <c r="W133" s="10">
        <f t="shared" si="274"/>
        <v>533322.9</v>
      </c>
      <c r="X133" s="11">
        <f>-533322.9+533322.9</f>
        <v>0</v>
      </c>
      <c r="Y133" s="10">
        <f t="shared" si="275"/>
        <v>533322.9</v>
      </c>
      <c r="Z133" s="32">
        <f>-533322.9+533322.9</f>
        <v>0</v>
      </c>
      <c r="AA133" s="10">
        <f t="shared" si="276"/>
        <v>533322.9</v>
      </c>
      <c r="AB133" s="11">
        <v>2107564.9</v>
      </c>
      <c r="AC133" s="11"/>
      <c r="AD133" s="11">
        <f t="shared" si="213"/>
        <v>2107564.9</v>
      </c>
      <c r="AE133" s="11">
        <f>-2107564.9+2107564.9</f>
        <v>0</v>
      </c>
      <c r="AF133" s="11">
        <f t="shared" si="277"/>
        <v>2107564.9</v>
      </c>
      <c r="AG133" s="11">
        <f>-2107564.9+2107564.9</f>
        <v>0</v>
      </c>
      <c r="AH133" s="11">
        <f t="shared" si="278"/>
        <v>2107564.9</v>
      </c>
      <c r="AI133" s="11"/>
      <c r="AJ133" s="11">
        <f t="shared" si="279"/>
        <v>2107564.9</v>
      </c>
      <c r="AK133" s="32"/>
      <c r="AL133" s="11">
        <f t="shared" si="280"/>
        <v>2107564.9</v>
      </c>
      <c r="AM133" s="3" t="s">
        <v>322</v>
      </c>
      <c r="AN133" s="3"/>
    </row>
    <row r="134" spans="1:40" ht="117.75" customHeight="1" x14ac:dyDescent="0.3">
      <c r="A134" s="1" t="s">
        <v>207</v>
      </c>
      <c r="B134" s="19" t="s">
        <v>114</v>
      </c>
      <c r="C134" s="6" t="s">
        <v>3</v>
      </c>
      <c r="D134" s="11">
        <f>D136</f>
        <v>67548.5</v>
      </c>
      <c r="E134" s="11">
        <f>E136</f>
        <v>0</v>
      </c>
      <c r="F134" s="10">
        <f t="shared" si="211"/>
        <v>67548.5</v>
      </c>
      <c r="G134" s="11">
        <f>G136</f>
        <v>-3650.9</v>
      </c>
      <c r="H134" s="10">
        <f t="shared" si="270"/>
        <v>63897.599999999999</v>
      </c>
      <c r="I134" s="11">
        <f>I136</f>
        <v>0</v>
      </c>
      <c r="J134" s="10">
        <f t="shared" si="271"/>
        <v>63897.599999999999</v>
      </c>
      <c r="K134" s="11">
        <f>K136</f>
        <v>0</v>
      </c>
      <c r="L134" s="10">
        <f t="shared" si="272"/>
        <v>63897.599999999999</v>
      </c>
      <c r="M134" s="11">
        <f>M136</f>
        <v>0</v>
      </c>
      <c r="N134" s="10">
        <f>L134+M134</f>
        <v>63897.599999999999</v>
      </c>
      <c r="O134" s="32">
        <f>O136</f>
        <v>0</v>
      </c>
      <c r="P134" s="10">
        <f>N134+O134</f>
        <v>63897.599999999999</v>
      </c>
      <c r="Q134" s="11">
        <f t="shared" ref="Q134:AB134" si="281">Q136</f>
        <v>67548.5</v>
      </c>
      <c r="R134" s="11">
        <f t="shared" ref="R134:T134" si="282">R136</f>
        <v>0</v>
      </c>
      <c r="S134" s="10">
        <f t="shared" si="212"/>
        <v>67548.5</v>
      </c>
      <c r="T134" s="11">
        <f t="shared" si="282"/>
        <v>-13471.5</v>
      </c>
      <c r="U134" s="10">
        <f t="shared" si="273"/>
        <v>54077</v>
      </c>
      <c r="V134" s="11">
        <f t="shared" ref="V134" si="283">V136</f>
        <v>0</v>
      </c>
      <c r="W134" s="10">
        <f t="shared" si="274"/>
        <v>54077</v>
      </c>
      <c r="X134" s="11">
        <f t="shared" ref="X134:Z134" si="284">X136</f>
        <v>0</v>
      </c>
      <c r="Y134" s="10">
        <f t="shared" si="275"/>
        <v>54077</v>
      </c>
      <c r="Z134" s="32">
        <f t="shared" si="284"/>
        <v>0</v>
      </c>
      <c r="AA134" s="10">
        <f t="shared" si="276"/>
        <v>54077</v>
      </c>
      <c r="AB134" s="11">
        <f t="shared" si="281"/>
        <v>59307.5</v>
      </c>
      <c r="AC134" s="11">
        <f t="shared" ref="AC134:AE134" si="285">AC136</f>
        <v>0</v>
      </c>
      <c r="AD134" s="11">
        <f t="shared" si="213"/>
        <v>59307.5</v>
      </c>
      <c r="AE134" s="11">
        <f t="shared" si="285"/>
        <v>-15524.2</v>
      </c>
      <c r="AF134" s="11">
        <f t="shared" si="277"/>
        <v>43783.3</v>
      </c>
      <c r="AG134" s="11">
        <f t="shared" ref="AG134:AI134" si="286">AG136</f>
        <v>0</v>
      </c>
      <c r="AH134" s="11">
        <f t="shared" si="278"/>
        <v>43783.3</v>
      </c>
      <c r="AI134" s="11">
        <f t="shared" si="286"/>
        <v>0</v>
      </c>
      <c r="AJ134" s="11">
        <f t="shared" si="279"/>
        <v>43783.3</v>
      </c>
      <c r="AK134" s="32">
        <f t="shared" ref="AK134" si="287">AK136</f>
        <v>0</v>
      </c>
      <c r="AL134" s="11">
        <f t="shared" si="280"/>
        <v>43783.3</v>
      </c>
      <c r="AM134" s="3"/>
      <c r="AN134" s="3"/>
    </row>
    <row r="135" spans="1:40" x14ac:dyDescent="0.3">
      <c r="A135" s="1"/>
      <c r="B135" s="19" t="s">
        <v>5</v>
      </c>
      <c r="C135" s="6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29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29"/>
      <c r="AA135" s="10"/>
      <c r="AB135" s="11"/>
      <c r="AC135" s="11"/>
      <c r="AD135" s="11"/>
      <c r="AE135" s="11"/>
      <c r="AF135" s="11"/>
      <c r="AG135" s="11"/>
      <c r="AH135" s="11"/>
      <c r="AI135" s="11"/>
      <c r="AJ135" s="11"/>
      <c r="AK135" s="32"/>
      <c r="AL135" s="11"/>
      <c r="AM135" s="3"/>
      <c r="AN135" s="3"/>
    </row>
    <row r="136" spans="1:40" x14ac:dyDescent="0.3">
      <c r="A136" s="1"/>
      <c r="B136" s="19" t="s">
        <v>12</v>
      </c>
      <c r="C136" s="6"/>
      <c r="D136" s="10">
        <v>67548.5</v>
      </c>
      <c r="E136" s="10"/>
      <c r="F136" s="10">
        <f t="shared" si="211"/>
        <v>67548.5</v>
      </c>
      <c r="G136" s="10">
        <v>-3650.9</v>
      </c>
      <c r="H136" s="10">
        <f t="shared" ref="H136:H137" si="288">F136+G136</f>
        <v>63897.599999999999</v>
      </c>
      <c r="I136" s="10"/>
      <c r="J136" s="10">
        <f t="shared" ref="J136:J137" si="289">H136+I136</f>
        <v>63897.599999999999</v>
      </c>
      <c r="K136" s="10"/>
      <c r="L136" s="10">
        <f t="shared" ref="L136:L137" si="290">J136+K136</f>
        <v>63897.599999999999</v>
      </c>
      <c r="M136" s="10"/>
      <c r="N136" s="10">
        <f>L136+M136</f>
        <v>63897.599999999999</v>
      </c>
      <c r="O136" s="29"/>
      <c r="P136" s="10">
        <f>N136+O136</f>
        <v>63897.599999999999</v>
      </c>
      <c r="Q136" s="10">
        <v>67548.5</v>
      </c>
      <c r="R136" s="10"/>
      <c r="S136" s="10">
        <f t="shared" si="212"/>
        <v>67548.5</v>
      </c>
      <c r="T136" s="10">
        <v>-13471.5</v>
      </c>
      <c r="U136" s="10">
        <f t="shared" ref="U136:U137" si="291">S136+T136</f>
        <v>54077</v>
      </c>
      <c r="V136" s="10"/>
      <c r="W136" s="10">
        <f t="shared" ref="W136:W137" si="292">U136+V136</f>
        <v>54077</v>
      </c>
      <c r="X136" s="10"/>
      <c r="Y136" s="10">
        <f t="shared" ref="Y136:Y137" si="293">W136+X136</f>
        <v>54077</v>
      </c>
      <c r="Z136" s="29"/>
      <c r="AA136" s="10">
        <f t="shared" ref="AA136:AA137" si="294">Y136+Z136</f>
        <v>54077</v>
      </c>
      <c r="AB136" s="11">
        <v>59307.5</v>
      </c>
      <c r="AC136" s="11"/>
      <c r="AD136" s="11">
        <f t="shared" si="213"/>
        <v>59307.5</v>
      </c>
      <c r="AE136" s="11">
        <v>-15524.2</v>
      </c>
      <c r="AF136" s="11">
        <f t="shared" ref="AF136:AF137" si="295">AD136+AE136</f>
        <v>43783.3</v>
      </c>
      <c r="AG136" s="11"/>
      <c r="AH136" s="11">
        <f t="shared" ref="AH136:AH137" si="296">AF136+AG136</f>
        <v>43783.3</v>
      </c>
      <c r="AI136" s="11"/>
      <c r="AJ136" s="11">
        <f t="shared" ref="AJ136:AJ137" si="297">AH136+AI136</f>
        <v>43783.3</v>
      </c>
      <c r="AK136" s="32"/>
      <c r="AL136" s="11">
        <f t="shared" ref="AL136:AL137" si="298">AJ136+AK136</f>
        <v>43783.3</v>
      </c>
      <c r="AM136" s="3" t="s">
        <v>119</v>
      </c>
      <c r="AN136" s="3"/>
    </row>
    <row r="137" spans="1:40" ht="63" customHeight="1" x14ac:dyDescent="0.3">
      <c r="A137" s="1" t="s">
        <v>208</v>
      </c>
      <c r="B137" s="19" t="s">
        <v>115</v>
      </c>
      <c r="C137" s="6" t="s">
        <v>3</v>
      </c>
      <c r="D137" s="10">
        <f>D139+D140</f>
        <v>196166.8</v>
      </c>
      <c r="E137" s="10">
        <f>E139+E140</f>
        <v>0</v>
      </c>
      <c r="F137" s="10">
        <f t="shared" si="211"/>
        <v>196166.8</v>
      </c>
      <c r="G137" s="10">
        <f>G139+G140</f>
        <v>1869</v>
      </c>
      <c r="H137" s="10">
        <f t="shared" si="288"/>
        <v>198035.8</v>
      </c>
      <c r="I137" s="10">
        <f>I139+I140</f>
        <v>0</v>
      </c>
      <c r="J137" s="10">
        <f t="shared" si="289"/>
        <v>198035.8</v>
      </c>
      <c r="K137" s="10">
        <f>K139+K140</f>
        <v>0</v>
      </c>
      <c r="L137" s="10">
        <f t="shared" si="290"/>
        <v>198035.8</v>
      </c>
      <c r="M137" s="10">
        <f>M139+M140</f>
        <v>0</v>
      </c>
      <c r="N137" s="10">
        <f>L137+M137</f>
        <v>198035.8</v>
      </c>
      <c r="O137" s="29">
        <f>O139+O140</f>
        <v>0</v>
      </c>
      <c r="P137" s="10">
        <f>N137+O137</f>
        <v>198035.8</v>
      </c>
      <c r="Q137" s="10">
        <f t="shared" ref="Q137:AB137" si="299">Q139+Q140</f>
        <v>196166.8</v>
      </c>
      <c r="R137" s="10">
        <f t="shared" ref="R137:T137" si="300">R139+R140</f>
        <v>0</v>
      </c>
      <c r="S137" s="10">
        <f t="shared" si="212"/>
        <v>196166.8</v>
      </c>
      <c r="T137" s="10">
        <f t="shared" si="300"/>
        <v>24162.6</v>
      </c>
      <c r="U137" s="10">
        <f t="shared" si="291"/>
        <v>220329.4</v>
      </c>
      <c r="V137" s="10">
        <f t="shared" ref="V137" si="301">V139+V140</f>
        <v>0</v>
      </c>
      <c r="W137" s="10">
        <f t="shared" si="292"/>
        <v>220329.4</v>
      </c>
      <c r="X137" s="10">
        <f t="shared" ref="X137:Z137" si="302">X139+X140</f>
        <v>0</v>
      </c>
      <c r="Y137" s="10">
        <f t="shared" si="293"/>
        <v>220329.4</v>
      </c>
      <c r="Z137" s="29">
        <f t="shared" si="302"/>
        <v>0</v>
      </c>
      <c r="AA137" s="10">
        <f t="shared" si="294"/>
        <v>220329.4</v>
      </c>
      <c r="AB137" s="10">
        <f t="shared" si="299"/>
        <v>197280.30000000002</v>
      </c>
      <c r="AC137" s="11">
        <f t="shared" ref="AC137:AE137" si="303">AC139+AC140</f>
        <v>0</v>
      </c>
      <c r="AD137" s="11">
        <f t="shared" si="213"/>
        <v>197280.30000000002</v>
      </c>
      <c r="AE137" s="11">
        <f t="shared" si="303"/>
        <v>26215.399999999998</v>
      </c>
      <c r="AF137" s="11">
        <f t="shared" si="295"/>
        <v>223495.7</v>
      </c>
      <c r="AG137" s="11">
        <f t="shared" ref="AG137:AI137" si="304">AG139+AG140</f>
        <v>0</v>
      </c>
      <c r="AH137" s="11">
        <f t="shared" si="296"/>
        <v>223495.7</v>
      </c>
      <c r="AI137" s="11">
        <f t="shared" si="304"/>
        <v>0</v>
      </c>
      <c r="AJ137" s="11">
        <f t="shared" si="297"/>
        <v>223495.7</v>
      </c>
      <c r="AK137" s="32">
        <f t="shared" ref="AK137" si="305">AK139+AK140</f>
        <v>0</v>
      </c>
      <c r="AL137" s="11">
        <f t="shared" si="298"/>
        <v>223495.7</v>
      </c>
      <c r="AM137" s="3"/>
      <c r="AN137" s="3"/>
    </row>
    <row r="138" spans="1:40" x14ac:dyDescent="0.3">
      <c r="A138" s="1"/>
      <c r="B138" s="19" t="s">
        <v>5</v>
      </c>
      <c r="C138" s="6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29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29"/>
      <c r="AA138" s="10"/>
      <c r="AB138" s="11"/>
      <c r="AC138" s="11"/>
      <c r="AD138" s="11"/>
      <c r="AE138" s="11"/>
      <c r="AF138" s="11"/>
      <c r="AG138" s="11"/>
      <c r="AH138" s="11"/>
      <c r="AI138" s="11"/>
      <c r="AJ138" s="11"/>
      <c r="AK138" s="32"/>
      <c r="AL138" s="11"/>
      <c r="AM138" s="3"/>
      <c r="AN138" s="3"/>
    </row>
    <row r="139" spans="1:40" x14ac:dyDescent="0.3">
      <c r="A139" s="1"/>
      <c r="B139" s="19" t="s">
        <v>12</v>
      </c>
      <c r="C139" s="6"/>
      <c r="D139" s="10">
        <v>52965</v>
      </c>
      <c r="E139" s="10"/>
      <c r="F139" s="10">
        <f t="shared" si="211"/>
        <v>52965</v>
      </c>
      <c r="G139" s="10">
        <v>504.7</v>
      </c>
      <c r="H139" s="10">
        <f t="shared" ref="H139:H141" si="306">F139+G139</f>
        <v>53469.7</v>
      </c>
      <c r="I139" s="10"/>
      <c r="J139" s="10">
        <f t="shared" ref="J139:J141" si="307">H139+I139</f>
        <v>53469.7</v>
      </c>
      <c r="K139" s="10"/>
      <c r="L139" s="10">
        <f t="shared" ref="L139:L141" si="308">J139+K139</f>
        <v>53469.7</v>
      </c>
      <c r="M139" s="10"/>
      <c r="N139" s="10">
        <f>L139+M139</f>
        <v>53469.7</v>
      </c>
      <c r="O139" s="29"/>
      <c r="P139" s="10">
        <f>N139+O139</f>
        <v>53469.7</v>
      </c>
      <c r="Q139" s="10">
        <v>52965</v>
      </c>
      <c r="R139" s="10"/>
      <c r="S139" s="10">
        <f t="shared" si="212"/>
        <v>52965</v>
      </c>
      <c r="T139" s="10">
        <v>6523.9</v>
      </c>
      <c r="U139" s="10">
        <f t="shared" ref="U139:U141" si="309">S139+T139</f>
        <v>59488.9</v>
      </c>
      <c r="V139" s="10"/>
      <c r="W139" s="10">
        <f t="shared" ref="W139:W141" si="310">U139+V139</f>
        <v>59488.9</v>
      </c>
      <c r="X139" s="10"/>
      <c r="Y139" s="10">
        <f t="shared" ref="Y139:Y141" si="311">W139+X139</f>
        <v>59488.9</v>
      </c>
      <c r="Z139" s="29"/>
      <c r="AA139" s="10">
        <f t="shared" ref="AA139:AA141" si="312">Y139+Z139</f>
        <v>59488.9</v>
      </c>
      <c r="AB139" s="11">
        <v>49320.1</v>
      </c>
      <c r="AC139" s="11"/>
      <c r="AD139" s="11">
        <f t="shared" si="213"/>
        <v>49320.1</v>
      </c>
      <c r="AE139" s="11">
        <v>6553.8</v>
      </c>
      <c r="AF139" s="11">
        <f t="shared" ref="AF139:AF141" si="313">AD139+AE139</f>
        <v>55873.9</v>
      </c>
      <c r="AG139" s="11"/>
      <c r="AH139" s="11">
        <f t="shared" ref="AH139:AH141" si="314">AF139+AG139</f>
        <v>55873.9</v>
      </c>
      <c r="AI139" s="11"/>
      <c r="AJ139" s="11">
        <f t="shared" ref="AJ139:AJ141" si="315">AH139+AI139</f>
        <v>55873.9</v>
      </c>
      <c r="AK139" s="32"/>
      <c r="AL139" s="11">
        <f t="shared" ref="AL139:AL141" si="316">AJ139+AK139</f>
        <v>55873.9</v>
      </c>
      <c r="AM139" s="3" t="s">
        <v>118</v>
      </c>
      <c r="AN139" s="3"/>
    </row>
    <row r="140" spans="1:40" x14ac:dyDescent="0.3">
      <c r="A140" s="1"/>
      <c r="B140" s="19" t="s">
        <v>20</v>
      </c>
      <c r="C140" s="6"/>
      <c r="D140" s="10">
        <v>143201.79999999999</v>
      </c>
      <c r="E140" s="10"/>
      <c r="F140" s="10">
        <f t="shared" si="211"/>
        <v>143201.79999999999</v>
      </c>
      <c r="G140" s="10">
        <v>1364.3</v>
      </c>
      <c r="H140" s="10">
        <f t="shared" si="306"/>
        <v>144566.09999999998</v>
      </c>
      <c r="I140" s="10"/>
      <c r="J140" s="10">
        <f t="shared" si="307"/>
        <v>144566.09999999998</v>
      </c>
      <c r="K140" s="10"/>
      <c r="L140" s="10">
        <f t="shared" si="308"/>
        <v>144566.09999999998</v>
      </c>
      <c r="M140" s="10"/>
      <c r="N140" s="10">
        <f>L140+M140</f>
        <v>144566.09999999998</v>
      </c>
      <c r="O140" s="29"/>
      <c r="P140" s="10">
        <f>N140+O140</f>
        <v>144566.09999999998</v>
      </c>
      <c r="Q140" s="10">
        <v>143201.79999999999</v>
      </c>
      <c r="R140" s="10"/>
      <c r="S140" s="10">
        <f t="shared" si="212"/>
        <v>143201.79999999999</v>
      </c>
      <c r="T140" s="10">
        <v>17638.7</v>
      </c>
      <c r="U140" s="10">
        <f t="shared" si="309"/>
        <v>160840.5</v>
      </c>
      <c r="V140" s="10"/>
      <c r="W140" s="10">
        <f t="shared" si="310"/>
        <v>160840.5</v>
      </c>
      <c r="X140" s="10"/>
      <c r="Y140" s="10">
        <f t="shared" si="311"/>
        <v>160840.5</v>
      </c>
      <c r="Z140" s="29"/>
      <c r="AA140" s="10">
        <f t="shared" si="312"/>
        <v>160840.5</v>
      </c>
      <c r="AB140" s="11">
        <v>147960.20000000001</v>
      </c>
      <c r="AC140" s="11"/>
      <c r="AD140" s="11">
        <f t="shared" si="213"/>
        <v>147960.20000000001</v>
      </c>
      <c r="AE140" s="11">
        <v>19661.599999999999</v>
      </c>
      <c r="AF140" s="11">
        <f t="shared" si="313"/>
        <v>167621.80000000002</v>
      </c>
      <c r="AG140" s="11"/>
      <c r="AH140" s="11">
        <f t="shared" si="314"/>
        <v>167621.80000000002</v>
      </c>
      <c r="AI140" s="11"/>
      <c r="AJ140" s="11">
        <f t="shared" si="315"/>
        <v>167621.80000000002</v>
      </c>
      <c r="AK140" s="32"/>
      <c r="AL140" s="11">
        <f t="shared" si="316"/>
        <v>167621.80000000002</v>
      </c>
      <c r="AM140" s="3" t="s">
        <v>118</v>
      </c>
      <c r="AN140" s="3"/>
    </row>
    <row r="141" spans="1:40" x14ac:dyDescent="0.3">
      <c r="A141" s="1"/>
      <c r="B141" s="19" t="s">
        <v>27</v>
      </c>
      <c r="C141" s="19"/>
      <c r="D141" s="11">
        <f>D143+D144</f>
        <v>545691.1</v>
      </c>
      <c r="E141" s="11"/>
      <c r="F141" s="10">
        <f t="shared" si="211"/>
        <v>545691.1</v>
      </c>
      <c r="G141" s="11">
        <f>G143+G144</f>
        <v>15047.825000000001</v>
      </c>
      <c r="H141" s="10">
        <f t="shared" si="306"/>
        <v>560738.92499999993</v>
      </c>
      <c r="I141" s="11">
        <f>I143+I144</f>
        <v>0</v>
      </c>
      <c r="J141" s="10">
        <f t="shared" si="307"/>
        <v>560738.92499999993</v>
      </c>
      <c r="K141" s="11">
        <f>K143+K144</f>
        <v>21381.073</v>
      </c>
      <c r="L141" s="10">
        <f t="shared" si="308"/>
        <v>582119.99799999991</v>
      </c>
      <c r="M141" s="11">
        <f>M143+M144</f>
        <v>0</v>
      </c>
      <c r="N141" s="10">
        <f>L141+M141</f>
        <v>582119.99799999991</v>
      </c>
      <c r="O141" s="32">
        <f>O143+O144</f>
        <v>-419.00700000000001</v>
      </c>
      <c r="P141" s="10">
        <f>N141+O141</f>
        <v>581700.99099999992</v>
      </c>
      <c r="Q141" s="11">
        <f t="shared" ref="Q141:AB141" si="317">Q143+Q144</f>
        <v>186329.3</v>
      </c>
      <c r="R141" s="11">
        <f t="shared" ref="R141:T141" si="318">R143+R144</f>
        <v>0</v>
      </c>
      <c r="S141" s="10">
        <f t="shared" si="212"/>
        <v>186329.3</v>
      </c>
      <c r="T141" s="11">
        <f t="shared" si="318"/>
        <v>0</v>
      </c>
      <c r="U141" s="10">
        <f t="shared" si="309"/>
        <v>186329.3</v>
      </c>
      <c r="V141" s="11">
        <f t="shared" ref="V141" si="319">V143+V144</f>
        <v>-51950</v>
      </c>
      <c r="W141" s="10">
        <f t="shared" si="310"/>
        <v>134379.29999999999</v>
      </c>
      <c r="X141" s="11">
        <f t="shared" ref="X141:Z141" si="320">X143+X144</f>
        <v>0</v>
      </c>
      <c r="Y141" s="10">
        <f t="shared" si="311"/>
        <v>134379.29999999999</v>
      </c>
      <c r="Z141" s="32">
        <f t="shared" si="320"/>
        <v>0</v>
      </c>
      <c r="AA141" s="10">
        <f t="shared" si="312"/>
        <v>134379.29999999999</v>
      </c>
      <c r="AB141" s="11">
        <f t="shared" si="317"/>
        <v>328747.2</v>
      </c>
      <c r="AC141" s="11">
        <f t="shared" ref="AC141:AE141" si="321">AC143+AC144</f>
        <v>0</v>
      </c>
      <c r="AD141" s="11">
        <f t="shared" si="213"/>
        <v>328747.2</v>
      </c>
      <c r="AE141" s="11">
        <f t="shared" si="321"/>
        <v>0</v>
      </c>
      <c r="AF141" s="11">
        <f t="shared" si="313"/>
        <v>328747.2</v>
      </c>
      <c r="AG141" s="11">
        <f t="shared" ref="AG141:AI141" si="322">AG143+AG144</f>
        <v>-124630</v>
      </c>
      <c r="AH141" s="11">
        <f t="shared" si="314"/>
        <v>204117.2</v>
      </c>
      <c r="AI141" s="11">
        <f t="shared" si="322"/>
        <v>0</v>
      </c>
      <c r="AJ141" s="11">
        <f t="shared" si="315"/>
        <v>204117.2</v>
      </c>
      <c r="AK141" s="32">
        <f t="shared" ref="AK141" si="323">AK143+AK144</f>
        <v>0</v>
      </c>
      <c r="AL141" s="11">
        <f t="shared" si="316"/>
        <v>204117.2</v>
      </c>
      <c r="AM141" s="3"/>
      <c r="AN141" s="3"/>
    </row>
    <row r="142" spans="1:40" x14ac:dyDescent="0.3">
      <c r="A142" s="1"/>
      <c r="B142" s="7" t="s">
        <v>5</v>
      </c>
      <c r="C142" s="19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29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29"/>
      <c r="AA142" s="10"/>
      <c r="AB142" s="11"/>
      <c r="AC142" s="11"/>
      <c r="AD142" s="11"/>
      <c r="AE142" s="11"/>
      <c r="AF142" s="11"/>
      <c r="AG142" s="11"/>
      <c r="AH142" s="11"/>
      <c r="AI142" s="11"/>
      <c r="AJ142" s="11"/>
      <c r="AK142" s="32"/>
      <c r="AL142" s="11"/>
      <c r="AM142" s="3"/>
      <c r="AN142" s="3"/>
    </row>
    <row r="143" spans="1:40" hidden="1" x14ac:dyDescent="0.3">
      <c r="A143" s="1"/>
      <c r="B143" s="5" t="s">
        <v>6</v>
      </c>
      <c r="C143" s="19"/>
      <c r="D143" s="10">
        <f>D145+D148+D150+D151+D152+D153+D154+D155+D158+D162+D164</f>
        <v>483329.4</v>
      </c>
      <c r="E143" s="10">
        <f>E145+E148+E150+E151+E152+E153+E154+E155+E158+E162+E164</f>
        <v>0</v>
      </c>
      <c r="F143" s="10">
        <f t="shared" si="211"/>
        <v>483329.4</v>
      </c>
      <c r="G143" s="10">
        <f>G145+G148+G150+G151+G152+G153+G154+G155+G158+G162+G164+G165+G166+G167</f>
        <v>15047.825000000001</v>
      </c>
      <c r="H143" s="10">
        <f t="shared" ref="H143:H146" si="324">F143+G143</f>
        <v>498377.22500000003</v>
      </c>
      <c r="I143" s="10">
        <f>I145+I148+I150+I151+I152+I153+I154+I155+I158+I162+I164+I165+I166+I167</f>
        <v>0</v>
      </c>
      <c r="J143" s="10">
        <f t="shared" ref="J143:J146" si="325">H143+I143</f>
        <v>498377.22500000003</v>
      </c>
      <c r="K143" s="10">
        <f>K145+K148+K150+K151+K152+K153+K154+K155+K158+K162+K164+K165+K166+K167+K168</f>
        <v>21381.073</v>
      </c>
      <c r="L143" s="10">
        <f t="shared" ref="L143:L146" si="326">J143+K143</f>
        <v>519758.29800000001</v>
      </c>
      <c r="M143" s="10">
        <f>M145+M148+M150+M151+M152+M153+M154+M155+M158+M162+M164+M165+M166+M167+M168</f>
        <v>0</v>
      </c>
      <c r="N143" s="10">
        <f>L143+M143</f>
        <v>519758.29800000001</v>
      </c>
      <c r="O143" s="29">
        <f>O145+O148+O150+O151+O152+O153+O154+O155+O158+O162+O164+O165+O166+O167+O168</f>
        <v>-419.00700000000001</v>
      </c>
      <c r="P143" s="10">
        <f>N143+O143</f>
        <v>519339.29100000003</v>
      </c>
      <c r="Q143" s="10">
        <f t="shared" ref="Q143:AB143" si="327">Q145+Q148+Q150+Q151+Q152+Q153+Q154+Q155+Q158+Q162+Q164</f>
        <v>123967.6</v>
      </c>
      <c r="R143" s="10">
        <f t="shared" ref="R143" si="328">R145+R148+R150+R151+R152+R153+R154+R155+R158+R162+R164</f>
        <v>0</v>
      </c>
      <c r="S143" s="10">
        <f t="shared" si="212"/>
        <v>123967.6</v>
      </c>
      <c r="T143" s="10">
        <f>T145+T148+T150+T151+T152+T153+T154+T155+T158+T162+T164+T165+T166+T167</f>
        <v>0</v>
      </c>
      <c r="U143" s="10">
        <f t="shared" ref="U143:U146" si="329">S143+T143</f>
        <v>123967.6</v>
      </c>
      <c r="V143" s="10">
        <f>V145+V148+V150+V151+V152+V153+V154+V155+V158+V162+V164+V165+V166+V167+V168</f>
        <v>-51950</v>
      </c>
      <c r="W143" s="10">
        <f t="shared" ref="W143:W146" si="330">U143+V143</f>
        <v>72017.600000000006</v>
      </c>
      <c r="X143" s="10">
        <f>X145+X148+X150+X151+X152+X153+X154+X155+X158+X162+X164+X165+X166+X167+X168</f>
        <v>0</v>
      </c>
      <c r="Y143" s="10">
        <f t="shared" ref="Y143:Y146" si="331">W143+X143</f>
        <v>72017.600000000006</v>
      </c>
      <c r="Z143" s="29">
        <f>Z145+Z148+Z150+Z151+Z152+Z153+Z154+Z155+Z158+Z162+Z164+Z165+Z166+Z167+Z168</f>
        <v>0</v>
      </c>
      <c r="AA143" s="10">
        <f t="shared" ref="AA143:AA146" si="332">Y143+Z143</f>
        <v>72017.600000000006</v>
      </c>
      <c r="AB143" s="10">
        <f t="shared" si="327"/>
        <v>245086</v>
      </c>
      <c r="AC143" s="11">
        <f t="shared" ref="AC143" si="333">AC145+AC148+AC150+AC151+AC152+AC153+AC154+AC155+AC158+AC162+AC164</f>
        <v>0</v>
      </c>
      <c r="AD143" s="11">
        <f t="shared" si="213"/>
        <v>245086</v>
      </c>
      <c r="AE143" s="11">
        <f>AE145+AE148+AE150+AE151+AE152+AE153+AE154+AE155+AE158+AE162+AE164+AE165+AE166+AE167</f>
        <v>0</v>
      </c>
      <c r="AF143" s="11">
        <f t="shared" ref="AF143:AF146" si="334">AD143+AE143</f>
        <v>245086</v>
      </c>
      <c r="AG143" s="11">
        <f>AG145+AG148+AG150+AG151+AG152+AG153+AG154+AG155+AG158+AG162+AG164+AG165+AG166+AG167+AG168</f>
        <v>-124630</v>
      </c>
      <c r="AH143" s="11">
        <f t="shared" ref="AH143:AH146" si="335">AF143+AG143</f>
        <v>120456</v>
      </c>
      <c r="AI143" s="11">
        <f>AI145+AI148+AI150+AI151+AI152+AI153+AI154+AI155+AI158+AI162+AI164+AI165+AI166+AI167+AI168</f>
        <v>0</v>
      </c>
      <c r="AJ143" s="11">
        <f t="shared" ref="AJ143:AJ146" si="336">AH143+AI143</f>
        <v>120456</v>
      </c>
      <c r="AK143" s="32">
        <f>AK145+AK148+AK150+AK151+AK152+AK153+AK154+AK155+AK158+AK162+AK164+AK165+AK166+AK167+AK168</f>
        <v>0</v>
      </c>
      <c r="AL143" s="11">
        <f t="shared" ref="AL143:AL146" si="337">AJ143+AK143</f>
        <v>120456</v>
      </c>
      <c r="AM143" s="3"/>
      <c r="AN143" s="3">
        <v>0</v>
      </c>
    </row>
    <row r="144" spans="1:40" x14ac:dyDescent="0.3">
      <c r="A144" s="1"/>
      <c r="B144" s="7" t="s">
        <v>12</v>
      </c>
      <c r="C144" s="19"/>
      <c r="D144" s="10">
        <f>D149</f>
        <v>62361.7</v>
      </c>
      <c r="E144" s="10">
        <f>E149</f>
        <v>0</v>
      </c>
      <c r="F144" s="10">
        <f t="shared" si="211"/>
        <v>62361.7</v>
      </c>
      <c r="G144" s="10">
        <f>G149</f>
        <v>0</v>
      </c>
      <c r="H144" s="10">
        <f t="shared" si="324"/>
        <v>62361.7</v>
      </c>
      <c r="I144" s="10">
        <f>I149</f>
        <v>0</v>
      </c>
      <c r="J144" s="10">
        <f t="shared" si="325"/>
        <v>62361.7</v>
      </c>
      <c r="K144" s="10">
        <f>K149</f>
        <v>0</v>
      </c>
      <c r="L144" s="10">
        <f t="shared" si="326"/>
        <v>62361.7</v>
      </c>
      <c r="M144" s="10">
        <f>M149</f>
        <v>0</v>
      </c>
      <c r="N144" s="10">
        <f>L144+M144</f>
        <v>62361.7</v>
      </c>
      <c r="O144" s="29">
        <f>O149</f>
        <v>0</v>
      </c>
      <c r="P144" s="10">
        <f>N144+O144</f>
        <v>62361.7</v>
      </c>
      <c r="Q144" s="10">
        <f t="shared" ref="Q144:AB144" si="338">Q149</f>
        <v>62361.7</v>
      </c>
      <c r="R144" s="10">
        <f t="shared" ref="R144:T144" si="339">R149</f>
        <v>0</v>
      </c>
      <c r="S144" s="10">
        <f t="shared" si="212"/>
        <v>62361.7</v>
      </c>
      <c r="T144" s="10">
        <f t="shared" si="339"/>
        <v>0</v>
      </c>
      <c r="U144" s="10">
        <f t="shared" si="329"/>
        <v>62361.7</v>
      </c>
      <c r="V144" s="10">
        <f t="shared" ref="V144" si="340">V149</f>
        <v>0</v>
      </c>
      <c r="W144" s="10">
        <f t="shared" si="330"/>
        <v>62361.7</v>
      </c>
      <c r="X144" s="10">
        <f t="shared" ref="X144:Z144" si="341">X149</f>
        <v>0</v>
      </c>
      <c r="Y144" s="10">
        <f t="shared" si="331"/>
        <v>62361.7</v>
      </c>
      <c r="Z144" s="29">
        <f t="shared" si="341"/>
        <v>0</v>
      </c>
      <c r="AA144" s="10">
        <f t="shared" si="332"/>
        <v>62361.7</v>
      </c>
      <c r="AB144" s="10">
        <f t="shared" si="338"/>
        <v>83661.2</v>
      </c>
      <c r="AC144" s="11">
        <f t="shared" ref="AC144:AE144" si="342">AC149</f>
        <v>0</v>
      </c>
      <c r="AD144" s="11">
        <f t="shared" si="213"/>
        <v>83661.2</v>
      </c>
      <c r="AE144" s="11">
        <f t="shared" si="342"/>
        <v>0</v>
      </c>
      <c r="AF144" s="11">
        <f t="shared" si="334"/>
        <v>83661.2</v>
      </c>
      <c r="AG144" s="11">
        <f t="shared" ref="AG144:AI144" si="343">AG149</f>
        <v>0</v>
      </c>
      <c r="AH144" s="11">
        <f t="shared" si="335"/>
        <v>83661.2</v>
      </c>
      <c r="AI144" s="11">
        <f t="shared" si="343"/>
        <v>0</v>
      </c>
      <c r="AJ144" s="11">
        <f t="shared" si="336"/>
        <v>83661.2</v>
      </c>
      <c r="AK144" s="32">
        <f t="shared" ref="AK144" si="344">AK149</f>
        <v>0</v>
      </c>
      <c r="AL144" s="11">
        <f t="shared" si="337"/>
        <v>83661.2</v>
      </c>
      <c r="AM144" s="3"/>
      <c r="AN144" s="3"/>
    </row>
    <row r="145" spans="1:40" ht="37.5" x14ac:dyDescent="0.3">
      <c r="A145" s="1" t="s">
        <v>209</v>
      </c>
      <c r="B145" s="7" t="s">
        <v>45</v>
      </c>
      <c r="C145" s="6" t="s">
        <v>97</v>
      </c>
      <c r="D145" s="10">
        <v>17026.900000000001</v>
      </c>
      <c r="E145" s="10"/>
      <c r="F145" s="10">
        <f t="shared" si="211"/>
        <v>17026.900000000001</v>
      </c>
      <c r="G145" s="10"/>
      <c r="H145" s="10">
        <f t="shared" si="324"/>
        <v>17026.900000000001</v>
      </c>
      <c r="I145" s="10"/>
      <c r="J145" s="10">
        <f t="shared" si="325"/>
        <v>17026.900000000001</v>
      </c>
      <c r="K145" s="10"/>
      <c r="L145" s="10">
        <f t="shared" si="326"/>
        <v>17026.900000000001</v>
      </c>
      <c r="M145" s="10"/>
      <c r="N145" s="10">
        <f>L145+M145</f>
        <v>17026.900000000001</v>
      </c>
      <c r="O145" s="29">
        <f>-51.007</f>
        <v>-51.006999999999998</v>
      </c>
      <c r="P145" s="10">
        <f>N145+O145</f>
        <v>16975.893</v>
      </c>
      <c r="Q145" s="10">
        <v>0</v>
      </c>
      <c r="R145" s="10">
        <v>0</v>
      </c>
      <c r="S145" s="10">
        <f t="shared" si="212"/>
        <v>0</v>
      </c>
      <c r="T145" s="10">
        <v>0</v>
      </c>
      <c r="U145" s="10">
        <f t="shared" si="329"/>
        <v>0</v>
      </c>
      <c r="V145" s="10">
        <v>0</v>
      </c>
      <c r="W145" s="10">
        <f t="shared" si="330"/>
        <v>0</v>
      </c>
      <c r="X145" s="10">
        <v>0</v>
      </c>
      <c r="Y145" s="10">
        <f t="shared" si="331"/>
        <v>0</v>
      </c>
      <c r="Z145" s="29"/>
      <c r="AA145" s="10">
        <f t="shared" si="332"/>
        <v>0</v>
      </c>
      <c r="AB145" s="11">
        <v>0</v>
      </c>
      <c r="AC145" s="11">
        <v>0</v>
      </c>
      <c r="AD145" s="11">
        <f t="shared" si="213"/>
        <v>0</v>
      </c>
      <c r="AE145" s="11"/>
      <c r="AF145" s="11">
        <f t="shared" si="334"/>
        <v>0</v>
      </c>
      <c r="AG145" s="11"/>
      <c r="AH145" s="11">
        <f t="shared" si="335"/>
        <v>0</v>
      </c>
      <c r="AI145" s="11"/>
      <c r="AJ145" s="11">
        <f t="shared" si="336"/>
        <v>0</v>
      </c>
      <c r="AK145" s="32"/>
      <c r="AL145" s="11">
        <f t="shared" si="337"/>
        <v>0</v>
      </c>
      <c r="AM145" s="3" t="s">
        <v>140</v>
      </c>
      <c r="AN145" s="3"/>
    </row>
    <row r="146" spans="1:40" ht="37.5" x14ac:dyDescent="0.3">
      <c r="A146" s="1" t="s">
        <v>210</v>
      </c>
      <c r="B146" s="7" t="s">
        <v>46</v>
      </c>
      <c r="C146" s="6" t="s">
        <v>97</v>
      </c>
      <c r="D146" s="10">
        <f>D148+D149</f>
        <v>152367.29999999999</v>
      </c>
      <c r="E146" s="10">
        <f>E148+E149</f>
        <v>0</v>
      </c>
      <c r="F146" s="10">
        <f t="shared" si="211"/>
        <v>152367.29999999999</v>
      </c>
      <c r="G146" s="10">
        <f>G148+G149</f>
        <v>0</v>
      </c>
      <c r="H146" s="10">
        <f t="shared" si="324"/>
        <v>152367.29999999999</v>
      </c>
      <c r="I146" s="10">
        <f>I148+I149</f>
        <v>0</v>
      </c>
      <c r="J146" s="10">
        <f t="shared" si="325"/>
        <v>152367.29999999999</v>
      </c>
      <c r="K146" s="10">
        <f>K148+K149</f>
        <v>0</v>
      </c>
      <c r="L146" s="10">
        <f t="shared" si="326"/>
        <v>152367.29999999999</v>
      </c>
      <c r="M146" s="10">
        <f>M148+M149</f>
        <v>0</v>
      </c>
      <c r="N146" s="10">
        <f>L146+M146</f>
        <v>152367.29999999999</v>
      </c>
      <c r="O146" s="29">
        <f>O148+O149</f>
        <v>-368</v>
      </c>
      <c r="P146" s="10">
        <f>N146+O146</f>
        <v>151999.29999999999</v>
      </c>
      <c r="Q146" s="10">
        <f t="shared" ref="Q146:AB146" si="345">Q148+Q149</f>
        <v>122861.7</v>
      </c>
      <c r="R146" s="10">
        <f t="shared" ref="R146:T146" si="346">R148+R149</f>
        <v>0</v>
      </c>
      <c r="S146" s="10">
        <f t="shared" si="212"/>
        <v>122861.7</v>
      </c>
      <c r="T146" s="10">
        <f t="shared" si="346"/>
        <v>0</v>
      </c>
      <c r="U146" s="10">
        <f t="shared" si="329"/>
        <v>122861.7</v>
      </c>
      <c r="V146" s="10">
        <f t="shared" ref="V146" si="347">V148+V149</f>
        <v>0</v>
      </c>
      <c r="W146" s="10">
        <f t="shared" si="330"/>
        <v>122861.7</v>
      </c>
      <c r="X146" s="10">
        <f t="shared" ref="X146:Z146" si="348">X148+X149</f>
        <v>0</v>
      </c>
      <c r="Y146" s="10">
        <f t="shared" si="331"/>
        <v>122861.7</v>
      </c>
      <c r="Z146" s="29">
        <f t="shared" si="348"/>
        <v>0</v>
      </c>
      <c r="AA146" s="10">
        <f t="shared" si="332"/>
        <v>122861.7</v>
      </c>
      <c r="AB146" s="10">
        <f t="shared" si="345"/>
        <v>144161.20000000001</v>
      </c>
      <c r="AC146" s="11">
        <f t="shared" ref="AC146:AE146" si="349">AC148+AC149</f>
        <v>0</v>
      </c>
      <c r="AD146" s="11">
        <f t="shared" si="213"/>
        <v>144161.20000000001</v>
      </c>
      <c r="AE146" s="11">
        <f t="shared" si="349"/>
        <v>0</v>
      </c>
      <c r="AF146" s="11">
        <f t="shared" si="334"/>
        <v>144161.20000000001</v>
      </c>
      <c r="AG146" s="11">
        <f t="shared" ref="AG146:AI146" si="350">AG148+AG149</f>
        <v>0</v>
      </c>
      <c r="AH146" s="11">
        <f t="shared" si="335"/>
        <v>144161.20000000001</v>
      </c>
      <c r="AI146" s="11">
        <f t="shared" si="350"/>
        <v>0</v>
      </c>
      <c r="AJ146" s="11">
        <f t="shared" si="336"/>
        <v>144161.20000000001</v>
      </c>
      <c r="AK146" s="32">
        <f t="shared" ref="AK146" si="351">AK148+AK149</f>
        <v>0</v>
      </c>
      <c r="AL146" s="11">
        <f t="shared" si="337"/>
        <v>144161.20000000001</v>
      </c>
      <c r="AM146" s="3"/>
      <c r="AN146" s="3"/>
    </row>
    <row r="147" spans="1:40" x14ac:dyDescent="0.3">
      <c r="A147" s="1"/>
      <c r="B147" s="7" t="s">
        <v>5</v>
      </c>
      <c r="C147" s="19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29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29"/>
      <c r="AA147" s="10"/>
      <c r="AB147" s="11"/>
      <c r="AC147" s="11"/>
      <c r="AD147" s="11"/>
      <c r="AE147" s="11"/>
      <c r="AF147" s="11"/>
      <c r="AG147" s="11"/>
      <c r="AH147" s="11"/>
      <c r="AI147" s="11"/>
      <c r="AJ147" s="11"/>
      <c r="AK147" s="32"/>
      <c r="AL147" s="11"/>
      <c r="AM147" s="3"/>
      <c r="AN147" s="3"/>
    </row>
    <row r="148" spans="1:40" hidden="1" x14ac:dyDescent="0.3">
      <c r="A148" s="1"/>
      <c r="B148" s="5" t="s">
        <v>6</v>
      </c>
      <c r="C148" s="19"/>
      <c r="D148" s="10">
        <v>90005.6</v>
      </c>
      <c r="E148" s="10"/>
      <c r="F148" s="10">
        <f t="shared" si="211"/>
        <v>90005.6</v>
      </c>
      <c r="G148" s="10"/>
      <c r="H148" s="10">
        <f t="shared" ref="H148:H156" si="352">F148+G148</f>
        <v>90005.6</v>
      </c>
      <c r="I148" s="10"/>
      <c r="J148" s="10">
        <f t="shared" ref="J148:J156" si="353">H148+I148</f>
        <v>90005.6</v>
      </c>
      <c r="K148" s="10"/>
      <c r="L148" s="10">
        <f t="shared" ref="L148:L156" si="354">J148+K148</f>
        <v>90005.6</v>
      </c>
      <c r="M148" s="10"/>
      <c r="N148" s="10">
        <f t="shared" ref="N148:N156" si="355">L148+M148</f>
        <v>90005.6</v>
      </c>
      <c r="O148" s="29">
        <v>-368</v>
      </c>
      <c r="P148" s="10">
        <f t="shared" ref="P148:P156" si="356">N148+O148</f>
        <v>89637.6</v>
      </c>
      <c r="Q148" s="10">
        <v>60500</v>
      </c>
      <c r="R148" s="10"/>
      <c r="S148" s="10">
        <f t="shared" si="212"/>
        <v>60500</v>
      </c>
      <c r="T148" s="10"/>
      <c r="U148" s="10">
        <f t="shared" ref="U148:U156" si="357">S148+T148</f>
        <v>60500</v>
      </c>
      <c r="V148" s="10"/>
      <c r="W148" s="10">
        <f t="shared" ref="W148:W156" si="358">U148+V148</f>
        <v>60500</v>
      </c>
      <c r="X148" s="10"/>
      <c r="Y148" s="10">
        <f t="shared" ref="Y148:Y156" si="359">W148+X148</f>
        <v>60500</v>
      </c>
      <c r="Z148" s="29"/>
      <c r="AA148" s="10">
        <f t="shared" ref="AA148:AA156" si="360">Y148+Z148</f>
        <v>60500</v>
      </c>
      <c r="AB148" s="11">
        <v>60500</v>
      </c>
      <c r="AC148" s="11"/>
      <c r="AD148" s="11">
        <f t="shared" si="213"/>
        <v>60500</v>
      </c>
      <c r="AE148" s="11"/>
      <c r="AF148" s="11">
        <f t="shared" ref="AF148:AF156" si="361">AD148+AE148</f>
        <v>60500</v>
      </c>
      <c r="AG148" s="11"/>
      <c r="AH148" s="11">
        <f t="shared" ref="AH148:AH156" si="362">AF148+AG148</f>
        <v>60500</v>
      </c>
      <c r="AI148" s="11"/>
      <c r="AJ148" s="11">
        <f t="shared" ref="AJ148:AJ156" si="363">AH148+AI148</f>
        <v>60500</v>
      </c>
      <c r="AK148" s="32"/>
      <c r="AL148" s="11">
        <f t="shared" ref="AL148:AL156" si="364">AJ148+AK148</f>
        <v>60500</v>
      </c>
      <c r="AM148" s="3" t="s">
        <v>282</v>
      </c>
      <c r="AN148" s="3">
        <v>0</v>
      </c>
    </row>
    <row r="149" spans="1:40" x14ac:dyDescent="0.3">
      <c r="A149" s="1"/>
      <c r="B149" s="7" t="s">
        <v>12</v>
      </c>
      <c r="C149" s="19"/>
      <c r="D149" s="10">
        <v>62361.7</v>
      </c>
      <c r="E149" s="10"/>
      <c r="F149" s="10">
        <f t="shared" si="211"/>
        <v>62361.7</v>
      </c>
      <c r="G149" s="10"/>
      <c r="H149" s="10">
        <f t="shared" si="352"/>
        <v>62361.7</v>
      </c>
      <c r="I149" s="10"/>
      <c r="J149" s="10">
        <f t="shared" si="353"/>
        <v>62361.7</v>
      </c>
      <c r="K149" s="10"/>
      <c r="L149" s="10">
        <f t="shared" si="354"/>
        <v>62361.7</v>
      </c>
      <c r="M149" s="10"/>
      <c r="N149" s="10">
        <f t="shared" si="355"/>
        <v>62361.7</v>
      </c>
      <c r="O149" s="29"/>
      <c r="P149" s="10">
        <f t="shared" si="356"/>
        <v>62361.7</v>
      </c>
      <c r="Q149" s="10">
        <v>62361.7</v>
      </c>
      <c r="R149" s="10"/>
      <c r="S149" s="10">
        <f t="shared" si="212"/>
        <v>62361.7</v>
      </c>
      <c r="T149" s="10"/>
      <c r="U149" s="10">
        <f t="shared" si="357"/>
        <v>62361.7</v>
      </c>
      <c r="V149" s="10"/>
      <c r="W149" s="10">
        <f t="shared" si="358"/>
        <v>62361.7</v>
      </c>
      <c r="X149" s="10"/>
      <c r="Y149" s="10">
        <f t="shared" si="359"/>
        <v>62361.7</v>
      </c>
      <c r="Z149" s="29"/>
      <c r="AA149" s="10">
        <f t="shared" si="360"/>
        <v>62361.7</v>
      </c>
      <c r="AB149" s="11">
        <v>83661.2</v>
      </c>
      <c r="AC149" s="11"/>
      <c r="AD149" s="11">
        <f t="shared" si="213"/>
        <v>83661.2</v>
      </c>
      <c r="AE149" s="11"/>
      <c r="AF149" s="11">
        <f t="shared" si="361"/>
        <v>83661.2</v>
      </c>
      <c r="AG149" s="11"/>
      <c r="AH149" s="11">
        <f t="shared" si="362"/>
        <v>83661.2</v>
      </c>
      <c r="AI149" s="11"/>
      <c r="AJ149" s="11">
        <f t="shared" si="363"/>
        <v>83661.2</v>
      </c>
      <c r="AK149" s="32"/>
      <c r="AL149" s="11">
        <f t="shared" si="364"/>
        <v>83661.2</v>
      </c>
      <c r="AM149" s="3" t="s">
        <v>281</v>
      </c>
      <c r="AN149" s="3"/>
    </row>
    <row r="150" spans="1:40" ht="37.5" x14ac:dyDescent="0.3">
      <c r="A150" s="1" t="s">
        <v>211</v>
      </c>
      <c r="B150" s="7" t="s">
        <v>47</v>
      </c>
      <c r="C150" s="6" t="s">
        <v>97</v>
      </c>
      <c r="D150" s="10">
        <v>31451.7</v>
      </c>
      <c r="E150" s="10"/>
      <c r="F150" s="10">
        <f t="shared" si="211"/>
        <v>31451.7</v>
      </c>
      <c r="G150" s="10"/>
      <c r="H150" s="10">
        <f t="shared" si="352"/>
        <v>31451.7</v>
      </c>
      <c r="I150" s="10"/>
      <c r="J150" s="10">
        <f t="shared" si="353"/>
        <v>31451.7</v>
      </c>
      <c r="K150" s="10"/>
      <c r="L150" s="10">
        <f t="shared" si="354"/>
        <v>31451.7</v>
      </c>
      <c r="M150" s="10"/>
      <c r="N150" s="10">
        <f t="shared" si="355"/>
        <v>31451.7</v>
      </c>
      <c r="O150" s="29"/>
      <c r="P150" s="10">
        <f t="shared" si="356"/>
        <v>31451.7</v>
      </c>
      <c r="Q150" s="10">
        <v>0</v>
      </c>
      <c r="R150" s="10">
        <v>0</v>
      </c>
      <c r="S150" s="10">
        <f t="shared" si="212"/>
        <v>0</v>
      </c>
      <c r="T150" s="10"/>
      <c r="U150" s="10">
        <f t="shared" si="357"/>
        <v>0</v>
      </c>
      <c r="V150" s="10"/>
      <c r="W150" s="10">
        <f t="shared" si="358"/>
        <v>0</v>
      </c>
      <c r="X150" s="10"/>
      <c r="Y150" s="10">
        <f t="shared" si="359"/>
        <v>0</v>
      </c>
      <c r="Z150" s="29"/>
      <c r="AA150" s="10">
        <f t="shared" si="360"/>
        <v>0</v>
      </c>
      <c r="AB150" s="11">
        <v>0</v>
      </c>
      <c r="AC150" s="11">
        <v>0</v>
      </c>
      <c r="AD150" s="11">
        <f t="shared" si="213"/>
        <v>0</v>
      </c>
      <c r="AE150" s="11"/>
      <c r="AF150" s="11">
        <f t="shared" si="361"/>
        <v>0</v>
      </c>
      <c r="AG150" s="11"/>
      <c r="AH150" s="11">
        <f t="shared" si="362"/>
        <v>0</v>
      </c>
      <c r="AI150" s="11"/>
      <c r="AJ150" s="11">
        <f t="shared" si="363"/>
        <v>0</v>
      </c>
      <c r="AK150" s="32"/>
      <c r="AL150" s="11">
        <f t="shared" si="364"/>
        <v>0</v>
      </c>
      <c r="AM150" s="3" t="s">
        <v>141</v>
      </c>
      <c r="AN150" s="3"/>
    </row>
    <row r="151" spans="1:40" ht="37.5" x14ac:dyDescent="0.3">
      <c r="A151" s="1" t="s">
        <v>212</v>
      </c>
      <c r="B151" s="7" t="s">
        <v>48</v>
      </c>
      <c r="C151" s="6" t="s">
        <v>97</v>
      </c>
      <c r="D151" s="10">
        <v>0</v>
      </c>
      <c r="E151" s="10"/>
      <c r="F151" s="10">
        <f t="shared" si="211"/>
        <v>0</v>
      </c>
      <c r="G151" s="10"/>
      <c r="H151" s="10">
        <f t="shared" si="352"/>
        <v>0</v>
      </c>
      <c r="I151" s="10"/>
      <c r="J151" s="10">
        <f t="shared" si="353"/>
        <v>0</v>
      </c>
      <c r="K151" s="10"/>
      <c r="L151" s="10">
        <f t="shared" si="354"/>
        <v>0</v>
      </c>
      <c r="M151" s="10"/>
      <c r="N151" s="10">
        <f t="shared" si="355"/>
        <v>0</v>
      </c>
      <c r="O151" s="29"/>
      <c r="P151" s="10">
        <f t="shared" si="356"/>
        <v>0</v>
      </c>
      <c r="Q151" s="10">
        <v>726.6</v>
      </c>
      <c r="R151" s="10"/>
      <c r="S151" s="10">
        <f t="shared" si="212"/>
        <v>726.6</v>
      </c>
      <c r="T151" s="10"/>
      <c r="U151" s="10">
        <f t="shared" si="357"/>
        <v>726.6</v>
      </c>
      <c r="V151" s="10"/>
      <c r="W151" s="10">
        <f t="shared" si="358"/>
        <v>726.6</v>
      </c>
      <c r="X151" s="10"/>
      <c r="Y151" s="10">
        <f t="shared" si="359"/>
        <v>726.6</v>
      </c>
      <c r="Z151" s="29"/>
      <c r="AA151" s="10">
        <f t="shared" si="360"/>
        <v>726.6</v>
      </c>
      <c r="AB151" s="11">
        <v>0</v>
      </c>
      <c r="AC151" s="11">
        <v>0</v>
      </c>
      <c r="AD151" s="11">
        <f t="shared" si="213"/>
        <v>0</v>
      </c>
      <c r="AE151" s="11"/>
      <c r="AF151" s="11">
        <f t="shared" si="361"/>
        <v>0</v>
      </c>
      <c r="AG151" s="11"/>
      <c r="AH151" s="11">
        <f t="shared" si="362"/>
        <v>0</v>
      </c>
      <c r="AI151" s="11"/>
      <c r="AJ151" s="11">
        <f t="shared" si="363"/>
        <v>0</v>
      </c>
      <c r="AK151" s="32"/>
      <c r="AL151" s="11">
        <f t="shared" si="364"/>
        <v>0</v>
      </c>
      <c r="AM151" s="3" t="s">
        <v>142</v>
      </c>
      <c r="AN151" s="3"/>
    </row>
    <row r="152" spans="1:40" ht="37.5" x14ac:dyDescent="0.3">
      <c r="A152" s="1" t="s">
        <v>213</v>
      </c>
      <c r="B152" s="7" t="s">
        <v>49</v>
      </c>
      <c r="C152" s="6" t="s">
        <v>97</v>
      </c>
      <c r="D152" s="10">
        <v>0</v>
      </c>
      <c r="E152" s="10"/>
      <c r="F152" s="10">
        <f t="shared" si="211"/>
        <v>0</v>
      </c>
      <c r="G152" s="10"/>
      <c r="H152" s="10">
        <f t="shared" si="352"/>
        <v>0</v>
      </c>
      <c r="I152" s="10"/>
      <c r="J152" s="10">
        <f t="shared" si="353"/>
        <v>0</v>
      </c>
      <c r="K152" s="10"/>
      <c r="L152" s="10">
        <f t="shared" si="354"/>
        <v>0</v>
      </c>
      <c r="M152" s="10"/>
      <c r="N152" s="10">
        <f t="shared" si="355"/>
        <v>0</v>
      </c>
      <c r="O152" s="29"/>
      <c r="P152" s="10">
        <f t="shared" si="356"/>
        <v>0</v>
      </c>
      <c r="Q152" s="10">
        <v>0</v>
      </c>
      <c r="R152" s="10">
        <v>0</v>
      </c>
      <c r="S152" s="10">
        <f t="shared" si="212"/>
        <v>0</v>
      </c>
      <c r="T152" s="10"/>
      <c r="U152" s="10">
        <f t="shared" si="357"/>
        <v>0</v>
      </c>
      <c r="V152" s="10"/>
      <c r="W152" s="10">
        <f t="shared" si="358"/>
        <v>0</v>
      </c>
      <c r="X152" s="10"/>
      <c r="Y152" s="10">
        <f t="shared" si="359"/>
        <v>0</v>
      </c>
      <c r="Z152" s="29"/>
      <c r="AA152" s="10">
        <f t="shared" si="360"/>
        <v>0</v>
      </c>
      <c r="AB152" s="11">
        <v>52000</v>
      </c>
      <c r="AC152" s="11"/>
      <c r="AD152" s="11">
        <f t="shared" si="213"/>
        <v>52000</v>
      </c>
      <c r="AE152" s="11"/>
      <c r="AF152" s="11">
        <f t="shared" si="361"/>
        <v>52000</v>
      </c>
      <c r="AG152" s="11"/>
      <c r="AH152" s="11">
        <f t="shared" si="362"/>
        <v>52000</v>
      </c>
      <c r="AI152" s="11"/>
      <c r="AJ152" s="11">
        <f t="shared" si="363"/>
        <v>52000</v>
      </c>
      <c r="AK152" s="32"/>
      <c r="AL152" s="11">
        <f t="shared" si="364"/>
        <v>52000</v>
      </c>
      <c r="AM152" s="3" t="s">
        <v>143</v>
      </c>
      <c r="AN152" s="3"/>
    </row>
    <row r="153" spans="1:40" ht="37.5" x14ac:dyDescent="0.3">
      <c r="A153" s="1" t="s">
        <v>214</v>
      </c>
      <c r="B153" s="7" t="s">
        <v>302</v>
      </c>
      <c r="C153" s="6" t="s">
        <v>97</v>
      </c>
      <c r="D153" s="10">
        <v>0</v>
      </c>
      <c r="E153" s="10"/>
      <c r="F153" s="10">
        <f t="shared" si="211"/>
        <v>0</v>
      </c>
      <c r="G153" s="10"/>
      <c r="H153" s="10">
        <f t="shared" si="352"/>
        <v>0</v>
      </c>
      <c r="I153" s="10"/>
      <c r="J153" s="10">
        <f t="shared" si="353"/>
        <v>0</v>
      </c>
      <c r="K153" s="10"/>
      <c r="L153" s="10">
        <f t="shared" si="354"/>
        <v>0</v>
      </c>
      <c r="M153" s="10"/>
      <c r="N153" s="10">
        <f t="shared" si="355"/>
        <v>0</v>
      </c>
      <c r="O153" s="29"/>
      <c r="P153" s="10">
        <f t="shared" si="356"/>
        <v>0</v>
      </c>
      <c r="Q153" s="10">
        <v>0</v>
      </c>
      <c r="R153" s="10">
        <v>0</v>
      </c>
      <c r="S153" s="10">
        <f t="shared" si="212"/>
        <v>0</v>
      </c>
      <c r="T153" s="10"/>
      <c r="U153" s="10">
        <f t="shared" si="357"/>
        <v>0</v>
      </c>
      <c r="V153" s="10"/>
      <c r="W153" s="10">
        <f t="shared" si="358"/>
        <v>0</v>
      </c>
      <c r="X153" s="10"/>
      <c r="Y153" s="10">
        <f t="shared" si="359"/>
        <v>0</v>
      </c>
      <c r="Z153" s="29"/>
      <c r="AA153" s="10">
        <f t="shared" si="360"/>
        <v>0</v>
      </c>
      <c r="AB153" s="11">
        <v>7956</v>
      </c>
      <c r="AC153" s="11"/>
      <c r="AD153" s="11">
        <f t="shared" si="213"/>
        <v>7956</v>
      </c>
      <c r="AE153" s="11"/>
      <c r="AF153" s="11">
        <f t="shared" si="361"/>
        <v>7956</v>
      </c>
      <c r="AG153" s="11"/>
      <c r="AH153" s="11">
        <f t="shared" si="362"/>
        <v>7956</v>
      </c>
      <c r="AI153" s="11"/>
      <c r="AJ153" s="11">
        <f t="shared" si="363"/>
        <v>7956</v>
      </c>
      <c r="AK153" s="32"/>
      <c r="AL153" s="11">
        <f t="shared" si="364"/>
        <v>7956</v>
      </c>
      <c r="AM153" s="3" t="s">
        <v>144</v>
      </c>
      <c r="AN153" s="3"/>
    </row>
    <row r="154" spans="1:40" ht="37.5" x14ac:dyDescent="0.3">
      <c r="A154" s="1" t="s">
        <v>215</v>
      </c>
      <c r="B154" s="7" t="s">
        <v>252</v>
      </c>
      <c r="C154" s="6" t="s">
        <v>97</v>
      </c>
      <c r="D154" s="10">
        <v>1963.9</v>
      </c>
      <c r="E154" s="10"/>
      <c r="F154" s="10">
        <f t="shared" si="211"/>
        <v>1963.9</v>
      </c>
      <c r="G154" s="10"/>
      <c r="H154" s="10">
        <f t="shared" si="352"/>
        <v>1963.9</v>
      </c>
      <c r="I154" s="10"/>
      <c r="J154" s="10">
        <f t="shared" si="353"/>
        <v>1963.9</v>
      </c>
      <c r="K154" s="10"/>
      <c r="L154" s="10">
        <f t="shared" si="354"/>
        <v>1963.9</v>
      </c>
      <c r="M154" s="10"/>
      <c r="N154" s="10">
        <f t="shared" si="355"/>
        <v>1963.9</v>
      </c>
      <c r="O154" s="29"/>
      <c r="P154" s="10">
        <f t="shared" si="356"/>
        <v>1963.9</v>
      </c>
      <c r="Q154" s="10">
        <v>0</v>
      </c>
      <c r="R154" s="10">
        <v>0</v>
      </c>
      <c r="S154" s="10">
        <f t="shared" si="212"/>
        <v>0</v>
      </c>
      <c r="T154" s="10"/>
      <c r="U154" s="10">
        <f t="shared" si="357"/>
        <v>0</v>
      </c>
      <c r="V154" s="10"/>
      <c r="W154" s="10">
        <f t="shared" si="358"/>
        <v>0</v>
      </c>
      <c r="X154" s="10"/>
      <c r="Y154" s="10">
        <f t="shared" si="359"/>
        <v>0</v>
      </c>
      <c r="Z154" s="29"/>
      <c r="AA154" s="10">
        <f t="shared" si="360"/>
        <v>0</v>
      </c>
      <c r="AB154" s="11">
        <v>0</v>
      </c>
      <c r="AC154" s="11">
        <v>0</v>
      </c>
      <c r="AD154" s="11">
        <f t="shared" si="213"/>
        <v>0</v>
      </c>
      <c r="AE154" s="11"/>
      <c r="AF154" s="11">
        <f t="shared" si="361"/>
        <v>0</v>
      </c>
      <c r="AG154" s="11"/>
      <c r="AH154" s="11">
        <f t="shared" si="362"/>
        <v>0</v>
      </c>
      <c r="AI154" s="11"/>
      <c r="AJ154" s="11">
        <f t="shared" si="363"/>
        <v>0</v>
      </c>
      <c r="AK154" s="32"/>
      <c r="AL154" s="11">
        <f t="shared" si="364"/>
        <v>0</v>
      </c>
      <c r="AM154" s="3" t="s">
        <v>145</v>
      </c>
      <c r="AN154" s="3"/>
    </row>
    <row r="155" spans="1:40" ht="37.5" x14ac:dyDescent="0.3">
      <c r="A155" s="1" t="s">
        <v>216</v>
      </c>
      <c r="B155" s="7" t="s">
        <v>253</v>
      </c>
      <c r="C155" s="6" t="s">
        <v>97</v>
      </c>
      <c r="D155" s="10">
        <v>0</v>
      </c>
      <c r="E155" s="10"/>
      <c r="F155" s="10">
        <f t="shared" si="211"/>
        <v>0</v>
      </c>
      <c r="G155" s="10">
        <v>7350</v>
      </c>
      <c r="H155" s="10">
        <f t="shared" si="352"/>
        <v>7350</v>
      </c>
      <c r="I155" s="10"/>
      <c r="J155" s="10">
        <f t="shared" si="353"/>
        <v>7350</v>
      </c>
      <c r="K155" s="10"/>
      <c r="L155" s="10">
        <f t="shared" si="354"/>
        <v>7350</v>
      </c>
      <c r="M155" s="10"/>
      <c r="N155" s="10">
        <f t="shared" si="355"/>
        <v>7350</v>
      </c>
      <c r="O155" s="29"/>
      <c r="P155" s="10">
        <f t="shared" si="356"/>
        <v>7350</v>
      </c>
      <c r="Q155" s="10">
        <v>51950</v>
      </c>
      <c r="R155" s="10"/>
      <c r="S155" s="10">
        <f t="shared" si="212"/>
        <v>51950</v>
      </c>
      <c r="T155" s="10"/>
      <c r="U155" s="10">
        <f t="shared" si="357"/>
        <v>51950</v>
      </c>
      <c r="V155" s="10">
        <v>-51950</v>
      </c>
      <c r="W155" s="10">
        <f t="shared" si="358"/>
        <v>0</v>
      </c>
      <c r="X155" s="10"/>
      <c r="Y155" s="10">
        <f t="shared" si="359"/>
        <v>0</v>
      </c>
      <c r="Z155" s="29"/>
      <c r="AA155" s="10">
        <f t="shared" si="360"/>
        <v>0</v>
      </c>
      <c r="AB155" s="11">
        <v>124630</v>
      </c>
      <c r="AC155" s="11"/>
      <c r="AD155" s="11">
        <f t="shared" si="213"/>
        <v>124630</v>
      </c>
      <c r="AE155" s="11"/>
      <c r="AF155" s="11">
        <f t="shared" si="361"/>
        <v>124630</v>
      </c>
      <c r="AG155" s="11">
        <v>-124630</v>
      </c>
      <c r="AH155" s="11">
        <f t="shared" si="362"/>
        <v>0</v>
      </c>
      <c r="AI155" s="11"/>
      <c r="AJ155" s="11">
        <f t="shared" si="363"/>
        <v>0</v>
      </c>
      <c r="AK155" s="32"/>
      <c r="AL155" s="11">
        <f t="shared" si="364"/>
        <v>0</v>
      </c>
      <c r="AM155" s="3" t="s">
        <v>146</v>
      </c>
      <c r="AN155" s="3"/>
    </row>
    <row r="156" spans="1:40" ht="37.5" x14ac:dyDescent="0.3">
      <c r="A156" s="1" t="s">
        <v>217</v>
      </c>
      <c r="B156" s="7" t="s">
        <v>50</v>
      </c>
      <c r="C156" s="6" t="s">
        <v>97</v>
      </c>
      <c r="D156" s="10">
        <f>D158+D159</f>
        <v>194984.1</v>
      </c>
      <c r="E156" s="10">
        <f>E158+E159</f>
        <v>0</v>
      </c>
      <c r="F156" s="10">
        <f t="shared" si="211"/>
        <v>194984.1</v>
      </c>
      <c r="G156" s="10">
        <f>G158+G159</f>
        <v>0</v>
      </c>
      <c r="H156" s="10">
        <f t="shared" si="352"/>
        <v>194984.1</v>
      </c>
      <c r="I156" s="10">
        <f>I158+I159</f>
        <v>0</v>
      </c>
      <c r="J156" s="10">
        <f t="shared" si="353"/>
        <v>194984.1</v>
      </c>
      <c r="K156" s="10">
        <f>K158+K159</f>
        <v>0</v>
      </c>
      <c r="L156" s="10">
        <f t="shared" si="354"/>
        <v>194984.1</v>
      </c>
      <c r="M156" s="10">
        <f>M158+M159</f>
        <v>0</v>
      </c>
      <c r="N156" s="10">
        <f t="shared" si="355"/>
        <v>194984.1</v>
      </c>
      <c r="O156" s="29">
        <f>O158+O159</f>
        <v>0</v>
      </c>
      <c r="P156" s="10">
        <f t="shared" si="356"/>
        <v>194984.1</v>
      </c>
      <c r="Q156" s="10">
        <f t="shared" ref="Q156:AB156" si="365">Q158+Q159</f>
        <v>0</v>
      </c>
      <c r="R156" s="10">
        <f t="shared" ref="R156:T156" si="366">R158+R159</f>
        <v>0</v>
      </c>
      <c r="S156" s="10">
        <f t="shared" si="212"/>
        <v>0</v>
      </c>
      <c r="T156" s="10">
        <f t="shared" si="366"/>
        <v>0</v>
      </c>
      <c r="U156" s="10">
        <f t="shared" si="357"/>
        <v>0</v>
      </c>
      <c r="V156" s="10">
        <f t="shared" ref="V156" si="367">V158+V159</f>
        <v>0</v>
      </c>
      <c r="W156" s="10">
        <f t="shared" si="358"/>
        <v>0</v>
      </c>
      <c r="X156" s="10">
        <f t="shared" ref="X156:Z156" si="368">X158+X159</f>
        <v>0</v>
      </c>
      <c r="Y156" s="10">
        <f t="shared" si="359"/>
        <v>0</v>
      </c>
      <c r="Z156" s="29">
        <f t="shared" si="368"/>
        <v>0</v>
      </c>
      <c r="AA156" s="10">
        <f t="shared" si="360"/>
        <v>0</v>
      </c>
      <c r="AB156" s="10">
        <f t="shared" si="365"/>
        <v>0</v>
      </c>
      <c r="AC156" s="11">
        <f t="shared" ref="AC156:AE156" si="369">AC158+AC159</f>
        <v>0</v>
      </c>
      <c r="AD156" s="11">
        <f t="shared" si="213"/>
        <v>0</v>
      </c>
      <c r="AE156" s="11">
        <f t="shared" si="369"/>
        <v>0</v>
      </c>
      <c r="AF156" s="11">
        <f t="shared" si="361"/>
        <v>0</v>
      </c>
      <c r="AG156" s="11">
        <f t="shared" ref="AG156:AI156" si="370">AG158+AG159</f>
        <v>0</v>
      </c>
      <c r="AH156" s="11">
        <f t="shared" si="362"/>
        <v>0</v>
      </c>
      <c r="AI156" s="11">
        <f t="shared" si="370"/>
        <v>0</v>
      </c>
      <c r="AJ156" s="11">
        <f t="shared" si="363"/>
        <v>0</v>
      </c>
      <c r="AK156" s="32">
        <f t="shared" ref="AK156" si="371">AK158+AK159</f>
        <v>0</v>
      </c>
      <c r="AL156" s="11">
        <f t="shared" si="364"/>
        <v>0</v>
      </c>
      <c r="AM156" s="3"/>
      <c r="AN156" s="3"/>
    </row>
    <row r="157" spans="1:40" hidden="1" x14ac:dyDescent="0.3">
      <c r="A157" s="1"/>
      <c r="B157" s="7" t="s">
        <v>5</v>
      </c>
      <c r="C157" s="24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29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29"/>
      <c r="AA157" s="10"/>
      <c r="AB157" s="11"/>
      <c r="AC157" s="11"/>
      <c r="AD157" s="11"/>
      <c r="AE157" s="11"/>
      <c r="AF157" s="11"/>
      <c r="AG157" s="11"/>
      <c r="AH157" s="11"/>
      <c r="AI157" s="11"/>
      <c r="AJ157" s="11"/>
      <c r="AK157" s="32"/>
      <c r="AL157" s="11"/>
      <c r="AM157" s="3"/>
      <c r="AN157" s="14" t="s">
        <v>117</v>
      </c>
    </row>
    <row r="158" spans="1:40" hidden="1" x14ac:dyDescent="0.3">
      <c r="A158" s="1"/>
      <c r="B158" s="7" t="s">
        <v>6</v>
      </c>
      <c r="C158" s="24"/>
      <c r="D158" s="10">
        <v>194984.1</v>
      </c>
      <c r="E158" s="10"/>
      <c r="F158" s="10">
        <f t="shared" si="211"/>
        <v>194984.1</v>
      </c>
      <c r="G158" s="10"/>
      <c r="H158" s="10">
        <f t="shared" ref="H158:H160" si="372">F158+G158</f>
        <v>194984.1</v>
      </c>
      <c r="I158" s="10"/>
      <c r="J158" s="10">
        <f t="shared" ref="J158:J160" si="373">H158+I158</f>
        <v>194984.1</v>
      </c>
      <c r="K158" s="10"/>
      <c r="L158" s="10">
        <f t="shared" ref="L158:L160" si="374">J158+K158</f>
        <v>194984.1</v>
      </c>
      <c r="M158" s="10"/>
      <c r="N158" s="10">
        <f>L158+M158</f>
        <v>194984.1</v>
      </c>
      <c r="O158" s="29"/>
      <c r="P158" s="10">
        <f>N158+O158</f>
        <v>194984.1</v>
      </c>
      <c r="Q158" s="10">
        <v>0</v>
      </c>
      <c r="R158" s="10">
        <v>0</v>
      </c>
      <c r="S158" s="10">
        <f t="shared" si="212"/>
        <v>0</v>
      </c>
      <c r="T158" s="10">
        <v>0</v>
      </c>
      <c r="U158" s="10">
        <f t="shared" ref="U158:U160" si="375">S158+T158</f>
        <v>0</v>
      </c>
      <c r="V158" s="10">
        <v>0</v>
      </c>
      <c r="W158" s="10">
        <f t="shared" ref="W158:W160" si="376">U158+V158</f>
        <v>0</v>
      </c>
      <c r="X158" s="10">
        <v>0</v>
      </c>
      <c r="Y158" s="10">
        <f t="shared" ref="Y158:Y160" si="377">W158+X158</f>
        <v>0</v>
      </c>
      <c r="Z158" s="29">
        <v>0</v>
      </c>
      <c r="AA158" s="10">
        <f t="shared" ref="AA158:AA160" si="378">Y158+Z158</f>
        <v>0</v>
      </c>
      <c r="AB158" s="11">
        <v>0</v>
      </c>
      <c r="AC158" s="11">
        <v>0</v>
      </c>
      <c r="AD158" s="11">
        <f t="shared" si="213"/>
        <v>0</v>
      </c>
      <c r="AE158" s="11"/>
      <c r="AF158" s="11">
        <f t="shared" ref="AF158:AF160" si="379">AD158+AE158</f>
        <v>0</v>
      </c>
      <c r="AG158" s="11"/>
      <c r="AH158" s="11">
        <f t="shared" ref="AH158:AH160" si="380">AF158+AG158</f>
        <v>0</v>
      </c>
      <c r="AI158" s="11"/>
      <c r="AJ158" s="11">
        <f t="shared" ref="AJ158:AJ160" si="381">AH158+AI158</f>
        <v>0</v>
      </c>
      <c r="AK158" s="32"/>
      <c r="AL158" s="11">
        <f t="shared" ref="AL158:AL160" si="382">AJ158+AK158</f>
        <v>0</v>
      </c>
      <c r="AM158" s="3" t="s">
        <v>147</v>
      </c>
      <c r="AN158" s="14" t="s">
        <v>117</v>
      </c>
    </row>
    <row r="159" spans="1:40" hidden="1" x14ac:dyDescent="0.3">
      <c r="A159" s="1"/>
      <c r="B159" s="7" t="s">
        <v>12</v>
      </c>
      <c r="C159" s="24"/>
      <c r="D159" s="10"/>
      <c r="E159" s="10"/>
      <c r="F159" s="10">
        <f t="shared" si="211"/>
        <v>0</v>
      </c>
      <c r="G159" s="10"/>
      <c r="H159" s="10">
        <f t="shared" si="372"/>
        <v>0</v>
      </c>
      <c r="I159" s="10"/>
      <c r="J159" s="10">
        <f t="shared" si="373"/>
        <v>0</v>
      </c>
      <c r="K159" s="10"/>
      <c r="L159" s="10">
        <f t="shared" si="374"/>
        <v>0</v>
      </c>
      <c r="M159" s="10"/>
      <c r="N159" s="10">
        <f>L159+M159</f>
        <v>0</v>
      </c>
      <c r="O159" s="29"/>
      <c r="P159" s="10">
        <f>N159+O159</f>
        <v>0</v>
      </c>
      <c r="Q159" s="10"/>
      <c r="R159" s="10"/>
      <c r="S159" s="10">
        <f t="shared" si="212"/>
        <v>0</v>
      </c>
      <c r="T159" s="10"/>
      <c r="U159" s="10">
        <f t="shared" si="375"/>
        <v>0</v>
      </c>
      <c r="V159" s="10"/>
      <c r="W159" s="10">
        <f t="shared" si="376"/>
        <v>0</v>
      </c>
      <c r="X159" s="10"/>
      <c r="Y159" s="10">
        <f t="shared" si="377"/>
        <v>0</v>
      </c>
      <c r="Z159" s="29"/>
      <c r="AA159" s="10">
        <f t="shared" si="378"/>
        <v>0</v>
      </c>
      <c r="AB159" s="11"/>
      <c r="AC159" s="11"/>
      <c r="AD159" s="11">
        <f t="shared" si="213"/>
        <v>0</v>
      </c>
      <c r="AE159" s="11"/>
      <c r="AF159" s="11">
        <f t="shared" si="379"/>
        <v>0</v>
      </c>
      <c r="AG159" s="11"/>
      <c r="AH159" s="11">
        <f t="shared" si="380"/>
        <v>0</v>
      </c>
      <c r="AI159" s="11"/>
      <c r="AJ159" s="11">
        <f t="shared" si="381"/>
        <v>0</v>
      </c>
      <c r="AK159" s="32"/>
      <c r="AL159" s="11">
        <f t="shared" si="382"/>
        <v>0</v>
      </c>
      <c r="AM159" s="3"/>
      <c r="AN159" s="14" t="s">
        <v>117</v>
      </c>
    </row>
    <row r="160" spans="1:40" ht="37.5" x14ac:dyDescent="0.3">
      <c r="A160" s="1" t="s">
        <v>218</v>
      </c>
      <c r="B160" s="7" t="s">
        <v>51</v>
      </c>
      <c r="C160" s="6" t="s">
        <v>97</v>
      </c>
      <c r="D160" s="10">
        <f>D162</f>
        <v>142196.6</v>
      </c>
      <c r="E160" s="10">
        <f>E162</f>
        <v>0</v>
      </c>
      <c r="F160" s="10">
        <f t="shared" si="211"/>
        <v>142196.6</v>
      </c>
      <c r="G160" s="10">
        <f>G162</f>
        <v>0</v>
      </c>
      <c r="H160" s="10">
        <f t="shared" si="372"/>
        <v>142196.6</v>
      </c>
      <c r="I160" s="10">
        <f>I162</f>
        <v>0</v>
      </c>
      <c r="J160" s="10">
        <f t="shared" si="373"/>
        <v>142196.6</v>
      </c>
      <c r="K160" s="10">
        <f>K162</f>
        <v>0</v>
      </c>
      <c r="L160" s="10">
        <f t="shared" si="374"/>
        <v>142196.6</v>
      </c>
      <c r="M160" s="10">
        <f>M162</f>
        <v>0</v>
      </c>
      <c r="N160" s="10">
        <f>L160+M160</f>
        <v>142196.6</v>
      </c>
      <c r="O160" s="29">
        <f>O162</f>
        <v>0</v>
      </c>
      <c r="P160" s="10">
        <f>N160+O160</f>
        <v>142196.6</v>
      </c>
      <c r="Q160" s="10">
        <f t="shared" ref="Q160:AB160" si="383">Q162</f>
        <v>0</v>
      </c>
      <c r="R160" s="10">
        <f t="shared" ref="R160:T160" si="384">R162</f>
        <v>0</v>
      </c>
      <c r="S160" s="10">
        <f t="shared" si="212"/>
        <v>0</v>
      </c>
      <c r="T160" s="10">
        <f t="shared" si="384"/>
        <v>0</v>
      </c>
      <c r="U160" s="10">
        <f t="shared" si="375"/>
        <v>0</v>
      </c>
      <c r="V160" s="10">
        <f t="shared" ref="V160" si="385">V162</f>
        <v>0</v>
      </c>
      <c r="W160" s="10">
        <f t="shared" si="376"/>
        <v>0</v>
      </c>
      <c r="X160" s="10">
        <f t="shared" ref="X160:Z160" si="386">X162</f>
        <v>0</v>
      </c>
      <c r="Y160" s="10">
        <f t="shared" si="377"/>
        <v>0</v>
      </c>
      <c r="Z160" s="29">
        <f t="shared" si="386"/>
        <v>0</v>
      </c>
      <c r="AA160" s="10">
        <f t="shared" si="378"/>
        <v>0</v>
      </c>
      <c r="AB160" s="10">
        <f t="shared" si="383"/>
        <v>0</v>
      </c>
      <c r="AC160" s="11">
        <f t="shared" ref="AC160:AE160" si="387">AC162</f>
        <v>0</v>
      </c>
      <c r="AD160" s="11">
        <f t="shared" si="213"/>
        <v>0</v>
      </c>
      <c r="AE160" s="11">
        <f t="shared" si="387"/>
        <v>0</v>
      </c>
      <c r="AF160" s="11">
        <f t="shared" si="379"/>
        <v>0</v>
      </c>
      <c r="AG160" s="11">
        <f t="shared" ref="AG160:AI160" si="388">AG162</f>
        <v>0</v>
      </c>
      <c r="AH160" s="11">
        <f t="shared" si="380"/>
        <v>0</v>
      </c>
      <c r="AI160" s="11">
        <f t="shared" si="388"/>
        <v>0</v>
      </c>
      <c r="AJ160" s="11">
        <f t="shared" si="381"/>
        <v>0</v>
      </c>
      <c r="AK160" s="32">
        <f t="shared" ref="AK160" si="389">AK162</f>
        <v>0</v>
      </c>
      <c r="AL160" s="11">
        <f t="shared" si="382"/>
        <v>0</v>
      </c>
      <c r="AM160" s="3"/>
      <c r="AN160" s="3"/>
    </row>
    <row r="161" spans="1:40" hidden="1" x14ac:dyDescent="0.3">
      <c r="A161" s="1"/>
      <c r="B161" s="7" t="s">
        <v>5</v>
      </c>
      <c r="C161" s="24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29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29"/>
      <c r="AA161" s="10"/>
      <c r="AB161" s="11"/>
      <c r="AC161" s="11"/>
      <c r="AD161" s="11"/>
      <c r="AE161" s="11"/>
      <c r="AF161" s="11"/>
      <c r="AG161" s="11"/>
      <c r="AH161" s="11"/>
      <c r="AI161" s="11"/>
      <c r="AJ161" s="11"/>
      <c r="AK161" s="32"/>
      <c r="AL161" s="11"/>
      <c r="AM161" s="3"/>
      <c r="AN161" s="14" t="s">
        <v>117</v>
      </c>
    </row>
    <row r="162" spans="1:40" hidden="1" x14ac:dyDescent="0.3">
      <c r="A162" s="1"/>
      <c r="B162" s="7" t="s">
        <v>6</v>
      </c>
      <c r="C162" s="24"/>
      <c r="D162" s="10">
        <v>142196.6</v>
      </c>
      <c r="E162" s="10"/>
      <c r="F162" s="10">
        <f t="shared" si="211"/>
        <v>142196.6</v>
      </c>
      <c r="G162" s="10"/>
      <c r="H162" s="10">
        <f t="shared" ref="H162:H169" si="390">F162+G162</f>
        <v>142196.6</v>
      </c>
      <c r="I162" s="10"/>
      <c r="J162" s="10">
        <f t="shared" ref="J162:J169" si="391">H162+I162</f>
        <v>142196.6</v>
      </c>
      <c r="K162" s="10"/>
      <c r="L162" s="10">
        <f t="shared" ref="L162:L169" si="392">J162+K162</f>
        <v>142196.6</v>
      </c>
      <c r="M162" s="10"/>
      <c r="N162" s="10">
        <f t="shared" ref="N162:N169" si="393">L162+M162</f>
        <v>142196.6</v>
      </c>
      <c r="O162" s="29"/>
      <c r="P162" s="10">
        <f t="shared" ref="P162:P169" si="394">N162+O162</f>
        <v>142196.6</v>
      </c>
      <c r="Q162" s="10">
        <v>0</v>
      </c>
      <c r="R162" s="10">
        <v>0</v>
      </c>
      <c r="S162" s="10">
        <f t="shared" si="212"/>
        <v>0</v>
      </c>
      <c r="T162" s="10">
        <v>0</v>
      </c>
      <c r="U162" s="10">
        <f t="shared" ref="U162:U169" si="395">S162+T162</f>
        <v>0</v>
      </c>
      <c r="V162" s="10">
        <v>0</v>
      </c>
      <c r="W162" s="10">
        <f t="shared" ref="W162:W169" si="396">U162+V162</f>
        <v>0</v>
      </c>
      <c r="X162" s="10">
        <v>0</v>
      </c>
      <c r="Y162" s="10">
        <f t="shared" ref="Y162:Y166" si="397">W162+X162</f>
        <v>0</v>
      </c>
      <c r="Z162" s="29">
        <v>0</v>
      </c>
      <c r="AA162" s="10">
        <f t="shared" ref="AA162:AA166" si="398">Y162+Z162</f>
        <v>0</v>
      </c>
      <c r="AB162" s="11">
        <v>0</v>
      </c>
      <c r="AC162" s="11">
        <v>0</v>
      </c>
      <c r="AD162" s="11">
        <f t="shared" si="213"/>
        <v>0</v>
      </c>
      <c r="AE162" s="11"/>
      <c r="AF162" s="11">
        <f t="shared" ref="AF162:AF169" si="399">AD162+AE162</f>
        <v>0</v>
      </c>
      <c r="AG162" s="11"/>
      <c r="AH162" s="11">
        <f t="shared" ref="AH162:AH169" si="400">AF162+AG162</f>
        <v>0</v>
      </c>
      <c r="AI162" s="11"/>
      <c r="AJ162" s="11">
        <f t="shared" ref="AJ162:AJ169" si="401">AH162+AI162</f>
        <v>0</v>
      </c>
      <c r="AK162" s="32"/>
      <c r="AL162" s="11">
        <f t="shared" ref="AL162:AL169" si="402">AJ162+AK162</f>
        <v>0</v>
      </c>
      <c r="AM162" s="3" t="s">
        <v>148</v>
      </c>
      <c r="AN162" s="14" t="s">
        <v>117</v>
      </c>
    </row>
    <row r="163" spans="1:40" hidden="1" x14ac:dyDescent="0.3">
      <c r="A163" s="1"/>
      <c r="B163" s="7" t="s">
        <v>12</v>
      </c>
      <c r="C163" s="24"/>
      <c r="D163" s="10"/>
      <c r="E163" s="10"/>
      <c r="F163" s="10">
        <f t="shared" si="211"/>
        <v>0</v>
      </c>
      <c r="G163" s="10"/>
      <c r="H163" s="10">
        <f t="shared" si="390"/>
        <v>0</v>
      </c>
      <c r="I163" s="10"/>
      <c r="J163" s="10">
        <f t="shared" si="391"/>
        <v>0</v>
      </c>
      <c r="K163" s="10"/>
      <c r="L163" s="10">
        <f t="shared" si="392"/>
        <v>0</v>
      </c>
      <c r="M163" s="10"/>
      <c r="N163" s="10">
        <f t="shared" si="393"/>
        <v>0</v>
      </c>
      <c r="O163" s="29"/>
      <c r="P163" s="10">
        <f t="shared" si="394"/>
        <v>0</v>
      </c>
      <c r="Q163" s="10"/>
      <c r="R163" s="10"/>
      <c r="S163" s="10">
        <f t="shared" si="212"/>
        <v>0</v>
      </c>
      <c r="T163" s="10"/>
      <c r="U163" s="10">
        <f t="shared" si="395"/>
        <v>0</v>
      </c>
      <c r="V163" s="10"/>
      <c r="W163" s="10">
        <f t="shared" si="396"/>
        <v>0</v>
      </c>
      <c r="X163" s="10"/>
      <c r="Y163" s="10">
        <f t="shared" si="397"/>
        <v>0</v>
      </c>
      <c r="Z163" s="29"/>
      <c r="AA163" s="10">
        <f t="shared" si="398"/>
        <v>0</v>
      </c>
      <c r="AB163" s="11"/>
      <c r="AC163" s="11"/>
      <c r="AD163" s="11">
        <f t="shared" si="213"/>
        <v>0</v>
      </c>
      <c r="AE163" s="11"/>
      <c r="AF163" s="11">
        <f t="shared" si="399"/>
        <v>0</v>
      </c>
      <c r="AG163" s="11"/>
      <c r="AH163" s="11">
        <f t="shared" si="400"/>
        <v>0</v>
      </c>
      <c r="AI163" s="11"/>
      <c r="AJ163" s="11">
        <f t="shared" si="401"/>
        <v>0</v>
      </c>
      <c r="AK163" s="32"/>
      <c r="AL163" s="11">
        <f t="shared" si="402"/>
        <v>0</v>
      </c>
      <c r="AM163" s="3"/>
      <c r="AN163" s="14" t="s">
        <v>117</v>
      </c>
    </row>
    <row r="164" spans="1:40" ht="40.5" customHeight="1" x14ac:dyDescent="0.3">
      <c r="A164" s="1" t="s">
        <v>219</v>
      </c>
      <c r="B164" s="19" t="s">
        <v>76</v>
      </c>
      <c r="C164" s="6" t="s">
        <v>97</v>
      </c>
      <c r="D164" s="10">
        <v>5700.6</v>
      </c>
      <c r="E164" s="10"/>
      <c r="F164" s="10">
        <f t="shared" si="211"/>
        <v>5700.6</v>
      </c>
      <c r="G164" s="10"/>
      <c r="H164" s="10">
        <f t="shared" si="390"/>
        <v>5700.6</v>
      </c>
      <c r="I164" s="10"/>
      <c r="J164" s="10">
        <f t="shared" si="391"/>
        <v>5700.6</v>
      </c>
      <c r="K164" s="10"/>
      <c r="L164" s="10">
        <f t="shared" si="392"/>
        <v>5700.6</v>
      </c>
      <c r="M164" s="10"/>
      <c r="N164" s="10">
        <f t="shared" si="393"/>
        <v>5700.6</v>
      </c>
      <c r="O164" s="29"/>
      <c r="P164" s="10">
        <f t="shared" si="394"/>
        <v>5700.6</v>
      </c>
      <c r="Q164" s="10">
        <v>10791</v>
      </c>
      <c r="R164" s="10"/>
      <c r="S164" s="10">
        <f t="shared" si="212"/>
        <v>10791</v>
      </c>
      <c r="T164" s="10"/>
      <c r="U164" s="10">
        <f t="shared" si="395"/>
        <v>10791</v>
      </c>
      <c r="V164" s="10"/>
      <c r="W164" s="10">
        <f t="shared" si="396"/>
        <v>10791</v>
      </c>
      <c r="X164" s="10"/>
      <c r="Y164" s="10">
        <f t="shared" si="397"/>
        <v>10791</v>
      </c>
      <c r="Z164" s="29"/>
      <c r="AA164" s="10">
        <f t="shared" si="398"/>
        <v>10791</v>
      </c>
      <c r="AB164" s="11">
        <v>0</v>
      </c>
      <c r="AC164" s="11">
        <v>0</v>
      </c>
      <c r="AD164" s="11">
        <f t="shared" si="213"/>
        <v>0</v>
      </c>
      <c r="AE164" s="11"/>
      <c r="AF164" s="11">
        <f t="shared" si="399"/>
        <v>0</v>
      </c>
      <c r="AG164" s="11"/>
      <c r="AH164" s="11">
        <f t="shared" si="400"/>
        <v>0</v>
      </c>
      <c r="AI164" s="11"/>
      <c r="AJ164" s="11">
        <f t="shared" si="401"/>
        <v>0</v>
      </c>
      <c r="AK164" s="32"/>
      <c r="AL164" s="11">
        <f t="shared" si="402"/>
        <v>0</v>
      </c>
      <c r="AM164" s="3" t="s">
        <v>86</v>
      </c>
      <c r="AN164" s="3"/>
    </row>
    <row r="165" spans="1:40" ht="37.5" x14ac:dyDescent="0.3">
      <c r="A165" s="1" t="s">
        <v>324</v>
      </c>
      <c r="B165" s="19" t="s">
        <v>329</v>
      </c>
      <c r="C165" s="6" t="s">
        <v>97</v>
      </c>
      <c r="D165" s="10"/>
      <c r="E165" s="10"/>
      <c r="F165" s="10"/>
      <c r="G165" s="10">
        <v>2172.7379999999998</v>
      </c>
      <c r="H165" s="10">
        <f t="shared" si="390"/>
        <v>2172.7379999999998</v>
      </c>
      <c r="I165" s="10"/>
      <c r="J165" s="10">
        <f t="shared" si="391"/>
        <v>2172.7379999999998</v>
      </c>
      <c r="K165" s="10"/>
      <c r="L165" s="10">
        <f t="shared" si="392"/>
        <v>2172.7379999999998</v>
      </c>
      <c r="M165" s="10"/>
      <c r="N165" s="10">
        <f t="shared" si="393"/>
        <v>2172.7379999999998</v>
      </c>
      <c r="O165" s="29"/>
      <c r="P165" s="10">
        <f t="shared" si="394"/>
        <v>2172.7379999999998</v>
      </c>
      <c r="Q165" s="10"/>
      <c r="R165" s="10"/>
      <c r="S165" s="10"/>
      <c r="T165" s="10"/>
      <c r="U165" s="10">
        <f t="shared" si="395"/>
        <v>0</v>
      </c>
      <c r="V165" s="10"/>
      <c r="W165" s="10">
        <f t="shared" si="396"/>
        <v>0</v>
      </c>
      <c r="X165" s="10"/>
      <c r="Y165" s="10">
        <f t="shared" si="397"/>
        <v>0</v>
      </c>
      <c r="Z165" s="29"/>
      <c r="AA165" s="10">
        <f t="shared" si="398"/>
        <v>0</v>
      </c>
      <c r="AB165" s="11"/>
      <c r="AC165" s="11"/>
      <c r="AD165" s="11"/>
      <c r="AE165" s="11"/>
      <c r="AF165" s="11">
        <f t="shared" si="399"/>
        <v>0</v>
      </c>
      <c r="AG165" s="11"/>
      <c r="AH165" s="11">
        <f t="shared" si="400"/>
        <v>0</v>
      </c>
      <c r="AI165" s="11"/>
      <c r="AJ165" s="11">
        <f t="shared" si="401"/>
        <v>0</v>
      </c>
      <c r="AK165" s="32"/>
      <c r="AL165" s="11">
        <f t="shared" si="402"/>
        <v>0</v>
      </c>
      <c r="AM165" s="3" t="s">
        <v>332</v>
      </c>
      <c r="AN165" s="3"/>
    </row>
    <row r="166" spans="1:40" ht="37.5" x14ac:dyDescent="0.3">
      <c r="A166" s="1" t="s">
        <v>220</v>
      </c>
      <c r="B166" s="19" t="s">
        <v>330</v>
      </c>
      <c r="C166" s="6" t="s">
        <v>97</v>
      </c>
      <c r="D166" s="10"/>
      <c r="E166" s="10"/>
      <c r="F166" s="10"/>
      <c r="G166" s="10">
        <v>1783.6980000000001</v>
      </c>
      <c r="H166" s="10">
        <f t="shared" si="390"/>
        <v>1783.6980000000001</v>
      </c>
      <c r="I166" s="10"/>
      <c r="J166" s="10">
        <f t="shared" si="391"/>
        <v>1783.6980000000001</v>
      </c>
      <c r="K166" s="10"/>
      <c r="L166" s="10">
        <f t="shared" si="392"/>
        <v>1783.6980000000001</v>
      </c>
      <c r="M166" s="10"/>
      <c r="N166" s="10">
        <f t="shared" si="393"/>
        <v>1783.6980000000001</v>
      </c>
      <c r="O166" s="29"/>
      <c r="P166" s="10">
        <f t="shared" si="394"/>
        <v>1783.6980000000001</v>
      </c>
      <c r="Q166" s="10"/>
      <c r="R166" s="10"/>
      <c r="S166" s="10"/>
      <c r="T166" s="10"/>
      <c r="U166" s="10">
        <f t="shared" si="395"/>
        <v>0</v>
      </c>
      <c r="V166" s="10"/>
      <c r="W166" s="10">
        <f t="shared" si="396"/>
        <v>0</v>
      </c>
      <c r="X166" s="10"/>
      <c r="Y166" s="10">
        <f t="shared" si="397"/>
        <v>0</v>
      </c>
      <c r="Z166" s="29"/>
      <c r="AA166" s="10">
        <f t="shared" si="398"/>
        <v>0</v>
      </c>
      <c r="AB166" s="11"/>
      <c r="AC166" s="11"/>
      <c r="AD166" s="11"/>
      <c r="AE166" s="11"/>
      <c r="AF166" s="11">
        <f t="shared" si="399"/>
        <v>0</v>
      </c>
      <c r="AG166" s="11"/>
      <c r="AH166" s="11">
        <f t="shared" si="400"/>
        <v>0</v>
      </c>
      <c r="AI166" s="11"/>
      <c r="AJ166" s="11">
        <f t="shared" si="401"/>
        <v>0</v>
      </c>
      <c r="AK166" s="32"/>
      <c r="AL166" s="11">
        <f t="shared" si="402"/>
        <v>0</v>
      </c>
      <c r="AM166" s="3" t="s">
        <v>333</v>
      </c>
      <c r="AN166" s="3"/>
    </row>
    <row r="167" spans="1:40" ht="37.5" x14ac:dyDescent="0.3">
      <c r="A167" s="1" t="s">
        <v>221</v>
      </c>
      <c r="B167" s="19" t="s">
        <v>331</v>
      </c>
      <c r="C167" s="6" t="s">
        <v>97</v>
      </c>
      <c r="D167" s="10"/>
      <c r="E167" s="10"/>
      <c r="F167" s="10"/>
      <c r="G167" s="10">
        <v>3741.3890000000001</v>
      </c>
      <c r="H167" s="10">
        <f t="shared" si="390"/>
        <v>3741.3890000000001</v>
      </c>
      <c r="I167" s="10"/>
      <c r="J167" s="10">
        <f t="shared" si="391"/>
        <v>3741.3890000000001</v>
      </c>
      <c r="K167" s="10"/>
      <c r="L167" s="10">
        <f t="shared" si="392"/>
        <v>3741.3890000000001</v>
      </c>
      <c r="M167" s="10"/>
      <c r="N167" s="10">
        <f t="shared" si="393"/>
        <v>3741.3890000000001</v>
      </c>
      <c r="O167" s="29"/>
      <c r="P167" s="10">
        <f t="shared" si="394"/>
        <v>3741.3890000000001</v>
      </c>
      <c r="Q167" s="10"/>
      <c r="R167" s="10"/>
      <c r="S167" s="10"/>
      <c r="T167" s="10"/>
      <c r="U167" s="10">
        <f t="shared" si="395"/>
        <v>0</v>
      </c>
      <c r="V167" s="10"/>
      <c r="W167" s="10">
        <f>U167+V167</f>
        <v>0</v>
      </c>
      <c r="X167" s="10"/>
      <c r="Y167" s="10">
        <f>W167+X167</f>
        <v>0</v>
      </c>
      <c r="Z167" s="29"/>
      <c r="AA167" s="10">
        <f>Y167+Z167</f>
        <v>0</v>
      </c>
      <c r="AB167" s="11"/>
      <c r="AC167" s="11"/>
      <c r="AD167" s="11"/>
      <c r="AE167" s="11"/>
      <c r="AF167" s="11">
        <f t="shared" si="399"/>
        <v>0</v>
      </c>
      <c r="AG167" s="11"/>
      <c r="AH167" s="11">
        <f t="shared" si="400"/>
        <v>0</v>
      </c>
      <c r="AI167" s="11"/>
      <c r="AJ167" s="11">
        <f t="shared" si="401"/>
        <v>0</v>
      </c>
      <c r="AK167" s="32"/>
      <c r="AL167" s="11">
        <f t="shared" si="402"/>
        <v>0</v>
      </c>
      <c r="AM167" s="3" t="s">
        <v>334</v>
      </c>
      <c r="AN167" s="3"/>
    </row>
    <row r="168" spans="1:40" ht="56.25" x14ac:dyDescent="0.3">
      <c r="A168" s="1" t="s">
        <v>222</v>
      </c>
      <c r="B168" s="19" t="s">
        <v>368</v>
      </c>
      <c r="C168" s="6" t="s">
        <v>59</v>
      </c>
      <c r="D168" s="10"/>
      <c r="E168" s="10"/>
      <c r="F168" s="10"/>
      <c r="G168" s="10"/>
      <c r="H168" s="10"/>
      <c r="I168" s="10"/>
      <c r="J168" s="10"/>
      <c r="K168" s="10">
        <v>21381.073</v>
      </c>
      <c r="L168" s="10">
        <f t="shared" si="392"/>
        <v>21381.073</v>
      </c>
      <c r="M168" s="10"/>
      <c r="N168" s="10">
        <f t="shared" si="393"/>
        <v>21381.073</v>
      </c>
      <c r="O168" s="29"/>
      <c r="P168" s="10">
        <f t="shared" si="394"/>
        <v>21381.073</v>
      </c>
      <c r="Q168" s="10"/>
      <c r="R168" s="10"/>
      <c r="S168" s="10"/>
      <c r="T168" s="10"/>
      <c r="U168" s="10"/>
      <c r="V168" s="10"/>
      <c r="W168" s="10">
        <f>U168+V168</f>
        <v>0</v>
      </c>
      <c r="X168" s="10"/>
      <c r="Y168" s="10">
        <f>W168+X168</f>
        <v>0</v>
      </c>
      <c r="Z168" s="29"/>
      <c r="AA168" s="10">
        <f>Y168+Z168</f>
        <v>0</v>
      </c>
      <c r="AB168" s="11"/>
      <c r="AC168" s="11"/>
      <c r="AD168" s="11"/>
      <c r="AE168" s="11"/>
      <c r="AF168" s="11"/>
      <c r="AG168" s="11"/>
      <c r="AH168" s="11">
        <f t="shared" si="400"/>
        <v>0</v>
      </c>
      <c r="AI168" s="11"/>
      <c r="AJ168" s="11">
        <f t="shared" si="401"/>
        <v>0</v>
      </c>
      <c r="AK168" s="32"/>
      <c r="AL168" s="11">
        <f t="shared" si="402"/>
        <v>0</v>
      </c>
      <c r="AM168" s="3" t="s">
        <v>369</v>
      </c>
      <c r="AN168" s="3"/>
    </row>
    <row r="169" spans="1:40" x14ac:dyDescent="0.3">
      <c r="A169" s="1"/>
      <c r="B169" s="19" t="s">
        <v>4</v>
      </c>
      <c r="C169" s="19"/>
      <c r="D169" s="11">
        <f>D171+D172</f>
        <v>2229592.6999999997</v>
      </c>
      <c r="E169" s="11">
        <f>E171+E172</f>
        <v>0</v>
      </c>
      <c r="F169" s="10">
        <f t="shared" si="211"/>
        <v>2229592.6999999997</v>
      </c>
      <c r="G169" s="11">
        <f>G171+G172+G173</f>
        <v>24095.168999999994</v>
      </c>
      <c r="H169" s="10">
        <f t="shared" si="390"/>
        <v>2253687.8689999999</v>
      </c>
      <c r="I169" s="11">
        <f>I171+I172+I173</f>
        <v>0</v>
      </c>
      <c r="J169" s="10">
        <f t="shared" si="391"/>
        <v>2253687.8689999999</v>
      </c>
      <c r="K169" s="11">
        <f>K171+K172+K173</f>
        <v>67050.92</v>
      </c>
      <c r="L169" s="10">
        <f t="shared" si="392"/>
        <v>2320738.7889999999</v>
      </c>
      <c r="M169" s="11">
        <f>M171+M172+M173</f>
        <v>0</v>
      </c>
      <c r="N169" s="10">
        <f t="shared" si="393"/>
        <v>2320738.7889999999</v>
      </c>
      <c r="O169" s="32">
        <f>O171+O172+O173</f>
        <v>35.560999999946944</v>
      </c>
      <c r="P169" s="10">
        <f t="shared" si="394"/>
        <v>2320774.3499999996</v>
      </c>
      <c r="Q169" s="11">
        <f>Q171+Q172</f>
        <v>2834370.8</v>
      </c>
      <c r="R169" s="11">
        <f>R171+R172</f>
        <v>0</v>
      </c>
      <c r="S169" s="10">
        <f t="shared" si="212"/>
        <v>2834370.8</v>
      </c>
      <c r="T169" s="11">
        <f>T171+T172+T173</f>
        <v>0</v>
      </c>
      <c r="U169" s="10">
        <f t="shared" si="395"/>
        <v>2834370.8</v>
      </c>
      <c r="V169" s="11">
        <f>V171+V172+V173</f>
        <v>0</v>
      </c>
      <c r="W169" s="10">
        <f t="shared" si="396"/>
        <v>2834370.8</v>
      </c>
      <c r="X169" s="11">
        <f>X171+X172+X173</f>
        <v>0</v>
      </c>
      <c r="Y169" s="10">
        <f t="shared" ref="Y169" si="403">W169+X169</f>
        <v>2834370.8</v>
      </c>
      <c r="Z169" s="32">
        <f>Z171+Z172+Z173</f>
        <v>0</v>
      </c>
      <c r="AA169" s="10">
        <f t="shared" ref="AA169" si="404">Y169+Z169</f>
        <v>2834370.8</v>
      </c>
      <c r="AB169" s="11">
        <f>AB171+AB172</f>
        <v>2970367.6</v>
      </c>
      <c r="AC169" s="11">
        <f>AC171+AC172</f>
        <v>0</v>
      </c>
      <c r="AD169" s="11">
        <f t="shared" si="213"/>
        <v>2970367.6</v>
      </c>
      <c r="AE169" s="11">
        <f>AE171+AE172+AE173</f>
        <v>0</v>
      </c>
      <c r="AF169" s="11">
        <f t="shared" si="399"/>
        <v>2970367.6</v>
      </c>
      <c r="AG169" s="11">
        <f>AG171+AG172+AG173</f>
        <v>0</v>
      </c>
      <c r="AH169" s="11">
        <f t="shared" si="400"/>
        <v>2970367.6</v>
      </c>
      <c r="AI169" s="11">
        <f>AI171+AI172+AI173</f>
        <v>0</v>
      </c>
      <c r="AJ169" s="11">
        <f t="shared" si="401"/>
        <v>2970367.6</v>
      </c>
      <c r="AK169" s="32">
        <f>AK171+AK172+AK173</f>
        <v>0</v>
      </c>
      <c r="AL169" s="11">
        <f t="shared" si="402"/>
        <v>2970367.6</v>
      </c>
      <c r="AM169" s="3"/>
      <c r="AN169" s="3"/>
    </row>
    <row r="170" spans="1:40" x14ac:dyDescent="0.3">
      <c r="A170" s="1"/>
      <c r="B170" s="7" t="s">
        <v>5</v>
      </c>
      <c r="C170" s="2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29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29"/>
      <c r="AA170" s="10"/>
      <c r="AB170" s="10"/>
      <c r="AC170" s="11"/>
      <c r="AD170" s="11"/>
      <c r="AE170" s="11"/>
      <c r="AF170" s="11"/>
      <c r="AG170" s="11"/>
      <c r="AH170" s="11"/>
      <c r="AI170" s="11"/>
      <c r="AJ170" s="11"/>
      <c r="AK170" s="32"/>
      <c r="AL170" s="11"/>
      <c r="AM170" s="3"/>
      <c r="AN170" s="3"/>
    </row>
    <row r="171" spans="1:40" hidden="1" x14ac:dyDescent="0.3">
      <c r="A171" s="1"/>
      <c r="B171" s="5" t="s">
        <v>6</v>
      </c>
      <c r="C171" s="2"/>
      <c r="D171" s="13">
        <f>D176+D180+D184+D188+D192+D196+D198+D201+D205+D209+D213+D217+D221+D225+D229+D233+D235+D236+D237+D238+D241+D245+D249</f>
        <v>584801.4</v>
      </c>
      <c r="E171" s="13">
        <f>E176+E180+E184+E188+E192+E196+E198+E201+E205+E209+E213+E217+E221+E225+E229+E233+E235+E236+E237+E238+E241+E245+E249</f>
        <v>0</v>
      </c>
      <c r="F171" s="10">
        <f t="shared" si="211"/>
        <v>584801.4</v>
      </c>
      <c r="G171" s="13">
        <f>G176+G180+G184+G188+G192+G196+G198+G201+G205+G209+G213+G217+G221+G225+G229+G233+G235+G236+G237+G238+G241+G245+G249+G253+G258</f>
        <v>-12769.130999999998</v>
      </c>
      <c r="H171" s="10">
        <f t="shared" ref="H171:H174" si="405">F171+G171</f>
        <v>572032.26899999997</v>
      </c>
      <c r="I171" s="13">
        <f>I176+I180+I184+I188+I192+I196+I198+I201+I205+I209+I213+I217+I221+I225+I229+I233+I235+I236+I237+I238+I241+I245+I249+I253+I258</f>
        <v>0</v>
      </c>
      <c r="J171" s="10">
        <f t="shared" ref="J171:J174" si="406">H171+I171</f>
        <v>572032.26899999997</v>
      </c>
      <c r="K171" s="13">
        <f>K176+K180+K184+K188+K192+K196+K198+K201+K205+K209+K213+K217+K221+K225+K229+K233+K235+K236+K237+K238+K241+K245+K249+K253+K258+K263</f>
        <v>48648.42</v>
      </c>
      <c r="L171" s="10">
        <f t="shared" ref="L171:L174" si="407">J171+K171</f>
        <v>620680.68900000001</v>
      </c>
      <c r="M171" s="13">
        <f>M176+M180+M184+M188+M192+M196+M198+M201+M205+M209+M213+M217+M221+M225+M229+M233+M235+M236+M237+M238+M241+M245+M249+M253+M258+M263</f>
        <v>0</v>
      </c>
      <c r="N171" s="10">
        <f>L171+M171</f>
        <v>620680.68900000001</v>
      </c>
      <c r="O171" s="30">
        <f>O176+O180+O184+O188+O192+O196+O198+O201+O205+O209+O213+O217+O221+O225+O229+O233+O235+O236+O237+O238+O241+O245+O249+O253+O258+O263+O267</f>
        <v>35.560999999990599</v>
      </c>
      <c r="P171" s="10">
        <f>N171+O171</f>
        <v>620716.25</v>
      </c>
      <c r="Q171" s="13">
        <f>Q176+Q180+Q184+Q188+Q192+Q196+Q198+Q201+Q205+Q209+Q213+Q217+Q221+Q225+Q229+Q233+Q235+Q236+Q237+Q238+Q241+Q245+Q249</f>
        <v>731415.79999999993</v>
      </c>
      <c r="R171" s="13">
        <f>R176+R180+R184+R188+R192+R196+R198+R201+R205+R209+R213+R217+R221+R225+R229+R233+R235+R236+R237+R238+R241+R245+R249</f>
        <v>0</v>
      </c>
      <c r="S171" s="10">
        <f t="shared" si="212"/>
        <v>731415.79999999993</v>
      </c>
      <c r="T171" s="13">
        <f>T176+T180+T184+T188+T192+T196+T198+T201+T205+T209+T213+T217+T221+T225+T229+T233+T235+T236+T237+T238+T241+T245+T249</f>
        <v>0</v>
      </c>
      <c r="U171" s="10">
        <f t="shared" ref="U171:U174" si="408">S171+T171</f>
        <v>731415.79999999993</v>
      </c>
      <c r="V171" s="13">
        <f>V176+V180+V184+V188+V192+V196+V198+V201+V205+V209+V213+V217+V221+V225+V229+V233+V235+V236+V237+V238+V241+V245+V249+V253+V258+V261</f>
        <v>0</v>
      </c>
      <c r="W171" s="10">
        <f t="shared" ref="W171:W174" si="409">U171+V171</f>
        <v>731415.79999999993</v>
      </c>
      <c r="X171" s="13">
        <f>X176+X180+X184+X188+X192+X196+X198+X201+X205+X209+X213+X217+X221+X225+X229+X233+X235+X236+X237+X238+X241+X245+X249+X253+X258+X261</f>
        <v>0</v>
      </c>
      <c r="Y171" s="10">
        <f t="shared" ref="Y171:Y174" si="410">W171+X171</f>
        <v>731415.79999999993</v>
      </c>
      <c r="Z171" s="30">
        <f>Z176+Z180+Z184+Z188+Z192+Z196+Z198+Z201+Z205+Z209+Z213+Z217+Z221+Z225+Z229+Z233+Z235+Z236+Z237+Z238+Z241+Z245+Z249+Z253+Z258+Z263+Z267</f>
        <v>0</v>
      </c>
      <c r="AA171" s="10">
        <f t="shared" ref="AA171:AA174" si="411">Y171+Z171</f>
        <v>731415.79999999993</v>
      </c>
      <c r="AB171" s="13">
        <f>AB176+AB180+AB184+AB188+AB192+AB196+AB198+AB201+AB205+AB209+AB213+AB217+AB221+AB225+AB229+AB233+AB235+AB236+AB237+AB238+AB241+AB245+AB249</f>
        <v>1109692.6000000001</v>
      </c>
      <c r="AC171" s="12">
        <f>AC176+AC180+AC184+AC188+AC192+AC196+AC198+AC201+AC205+AC209+AC213+AC217+AC221+AC225+AC229+AC233+AC235+AC236+AC237+AC238+AC241+AC245+AC249</f>
        <v>0</v>
      </c>
      <c r="AD171" s="11">
        <f t="shared" si="213"/>
        <v>1109692.6000000001</v>
      </c>
      <c r="AE171" s="12">
        <f>AE176+AE180+AE184+AE188+AE192+AE196+AE198+AE201+AE205+AE209+AE213+AE217+AE221+AE225+AE229+AE233+AE235+AE236+AE237+AE238+AE241+AE245+AE249</f>
        <v>0</v>
      </c>
      <c r="AF171" s="11">
        <f t="shared" ref="AF171:AF174" si="412">AD171+AE171</f>
        <v>1109692.6000000001</v>
      </c>
      <c r="AG171" s="12">
        <f>AG176+AG180+AG184+AG188+AG192+AG196+AG198+AG201+AG205+AG209+AG213+AG217+AG221+AG225+AG229+AG233+AG235+AG236+AG237+AG238+AG241+AG245+AG249+AG253+AG258+AG261</f>
        <v>0</v>
      </c>
      <c r="AH171" s="11">
        <f t="shared" ref="AH171:AH174" si="413">AF171+AG171</f>
        <v>1109692.6000000001</v>
      </c>
      <c r="AI171" s="12">
        <f>AI176+AI180+AI184+AI188+AI192+AI196+AI198+AI201+AI205+AI209+AI213+AI217+AI221+AI225+AI229+AI233+AI235+AI236+AI237+AI238+AI241+AI245+AI249+AI253+AI258+AI261</f>
        <v>0</v>
      </c>
      <c r="AJ171" s="11">
        <f t="shared" ref="AJ171:AJ174" si="414">AH171+AI171</f>
        <v>1109692.6000000001</v>
      </c>
      <c r="AK171" s="31">
        <f>AK176+AK180+AK184+AK188+AK192+AK196+AK198+AK201+AK205+AK209+AK213+AK217+AK221+AK225+AK229+AK233+AK235+AK236+AK237+AK238+AK241+AK245+AK249+AK253+AK258+AK263+AK267</f>
        <v>0</v>
      </c>
      <c r="AL171" s="11">
        <f t="shared" ref="AL171:AL174" si="415">AJ171+AK171</f>
        <v>1109692.6000000001</v>
      </c>
      <c r="AM171" s="3"/>
      <c r="AN171" s="3">
        <v>0</v>
      </c>
    </row>
    <row r="172" spans="1:40" x14ac:dyDescent="0.3">
      <c r="A172" s="1"/>
      <c r="B172" s="19" t="s">
        <v>21</v>
      </c>
      <c r="C172" s="20"/>
      <c r="D172" s="10">
        <f>D177+D181+D185+D189+D193+D197+D202+D206+D210+D214+D218+D222+D226+D230+D234+D242+D246+D250</f>
        <v>1644791.2999999998</v>
      </c>
      <c r="E172" s="10">
        <f>E177+E181+E185+E189+E193+E197+E202+E206+E210+E214+E218+E222+E226+E230+E234+E242+E246+E250</f>
        <v>0</v>
      </c>
      <c r="F172" s="10">
        <f t="shared" ref="F172:F236" si="416">D172+E172</f>
        <v>1644791.2999999998</v>
      </c>
      <c r="G172" s="10">
        <f>G177+G181+G185+G189+G193+G197+G202+G206+G210+G214+G218+G222+G226+G230+G234+G242+G246+G250+G254+G259</f>
        <v>-147505</v>
      </c>
      <c r="H172" s="10">
        <f t="shared" si="405"/>
        <v>1497286.2999999998</v>
      </c>
      <c r="I172" s="10">
        <f>I177+I181+I185+I189+I193+I197+I202+I206+I210+I214+I218+I222+I226+I230+I234+I242+I246+I250+I254+I259</f>
        <v>0</v>
      </c>
      <c r="J172" s="10">
        <f t="shared" si="406"/>
        <v>1497286.2999999998</v>
      </c>
      <c r="K172" s="10">
        <f>K177+K181+K185+K189+K193+K197+K202+K206+K210+K214+K218+K222+K226+K230+K234+K242+K246+K250+K254+K259</f>
        <v>18402.5</v>
      </c>
      <c r="L172" s="10">
        <f t="shared" si="407"/>
        <v>1515688.7999999998</v>
      </c>
      <c r="M172" s="10">
        <f>M177+M181+M185+M189+M193+M197+M202+M206+M210+M214+M218+M222+M226+M230+M234+M242+M246+M250+M254+M259</f>
        <v>0</v>
      </c>
      <c r="N172" s="10">
        <f>L172+M172</f>
        <v>1515688.7999999998</v>
      </c>
      <c r="O172" s="29">
        <f>O177+O181+O185+O189+O193+O197+O202+O206+O210+O214+O218+O222+O226+O230+O234+O242+O246+O250+O254+O259+O264+O268</f>
        <v>-4.3655745685100555E-11</v>
      </c>
      <c r="P172" s="10">
        <f>N172+O172</f>
        <v>1515688.7999999998</v>
      </c>
      <c r="Q172" s="10">
        <f>Q177+Q181+Q185+Q189+Q193+Q197+Q202+Q206+Q210+Q214+Q218+Q222+Q226+Q230+Q234+Q242+Q246+Q250</f>
        <v>2102955</v>
      </c>
      <c r="R172" s="10">
        <f>R177+R181+R185+R189+R193+R197+R202+R206+R210+R214+R218+R222+R226+R230+R234+R242+R246+R250</f>
        <v>0</v>
      </c>
      <c r="S172" s="10">
        <f t="shared" ref="S172:S236" si="417">Q172+R172</f>
        <v>2102955</v>
      </c>
      <c r="T172" s="10">
        <f>T177+T181+T185+T189+T193+T197+T202+T206+T210+T214+T218+T222+T226+T230+T234+T242+T246+T250</f>
        <v>0</v>
      </c>
      <c r="U172" s="10">
        <f t="shared" si="408"/>
        <v>2102955</v>
      </c>
      <c r="V172" s="10">
        <f>V177+V181+V185+V189+V193+V197+V202+V206+V210+V214+V218+V222+V226+V230+V234+V242+V246+V250</f>
        <v>0</v>
      </c>
      <c r="W172" s="10">
        <f t="shared" si="409"/>
        <v>2102955</v>
      </c>
      <c r="X172" s="10">
        <f>X177+X181+X185+X189+X193+X197+X202+X206+X210+X214+X218+X222+X226+X230+X234+X242+X246+X250</f>
        <v>0</v>
      </c>
      <c r="Y172" s="10">
        <f t="shared" si="410"/>
        <v>2102955</v>
      </c>
      <c r="Z172" s="29">
        <f>Z177+Z181+Z185+Z189+Z193+Z197+Z202+Z206+Z210+Z214+Z218+Z222+Z226+Z230+Z234+Z242+Z246+Z250+Z254+Z259+Z264+Z268</f>
        <v>0</v>
      </c>
      <c r="AA172" s="10">
        <f t="shared" si="411"/>
        <v>2102955</v>
      </c>
      <c r="AB172" s="10">
        <f>AB177+AB181+AB185+AB189+AB193+AB197+AB202+AB206+AB210+AB214+AB218+AB222+AB226+AB230+AB234+AB242+AB246+AB250</f>
        <v>1860675</v>
      </c>
      <c r="AC172" s="11">
        <f>AC177+AC181+AC185+AC189+AC193+AC197+AC202+AC206+AC210+AC214+AC218+AC222+AC226+AC230+AC234+AC242+AC246+AC250</f>
        <v>0</v>
      </c>
      <c r="AD172" s="11">
        <f t="shared" ref="AD172:AD236" si="418">AB172+AC172</f>
        <v>1860675</v>
      </c>
      <c r="AE172" s="11">
        <f>AE177+AE181+AE185+AE189+AE193+AE197+AE202+AE206+AE210+AE214+AE218+AE222+AE226+AE230+AE234+AE242+AE246+AE250</f>
        <v>0</v>
      </c>
      <c r="AF172" s="11">
        <f t="shared" si="412"/>
        <v>1860675</v>
      </c>
      <c r="AG172" s="11">
        <f>AG177+AG181+AG185+AG189+AG193+AG197+AG202+AG206+AG210+AG214+AG218+AG222+AG226+AG230+AG234+AG242+AG246+AG250</f>
        <v>0</v>
      </c>
      <c r="AH172" s="11">
        <f t="shared" si="413"/>
        <v>1860675</v>
      </c>
      <c r="AI172" s="11">
        <f>AI177+AI181+AI185+AI189+AI193+AI197+AI202+AI206+AI210+AI214+AI218+AI222+AI226+AI230+AI234+AI242+AI246+AI250</f>
        <v>0</v>
      </c>
      <c r="AJ172" s="11">
        <f t="shared" si="414"/>
        <v>1860675</v>
      </c>
      <c r="AK172" s="32">
        <f>AK177+AK181+AK185+AK189+AK193+AK197+AK202+AK206+AK210+AK214+AK218+AK222+AK226+AK230+AK234+AK242+AK246+AK250+AK254+AK259+AK264+AK268</f>
        <v>0</v>
      </c>
      <c r="AL172" s="11">
        <f t="shared" si="415"/>
        <v>1860675</v>
      </c>
      <c r="AM172" s="3"/>
      <c r="AN172" s="3"/>
    </row>
    <row r="173" spans="1:40" x14ac:dyDescent="0.3">
      <c r="A173" s="1"/>
      <c r="B173" s="19" t="s">
        <v>20</v>
      </c>
      <c r="C173" s="20"/>
      <c r="D173" s="10"/>
      <c r="E173" s="10"/>
      <c r="F173" s="10"/>
      <c r="G173" s="10">
        <f>G255+G260</f>
        <v>184369.3</v>
      </c>
      <c r="H173" s="10">
        <f t="shared" si="405"/>
        <v>184369.3</v>
      </c>
      <c r="I173" s="10">
        <f>I255+I260</f>
        <v>0</v>
      </c>
      <c r="J173" s="10">
        <f t="shared" si="406"/>
        <v>184369.3</v>
      </c>
      <c r="K173" s="10">
        <f>K255+K260</f>
        <v>0</v>
      </c>
      <c r="L173" s="10">
        <f t="shared" si="407"/>
        <v>184369.3</v>
      </c>
      <c r="M173" s="10">
        <f>M255+M260</f>
        <v>0</v>
      </c>
      <c r="N173" s="10">
        <f>L173+M173</f>
        <v>184369.3</v>
      </c>
      <c r="O173" s="29">
        <f>O255+O260</f>
        <v>0</v>
      </c>
      <c r="P173" s="10">
        <f>N173+O173</f>
        <v>184369.3</v>
      </c>
      <c r="Q173" s="10"/>
      <c r="R173" s="10"/>
      <c r="S173" s="10"/>
      <c r="T173" s="10">
        <f>T255+T260</f>
        <v>0</v>
      </c>
      <c r="U173" s="10">
        <f t="shared" si="408"/>
        <v>0</v>
      </c>
      <c r="V173" s="10">
        <f>V255+V260</f>
        <v>0</v>
      </c>
      <c r="W173" s="10">
        <f t="shared" si="409"/>
        <v>0</v>
      </c>
      <c r="X173" s="10">
        <f>X255+X260</f>
        <v>0</v>
      </c>
      <c r="Y173" s="10">
        <f t="shared" si="410"/>
        <v>0</v>
      </c>
      <c r="Z173" s="29">
        <f>Z255+Z260</f>
        <v>0</v>
      </c>
      <c r="AA173" s="10">
        <f t="shared" si="411"/>
        <v>0</v>
      </c>
      <c r="AB173" s="10"/>
      <c r="AC173" s="11"/>
      <c r="AD173" s="11"/>
      <c r="AE173" s="11">
        <f>AE255+AE260</f>
        <v>0</v>
      </c>
      <c r="AF173" s="11">
        <f t="shared" si="412"/>
        <v>0</v>
      </c>
      <c r="AG173" s="11">
        <f>AG255+AG260</f>
        <v>0</v>
      </c>
      <c r="AH173" s="11">
        <f t="shared" si="413"/>
        <v>0</v>
      </c>
      <c r="AI173" s="11">
        <f>AI255+AI260</f>
        <v>0</v>
      </c>
      <c r="AJ173" s="11">
        <f t="shared" si="414"/>
        <v>0</v>
      </c>
      <c r="AK173" s="32">
        <f>AK255+AK260</f>
        <v>0</v>
      </c>
      <c r="AL173" s="11">
        <f t="shared" si="415"/>
        <v>0</v>
      </c>
      <c r="AM173" s="3"/>
      <c r="AN173" s="3"/>
    </row>
    <row r="174" spans="1:40" ht="37.5" x14ac:dyDescent="0.3">
      <c r="A174" s="1" t="s">
        <v>223</v>
      </c>
      <c r="B174" s="19" t="s">
        <v>28</v>
      </c>
      <c r="C174" s="6" t="s">
        <v>97</v>
      </c>
      <c r="D174" s="10">
        <f>D176</f>
        <v>14934.8</v>
      </c>
      <c r="E174" s="10">
        <f>E176</f>
        <v>0</v>
      </c>
      <c r="F174" s="10">
        <f t="shared" si="416"/>
        <v>14934.8</v>
      </c>
      <c r="G174" s="10">
        <f>G176</f>
        <v>3209.28</v>
      </c>
      <c r="H174" s="10">
        <f t="shared" si="405"/>
        <v>18144.079999999998</v>
      </c>
      <c r="I174" s="10">
        <f>I176</f>
        <v>0</v>
      </c>
      <c r="J174" s="10">
        <f t="shared" si="406"/>
        <v>18144.079999999998</v>
      </c>
      <c r="K174" s="10">
        <f>K176</f>
        <v>0</v>
      </c>
      <c r="L174" s="10">
        <f t="shared" si="407"/>
        <v>18144.079999999998</v>
      </c>
      <c r="M174" s="10">
        <f>M176</f>
        <v>0</v>
      </c>
      <c r="N174" s="10">
        <f>L174+M174</f>
        <v>18144.079999999998</v>
      </c>
      <c r="O174" s="29">
        <f>O176</f>
        <v>0</v>
      </c>
      <c r="P174" s="10">
        <f>N174+O174</f>
        <v>18144.079999999998</v>
      </c>
      <c r="Q174" s="10">
        <f t="shared" ref="Q174:AB174" si="419">Q176</f>
        <v>0</v>
      </c>
      <c r="R174" s="10">
        <f t="shared" ref="R174:T174" si="420">R176</f>
        <v>0</v>
      </c>
      <c r="S174" s="10">
        <f t="shared" si="417"/>
        <v>0</v>
      </c>
      <c r="T174" s="10">
        <f t="shared" si="420"/>
        <v>0</v>
      </c>
      <c r="U174" s="10">
        <f t="shared" si="408"/>
        <v>0</v>
      </c>
      <c r="V174" s="10">
        <f t="shared" ref="V174" si="421">V176</f>
        <v>0</v>
      </c>
      <c r="W174" s="10">
        <f t="shared" si="409"/>
        <v>0</v>
      </c>
      <c r="X174" s="10">
        <f t="shared" ref="X174:Z174" si="422">X176</f>
        <v>0</v>
      </c>
      <c r="Y174" s="10">
        <f t="shared" si="410"/>
        <v>0</v>
      </c>
      <c r="Z174" s="29">
        <f t="shared" si="422"/>
        <v>0</v>
      </c>
      <c r="AA174" s="10">
        <f t="shared" si="411"/>
        <v>0</v>
      </c>
      <c r="AB174" s="10">
        <f t="shared" si="419"/>
        <v>0</v>
      </c>
      <c r="AC174" s="11">
        <f t="shared" ref="AC174:AE174" si="423">AC176</f>
        <v>0</v>
      </c>
      <c r="AD174" s="11">
        <f t="shared" si="418"/>
        <v>0</v>
      </c>
      <c r="AE174" s="11">
        <f t="shared" si="423"/>
        <v>0</v>
      </c>
      <c r="AF174" s="11">
        <f t="shared" si="412"/>
        <v>0</v>
      </c>
      <c r="AG174" s="11">
        <f t="shared" ref="AG174:AI174" si="424">AG176</f>
        <v>0</v>
      </c>
      <c r="AH174" s="11">
        <f t="shared" si="413"/>
        <v>0</v>
      </c>
      <c r="AI174" s="11">
        <f t="shared" si="424"/>
        <v>0</v>
      </c>
      <c r="AJ174" s="11">
        <f t="shared" si="414"/>
        <v>0</v>
      </c>
      <c r="AK174" s="32">
        <f t="shared" ref="AK174" si="425">AK176</f>
        <v>0</v>
      </c>
      <c r="AL174" s="11">
        <f t="shared" si="415"/>
        <v>0</v>
      </c>
      <c r="AM174" s="3"/>
      <c r="AN174" s="3"/>
    </row>
    <row r="175" spans="1:40" hidden="1" x14ac:dyDescent="0.3">
      <c r="A175" s="1"/>
      <c r="B175" s="19" t="s">
        <v>5</v>
      </c>
      <c r="C175" s="2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29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29"/>
      <c r="AA175" s="10"/>
      <c r="AB175" s="11"/>
      <c r="AC175" s="11"/>
      <c r="AD175" s="11"/>
      <c r="AE175" s="11"/>
      <c r="AF175" s="11"/>
      <c r="AG175" s="11"/>
      <c r="AH175" s="11"/>
      <c r="AI175" s="11"/>
      <c r="AJ175" s="11"/>
      <c r="AK175" s="32"/>
      <c r="AL175" s="11"/>
      <c r="AM175" s="3"/>
      <c r="AN175" s="3">
        <v>0</v>
      </c>
    </row>
    <row r="176" spans="1:40" hidden="1" x14ac:dyDescent="0.3">
      <c r="A176" s="1"/>
      <c r="B176" s="19" t="s">
        <v>6</v>
      </c>
      <c r="C176" s="2"/>
      <c r="D176" s="13">
        <v>14934.8</v>
      </c>
      <c r="E176" s="13"/>
      <c r="F176" s="10">
        <f t="shared" si="416"/>
        <v>14934.8</v>
      </c>
      <c r="G176" s="13">
        <v>3209.28</v>
      </c>
      <c r="H176" s="10">
        <f t="shared" ref="H176:H178" si="426">F176+G176</f>
        <v>18144.079999999998</v>
      </c>
      <c r="I176" s="13"/>
      <c r="J176" s="10">
        <f t="shared" ref="J176:J178" si="427">H176+I176</f>
        <v>18144.079999999998</v>
      </c>
      <c r="K176" s="13"/>
      <c r="L176" s="10">
        <f t="shared" ref="L176:L178" si="428">J176+K176</f>
        <v>18144.079999999998</v>
      </c>
      <c r="M176" s="13"/>
      <c r="N176" s="10">
        <f>L176+M176</f>
        <v>18144.079999999998</v>
      </c>
      <c r="O176" s="30"/>
      <c r="P176" s="10">
        <f>N176+O176</f>
        <v>18144.079999999998</v>
      </c>
      <c r="Q176" s="13">
        <v>0</v>
      </c>
      <c r="R176" s="13">
        <v>0</v>
      </c>
      <c r="S176" s="10">
        <f t="shared" si="417"/>
        <v>0</v>
      </c>
      <c r="T176" s="13">
        <v>0</v>
      </c>
      <c r="U176" s="10">
        <f t="shared" ref="U176:U178" si="429">S176+T176</f>
        <v>0</v>
      </c>
      <c r="V176" s="13">
        <v>0</v>
      </c>
      <c r="W176" s="10">
        <f t="shared" ref="W176:W178" si="430">U176+V176</f>
        <v>0</v>
      </c>
      <c r="X176" s="13">
        <v>0</v>
      </c>
      <c r="Y176" s="10">
        <f t="shared" ref="Y176:Y178" si="431">W176+X176</f>
        <v>0</v>
      </c>
      <c r="Z176" s="30"/>
      <c r="AA176" s="10">
        <f t="shared" ref="AA176:AA178" si="432">Y176+Z176</f>
        <v>0</v>
      </c>
      <c r="AB176" s="12">
        <v>0</v>
      </c>
      <c r="AC176" s="12">
        <v>0</v>
      </c>
      <c r="AD176" s="11">
        <f t="shared" si="418"/>
        <v>0</v>
      </c>
      <c r="AE176" s="12">
        <v>0</v>
      </c>
      <c r="AF176" s="11">
        <f t="shared" ref="AF176:AF178" si="433">AD176+AE176</f>
        <v>0</v>
      </c>
      <c r="AG176" s="12">
        <v>0</v>
      </c>
      <c r="AH176" s="11">
        <f t="shared" ref="AH176:AH178" si="434">AF176+AG176</f>
        <v>0</v>
      </c>
      <c r="AI176" s="12">
        <v>0</v>
      </c>
      <c r="AJ176" s="11">
        <f t="shared" ref="AJ176:AJ178" si="435">AH176+AI176</f>
        <v>0</v>
      </c>
      <c r="AK176" s="31">
        <v>0</v>
      </c>
      <c r="AL176" s="11">
        <f t="shared" ref="AL176:AL178" si="436">AJ176+AK176</f>
        <v>0</v>
      </c>
      <c r="AM176" s="3" t="s">
        <v>279</v>
      </c>
      <c r="AN176" s="3">
        <v>0</v>
      </c>
    </row>
    <row r="177" spans="1:40" hidden="1" x14ac:dyDescent="0.3">
      <c r="A177" s="1"/>
      <c r="B177" s="19" t="s">
        <v>29</v>
      </c>
      <c r="C177" s="20"/>
      <c r="D177" s="10">
        <v>0</v>
      </c>
      <c r="E177" s="10">
        <v>0</v>
      </c>
      <c r="F177" s="10">
        <f t="shared" si="416"/>
        <v>0</v>
      </c>
      <c r="G177" s="10">
        <v>0</v>
      </c>
      <c r="H177" s="10">
        <f t="shared" si="426"/>
        <v>0</v>
      </c>
      <c r="I177" s="10">
        <v>0</v>
      </c>
      <c r="J177" s="10">
        <f t="shared" si="427"/>
        <v>0</v>
      </c>
      <c r="K177" s="10">
        <v>0</v>
      </c>
      <c r="L177" s="10">
        <f t="shared" si="428"/>
        <v>0</v>
      </c>
      <c r="M177" s="10">
        <v>0</v>
      </c>
      <c r="N177" s="10">
        <f>L177+M177</f>
        <v>0</v>
      </c>
      <c r="O177" s="29">
        <v>0</v>
      </c>
      <c r="P177" s="10">
        <f>N177+O177</f>
        <v>0</v>
      </c>
      <c r="Q177" s="10">
        <v>0</v>
      </c>
      <c r="R177" s="10">
        <v>0</v>
      </c>
      <c r="S177" s="10">
        <f t="shared" si="417"/>
        <v>0</v>
      </c>
      <c r="T177" s="10">
        <v>0</v>
      </c>
      <c r="U177" s="10">
        <f t="shared" si="429"/>
        <v>0</v>
      </c>
      <c r="V177" s="10">
        <v>0</v>
      </c>
      <c r="W177" s="10">
        <f t="shared" si="430"/>
        <v>0</v>
      </c>
      <c r="X177" s="10">
        <v>0</v>
      </c>
      <c r="Y177" s="10">
        <f t="shared" si="431"/>
        <v>0</v>
      </c>
      <c r="Z177" s="29">
        <v>0</v>
      </c>
      <c r="AA177" s="10">
        <f t="shared" si="432"/>
        <v>0</v>
      </c>
      <c r="AB177" s="11">
        <v>0</v>
      </c>
      <c r="AC177" s="11">
        <v>0</v>
      </c>
      <c r="AD177" s="11">
        <f t="shared" si="418"/>
        <v>0</v>
      </c>
      <c r="AE177" s="11">
        <v>0</v>
      </c>
      <c r="AF177" s="11">
        <f t="shared" si="433"/>
        <v>0</v>
      </c>
      <c r="AG177" s="11">
        <v>0</v>
      </c>
      <c r="AH177" s="11">
        <f t="shared" si="434"/>
        <v>0</v>
      </c>
      <c r="AI177" s="11">
        <v>0</v>
      </c>
      <c r="AJ177" s="11">
        <f t="shared" si="435"/>
        <v>0</v>
      </c>
      <c r="AK177" s="32">
        <v>0</v>
      </c>
      <c r="AL177" s="11">
        <f t="shared" si="436"/>
        <v>0</v>
      </c>
      <c r="AM177" s="3" t="s">
        <v>299</v>
      </c>
      <c r="AN177" s="3">
        <v>0</v>
      </c>
    </row>
    <row r="178" spans="1:40" ht="37.5" x14ac:dyDescent="0.3">
      <c r="A178" s="1" t="s">
        <v>224</v>
      </c>
      <c r="B178" s="19" t="s">
        <v>30</v>
      </c>
      <c r="C178" s="6" t="s">
        <v>97</v>
      </c>
      <c r="D178" s="10">
        <f>D180+D181</f>
        <v>618518</v>
      </c>
      <c r="E178" s="10">
        <f>E180+E181</f>
        <v>0</v>
      </c>
      <c r="F178" s="10">
        <f t="shared" si="416"/>
        <v>618518</v>
      </c>
      <c r="G178" s="10">
        <f>G180+G181</f>
        <v>3728.893</v>
      </c>
      <c r="H178" s="10">
        <f t="shared" si="426"/>
        <v>622246.89300000004</v>
      </c>
      <c r="I178" s="10">
        <f>I180+I181</f>
        <v>0</v>
      </c>
      <c r="J178" s="10">
        <f t="shared" si="427"/>
        <v>622246.89300000004</v>
      </c>
      <c r="K178" s="10">
        <f>K180+K181</f>
        <v>243.5</v>
      </c>
      <c r="L178" s="10">
        <f t="shared" si="428"/>
        <v>622490.39300000004</v>
      </c>
      <c r="M178" s="10">
        <f>M180+M181</f>
        <v>0</v>
      </c>
      <c r="N178" s="10">
        <f>L178+M178</f>
        <v>622490.39300000004</v>
      </c>
      <c r="O178" s="29">
        <f>O180+O181</f>
        <v>378520.46100000001</v>
      </c>
      <c r="P178" s="10">
        <f>N178+O178</f>
        <v>1001010.8540000001</v>
      </c>
      <c r="Q178" s="10">
        <f t="shared" ref="Q178:AB178" si="437">Q180+Q181</f>
        <v>237950.89999999997</v>
      </c>
      <c r="R178" s="10">
        <f t="shared" ref="R178:T178" si="438">R180+R181</f>
        <v>0</v>
      </c>
      <c r="S178" s="10">
        <f t="shared" si="417"/>
        <v>237950.89999999997</v>
      </c>
      <c r="T178" s="10">
        <f t="shared" si="438"/>
        <v>0</v>
      </c>
      <c r="U178" s="10">
        <f t="shared" si="429"/>
        <v>237950.89999999997</v>
      </c>
      <c r="V178" s="10">
        <f t="shared" ref="V178" si="439">V180+V181</f>
        <v>0</v>
      </c>
      <c r="W178" s="10">
        <f t="shared" si="430"/>
        <v>237950.89999999997</v>
      </c>
      <c r="X178" s="10">
        <f t="shared" ref="X178:Z178" si="440">X180+X181</f>
        <v>0</v>
      </c>
      <c r="Y178" s="10">
        <f t="shared" si="431"/>
        <v>237950.89999999997</v>
      </c>
      <c r="Z178" s="29">
        <f t="shared" si="440"/>
        <v>74048</v>
      </c>
      <c r="AA178" s="10">
        <f t="shared" si="432"/>
        <v>311998.89999999997</v>
      </c>
      <c r="AB178" s="10">
        <f t="shared" si="437"/>
        <v>0</v>
      </c>
      <c r="AC178" s="11">
        <f t="shared" ref="AC178:AE178" si="441">AC180+AC181</f>
        <v>0</v>
      </c>
      <c r="AD178" s="11">
        <f t="shared" si="418"/>
        <v>0</v>
      </c>
      <c r="AE178" s="11">
        <f t="shared" si="441"/>
        <v>0</v>
      </c>
      <c r="AF178" s="11">
        <f t="shared" si="433"/>
        <v>0</v>
      </c>
      <c r="AG178" s="11">
        <f t="shared" ref="AG178:AI178" si="442">AG180+AG181</f>
        <v>0</v>
      </c>
      <c r="AH178" s="11">
        <f t="shared" si="434"/>
        <v>0</v>
      </c>
      <c r="AI178" s="11">
        <f t="shared" si="442"/>
        <v>0</v>
      </c>
      <c r="AJ178" s="11">
        <f t="shared" si="435"/>
        <v>0</v>
      </c>
      <c r="AK178" s="32">
        <f t="shared" ref="AK178" si="443">AK180+AK181</f>
        <v>0</v>
      </c>
      <c r="AL178" s="11">
        <f t="shared" si="436"/>
        <v>0</v>
      </c>
      <c r="AM178" s="3"/>
      <c r="AN178" s="3"/>
    </row>
    <row r="179" spans="1:40" x14ac:dyDescent="0.3">
      <c r="A179" s="1"/>
      <c r="B179" s="19" t="s">
        <v>5</v>
      </c>
      <c r="C179" s="24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29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29"/>
      <c r="AA179" s="10"/>
      <c r="AB179" s="11"/>
      <c r="AC179" s="11"/>
      <c r="AD179" s="11"/>
      <c r="AE179" s="11"/>
      <c r="AF179" s="11"/>
      <c r="AG179" s="11"/>
      <c r="AH179" s="11"/>
      <c r="AI179" s="11"/>
      <c r="AJ179" s="11"/>
      <c r="AK179" s="32"/>
      <c r="AL179" s="11"/>
      <c r="AM179" s="3"/>
      <c r="AN179" s="3"/>
    </row>
    <row r="180" spans="1:40" hidden="1" x14ac:dyDescent="0.3">
      <c r="A180" s="1"/>
      <c r="B180" s="19" t="s">
        <v>6</v>
      </c>
      <c r="C180" s="24"/>
      <c r="D180" s="10">
        <v>130070.6</v>
      </c>
      <c r="E180" s="10"/>
      <c r="F180" s="10">
        <f t="shared" si="416"/>
        <v>130070.6</v>
      </c>
      <c r="G180" s="10">
        <v>3728.893</v>
      </c>
      <c r="H180" s="10">
        <f t="shared" ref="H180:H182" si="444">F180+G180</f>
        <v>133799.49300000002</v>
      </c>
      <c r="I180" s="10"/>
      <c r="J180" s="10">
        <f t="shared" ref="J180:J182" si="445">H180+I180</f>
        <v>133799.49300000002</v>
      </c>
      <c r="K180" s="10">
        <v>243.5</v>
      </c>
      <c r="L180" s="10">
        <f t="shared" ref="L180:L182" si="446">J180+K180</f>
        <v>134042.99300000002</v>
      </c>
      <c r="M180" s="10"/>
      <c r="N180" s="10">
        <f>L180+M180</f>
        <v>134042.99300000002</v>
      </c>
      <c r="O180" s="29">
        <f>-243.5+243.5+35.561+94621.3-130070.6+130070.6</f>
        <v>94656.861000000004</v>
      </c>
      <c r="P180" s="10">
        <f>N180+O180</f>
        <v>228699.85400000002</v>
      </c>
      <c r="Q180" s="10">
        <v>66493.3</v>
      </c>
      <c r="R180" s="10"/>
      <c r="S180" s="10">
        <f t="shared" si="417"/>
        <v>66493.3</v>
      </c>
      <c r="T180" s="10"/>
      <c r="U180" s="10">
        <f t="shared" ref="U180:U182" si="447">S180+T180</f>
        <v>66493.3</v>
      </c>
      <c r="V180" s="10"/>
      <c r="W180" s="10">
        <f t="shared" ref="W180:W182" si="448">U180+V180</f>
        <v>66493.3</v>
      </c>
      <c r="X180" s="10"/>
      <c r="Y180" s="10">
        <f t="shared" ref="Y180:Y182" si="449">W180+X180</f>
        <v>66493.3</v>
      </c>
      <c r="Z180" s="29">
        <f>18512-66493.3+66493.3</f>
        <v>18512</v>
      </c>
      <c r="AA180" s="10">
        <f t="shared" ref="AA180:AA182" si="450">Y180+Z180</f>
        <v>85005.3</v>
      </c>
      <c r="AB180" s="11">
        <v>0</v>
      </c>
      <c r="AC180" s="11">
        <v>0</v>
      </c>
      <c r="AD180" s="11">
        <f t="shared" si="418"/>
        <v>0</v>
      </c>
      <c r="AE180" s="11">
        <v>0</v>
      </c>
      <c r="AF180" s="11">
        <f t="shared" ref="AF180:AF182" si="451">AD180+AE180</f>
        <v>0</v>
      </c>
      <c r="AG180" s="11">
        <v>0</v>
      </c>
      <c r="AH180" s="11">
        <f t="shared" ref="AH180:AH182" si="452">AF180+AG180</f>
        <v>0</v>
      </c>
      <c r="AI180" s="11">
        <v>0</v>
      </c>
      <c r="AJ180" s="11">
        <f t="shared" ref="AJ180:AJ182" si="453">AH180+AI180</f>
        <v>0</v>
      </c>
      <c r="AK180" s="32">
        <v>0</v>
      </c>
      <c r="AL180" s="11">
        <f t="shared" ref="AL180:AL182" si="454">AJ180+AK180</f>
        <v>0</v>
      </c>
      <c r="AM180" s="3" t="s">
        <v>391</v>
      </c>
      <c r="AN180" s="3">
        <v>0</v>
      </c>
    </row>
    <row r="181" spans="1:40" x14ac:dyDescent="0.3">
      <c r="A181" s="1"/>
      <c r="B181" s="19" t="s">
        <v>21</v>
      </c>
      <c r="C181" s="24"/>
      <c r="D181" s="10">
        <v>488447.4</v>
      </c>
      <c r="E181" s="10"/>
      <c r="F181" s="10">
        <f t="shared" si="416"/>
        <v>488447.4</v>
      </c>
      <c r="G181" s="10"/>
      <c r="H181" s="10">
        <f t="shared" si="444"/>
        <v>488447.4</v>
      </c>
      <c r="I181" s="10"/>
      <c r="J181" s="10">
        <f t="shared" si="445"/>
        <v>488447.4</v>
      </c>
      <c r="K181" s="10"/>
      <c r="L181" s="10">
        <f t="shared" si="446"/>
        <v>488447.4</v>
      </c>
      <c r="M181" s="10"/>
      <c r="N181" s="10">
        <f>L181+M181</f>
        <v>488447.4</v>
      </c>
      <c r="O181" s="29">
        <f>283863.6-488447.4+488447.4</f>
        <v>283863.59999999998</v>
      </c>
      <c r="P181" s="10">
        <f>N181+O181</f>
        <v>772311</v>
      </c>
      <c r="Q181" s="10">
        <v>171457.59999999998</v>
      </c>
      <c r="R181" s="10"/>
      <c r="S181" s="10">
        <f t="shared" si="417"/>
        <v>171457.59999999998</v>
      </c>
      <c r="T181" s="10"/>
      <c r="U181" s="10">
        <f t="shared" si="447"/>
        <v>171457.59999999998</v>
      </c>
      <c r="V181" s="10"/>
      <c r="W181" s="10">
        <f t="shared" si="448"/>
        <v>171457.59999999998</v>
      </c>
      <c r="X181" s="10"/>
      <c r="Y181" s="10">
        <f t="shared" si="449"/>
        <v>171457.59999999998</v>
      </c>
      <c r="Z181" s="29">
        <f>55536-171457.6+171457.6</f>
        <v>55536</v>
      </c>
      <c r="AA181" s="10">
        <f t="shared" si="450"/>
        <v>226993.59999999998</v>
      </c>
      <c r="AB181" s="11">
        <v>0</v>
      </c>
      <c r="AC181" s="11">
        <v>0</v>
      </c>
      <c r="AD181" s="11">
        <f t="shared" si="418"/>
        <v>0</v>
      </c>
      <c r="AE181" s="11">
        <v>0</v>
      </c>
      <c r="AF181" s="11">
        <f t="shared" si="451"/>
        <v>0</v>
      </c>
      <c r="AG181" s="11">
        <v>0</v>
      </c>
      <c r="AH181" s="11">
        <f t="shared" si="452"/>
        <v>0</v>
      </c>
      <c r="AI181" s="11">
        <v>0</v>
      </c>
      <c r="AJ181" s="11">
        <f t="shared" si="453"/>
        <v>0</v>
      </c>
      <c r="AK181" s="32">
        <v>0</v>
      </c>
      <c r="AL181" s="11">
        <f t="shared" si="454"/>
        <v>0</v>
      </c>
      <c r="AM181" s="3" t="s">
        <v>390</v>
      </c>
      <c r="AN181" s="3"/>
    </row>
    <row r="182" spans="1:40" ht="56.25" x14ac:dyDescent="0.3">
      <c r="A182" s="1" t="s">
        <v>225</v>
      </c>
      <c r="B182" s="19" t="s">
        <v>31</v>
      </c>
      <c r="C182" s="6" t="s">
        <v>97</v>
      </c>
      <c r="D182" s="10">
        <f>D184+D185</f>
        <v>91429.299999999988</v>
      </c>
      <c r="E182" s="10">
        <f>E184+E185</f>
        <v>0</v>
      </c>
      <c r="F182" s="10">
        <f t="shared" si="416"/>
        <v>91429.299999999988</v>
      </c>
      <c r="G182" s="10">
        <f>G184+G185</f>
        <v>0</v>
      </c>
      <c r="H182" s="10">
        <f t="shared" si="444"/>
        <v>91429.299999999988</v>
      </c>
      <c r="I182" s="10">
        <f>I184+I185</f>
        <v>0</v>
      </c>
      <c r="J182" s="10">
        <f t="shared" si="445"/>
        <v>91429.299999999988</v>
      </c>
      <c r="K182" s="10">
        <f>K184+K185</f>
        <v>0</v>
      </c>
      <c r="L182" s="10">
        <f t="shared" si="446"/>
        <v>91429.299999999988</v>
      </c>
      <c r="M182" s="10">
        <f>M184+M185</f>
        <v>0</v>
      </c>
      <c r="N182" s="10">
        <f>L182+M182</f>
        <v>91429.299999999988</v>
      </c>
      <c r="O182" s="29">
        <f>O184+O185</f>
        <v>-85032.489999999991</v>
      </c>
      <c r="P182" s="10">
        <f>N182+O182</f>
        <v>6396.8099999999977</v>
      </c>
      <c r="Q182" s="10">
        <f t="shared" ref="Q182:AB182" si="455">Q184+Q185</f>
        <v>0</v>
      </c>
      <c r="R182" s="10">
        <f t="shared" ref="R182:T182" si="456">R184+R185</f>
        <v>0</v>
      </c>
      <c r="S182" s="10">
        <f t="shared" si="417"/>
        <v>0</v>
      </c>
      <c r="T182" s="10">
        <f t="shared" si="456"/>
        <v>0</v>
      </c>
      <c r="U182" s="10">
        <f t="shared" si="447"/>
        <v>0</v>
      </c>
      <c r="V182" s="10">
        <f t="shared" ref="V182" si="457">V184+V185</f>
        <v>0</v>
      </c>
      <c r="W182" s="10">
        <f t="shared" si="448"/>
        <v>0</v>
      </c>
      <c r="X182" s="10">
        <f t="shared" ref="X182:Z182" si="458">X184+X185</f>
        <v>0</v>
      </c>
      <c r="Y182" s="10">
        <f t="shared" si="449"/>
        <v>0</v>
      </c>
      <c r="Z182" s="29">
        <f t="shared" si="458"/>
        <v>0</v>
      </c>
      <c r="AA182" s="10">
        <f t="shared" si="450"/>
        <v>0</v>
      </c>
      <c r="AB182" s="10">
        <f t="shared" si="455"/>
        <v>0</v>
      </c>
      <c r="AC182" s="11">
        <f t="shared" ref="AC182:AE182" si="459">AC184+AC185</f>
        <v>0</v>
      </c>
      <c r="AD182" s="11">
        <f t="shared" si="418"/>
        <v>0</v>
      </c>
      <c r="AE182" s="11">
        <f t="shared" si="459"/>
        <v>0</v>
      </c>
      <c r="AF182" s="11">
        <f t="shared" si="451"/>
        <v>0</v>
      </c>
      <c r="AG182" s="11">
        <f t="shared" ref="AG182:AI182" si="460">AG184+AG185</f>
        <v>0</v>
      </c>
      <c r="AH182" s="11">
        <f t="shared" si="452"/>
        <v>0</v>
      </c>
      <c r="AI182" s="11">
        <f t="shared" si="460"/>
        <v>0</v>
      </c>
      <c r="AJ182" s="11">
        <f t="shared" si="453"/>
        <v>0</v>
      </c>
      <c r="AK182" s="32">
        <f t="shared" ref="AK182" si="461">AK184+AK185</f>
        <v>0</v>
      </c>
      <c r="AL182" s="11">
        <f t="shared" si="454"/>
        <v>0</v>
      </c>
      <c r="AM182" s="3"/>
      <c r="AN182" s="3"/>
    </row>
    <row r="183" spans="1:40" hidden="1" x14ac:dyDescent="0.3">
      <c r="A183" s="1"/>
      <c r="B183" s="19" t="s">
        <v>5</v>
      </c>
      <c r="C183" s="24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29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29"/>
      <c r="AA183" s="10"/>
      <c r="AB183" s="11"/>
      <c r="AC183" s="11"/>
      <c r="AD183" s="11"/>
      <c r="AE183" s="11"/>
      <c r="AF183" s="11"/>
      <c r="AG183" s="11"/>
      <c r="AH183" s="11"/>
      <c r="AI183" s="11"/>
      <c r="AJ183" s="11"/>
      <c r="AK183" s="32"/>
      <c r="AL183" s="11"/>
      <c r="AM183" s="3"/>
      <c r="AN183" s="3">
        <v>0</v>
      </c>
    </row>
    <row r="184" spans="1:40" hidden="1" x14ac:dyDescent="0.3">
      <c r="A184" s="1"/>
      <c r="B184" s="19" t="s">
        <v>6</v>
      </c>
      <c r="C184" s="24"/>
      <c r="D184" s="10">
        <v>27655.1</v>
      </c>
      <c r="E184" s="10"/>
      <c r="F184" s="10">
        <f t="shared" si="416"/>
        <v>27655.1</v>
      </c>
      <c r="G184" s="10"/>
      <c r="H184" s="10">
        <f t="shared" ref="H184:H186" si="462">F184+G184</f>
        <v>27655.1</v>
      </c>
      <c r="I184" s="10"/>
      <c r="J184" s="10">
        <f t="shared" ref="J184:J186" si="463">H184+I184</f>
        <v>27655.1</v>
      </c>
      <c r="K184" s="10"/>
      <c r="L184" s="10">
        <f t="shared" ref="L184:L186" si="464">J184+K184</f>
        <v>27655.1</v>
      </c>
      <c r="M184" s="10"/>
      <c r="N184" s="10">
        <f>L184+M184</f>
        <v>27655.1</v>
      </c>
      <c r="O184" s="29">
        <v>-21258.29</v>
      </c>
      <c r="P184" s="10">
        <f>N184+O184</f>
        <v>6396.8099999999977</v>
      </c>
      <c r="Q184" s="10">
        <v>0</v>
      </c>
      <c r="R184" s="10">
        <v>0</v>
      </c>
      <c r="S184" s="10">
        <f t="shared" si="417"/>
        <v>0</v>
      </c>
      <c r="T184" s="10">
        <v>0</v>
      </c>
      <c r="U184" s="10">
        <f t="shared" ref="U184:U186" si="465">S184+T184</f>
        <v>0</v>
      </c>
      <c r="V184" s="10">
        <v>0</v>
      </c>
      <c r="W184" s="10">
        <f t="shared" ref="W184:W186" si="466">U184+V184</f>
        <v>0</v>
      </c>
      <c r="X184" s="10">
        <v>0</v>
      </c>
      <c r="Y184" s="10">
        <f t="shared" ref="Y184:Y186" si="467">W184+X184</f>
        <v>0</v>
      </c>
      <c r="Z184" s="29">
        <v>0</v>
      </c>
      <c r="AA184" s="10">
        <f t="shared" ref="AA184:AA186" si="468">Y184+Z184</f>
        <v>0</v>
      </c>
      <c r="AB184" s="11">
        <v>0</v>
      </c>
      <c r="AC184" s="11">
        <v>0</v>
      </c>
      <c r="AD184" s="11">
        <f t="shared" si="418"/>
        <v>0</v>
      </c>
      <c r="AE184" s="11">
        <v>0</v>
      </c>
      <c r="AF184" s="11">
        <f t="shared" ref="AF184:AF186" si="469">AD184+AE184</f>
        <v>0</v>
      </c>
      <c r="AG184" s="11">
        <v>0</v>
      </c>
      <c r="AH184" s="11">
        <f t="shared" ref="AH184:AH186" si="470">AF184+AG184</f>
        <v>0</v>
      </c>
      <c r="AI184" s="11">
        <v>0</v>
      </c>
      <c r="AJ184" s="11">
        <f t="shared" ref="AJ184:AJ186" si="471">AH184+AI184</f>
        <v>0</v>
      </c>
      <c r="AK184" s="32">
        <v>0</v>
      </c>
      <c r="AL184" s="11">
        <f t="shared" ref="AL184:AL186" si="472">AJ184+AK184</f>
        <v>0</v>
      </c>
      <c r="AM184" s="3" t="s">
        <v>301</v>
      </c>
      <c r="AN184" s="3">
        <v>0</v>
      </c>
    </row>
    <row r="185" spans="1:40" hidden="1" x14ac:dyDescent="0.3">
      <c r="A185" s="1"/>
      <c r="B185" s="19" t="s">
        <v>21</v>
      </c>
      <c r="C185" s="24"/>
      <c r="D185" s="10">
        <v>63774.2</v>
      </c>
      <c r="E185" s="10"/>
      <c r="F185" s="10">
        <f t="shared" si="416"/>
        <v>63774.2</v>
      </c>
      <c r="G185" s="10"/>
      <c r="H185" s="10">
        <f t="shared" si="462"/>
        <v>63774.2</v>
      </c>
      <c r="I185" s="10"/>
      <c r="J185" s="10">
        <f t="shared" si="463"/>
        <v>63774.2</v>
      </c>
      <c r="K185" s="10"/>
      <c r="L185" s="10">
        <f t="shared" si="464"/>
        <v>63774.2</v>
      </c>
      <c r="M185" s="10"/>
      <c r="N185" s="10">
        <f>L185+M185</f>
        <v>63774.2</v>
      </c>
      <c r="O185" s="29">
        <v>-63774.2</v>
      </c>
      <c r="P185" s="10">
        <f>N185+O185</f>
        <v>0</v>
      </c>
      <c r="Q185" s="10">
        <v>0</v>
      </c>
      <c r="R185" s="10">
        <v>0</v>
      </c>
      <c r="S185" s="10">
        <f t="shared" si="417"/>
        <v>0</v>
      </c>
      <c r="T185" s="10">
        <v>0</v>
      </c>
      <c r="U185" s="10">
        <f t="shared" si="465"/>
        <v>0</v>
      </c>
      <c r="V185" s="10">
        <v>0</v>
      </c>
      <c r="W185" s="10">
        <f t="shared" si="466"/>
        <v>0</v>
      </c>
      <c r="X185" s="10">
        <v>0</v>
      </c>
      <c r="Y185" s="10">
        <f t="shared" si="467"/>
        <v>0</v>
      </c>
      <c r="Z185" s="29">
        <v>0</v>
      </c>
      <c r="AA185" s="10">
        <f t="shared" si="468"/>
        <v>0</v>
      </c>
      <c r="AB185" s="11">
        <v>0</v>
      </c>
      <c r="AC185" s="11">
        <v>0</v>
      </c>
      <c r="AD185" s="11">
        <f t="shared" si="418"/>
        <v>0</v>
      </c>
      <c r="AE185" s="11">
        <v>0</v>
      </c>
      <c r="AF185" s="11">
        <f t="shared" si="469"/>
        <v>0</v>
      </c>
      <c r="AG185" s="11">
        <v>0</v>
      </c>
      <c r="AH185" s="11">
        <f t="shared" si="470"/>
        <v>0</v>
      </c>
      <c r="AI185" s="11">
        <v>0</v>
      </c>
      <c r="AJ185" s="11">
        <f t="shared" si="471"/>
        <v>0</v>
      </c>
      <c r="AK185" s="32">
        <v>0</v>
      </c>
      <c r="AL185" s="11">
        <f t="shared" si="472"/>
        <v>0</v>
      </c>
      <c r="AM185" s="3" t="s">
        <v>299</v>
      </c>
      <c r="AN185" s="3">
        <v>0</v>
      </c>
    </row>
    <row r="186" spans="1:40" ht="40.5" hidden="1" customHeight="1" x14ac:dyDescent="0.3">
      <c r="A186" s="1" t="s">
        <v>218</v>
      </c>
      <c r="B186" s="19" t="s">
        <v>32</v>
      </c>
      <c r="C186" s="6" t="s">
        <v>97</v>
      </c>
      <c r="D186" s="10">
        <f>D188+D189</f>
        <v>182641.4</v>
      </c>
      <c r="E186" s="10">
        <f>E188+E189</f>
        <v>0</v>
      </c>
      <c r="F186" s="10">
        <f t="shared" si="416"/>
        <v>182641.4</v>
      </c>
      <c r="G186" s="10">
        <f>G188+G189</f>
        <v>-182641.4</v>
      </c>
      <c r="H186" s="10">
        <f t="shared" si="462"/>
        <v>0</v>
      </c>
      <c r="I186" s="10">
        <f>I188+I189</f>
        <v>0</v>
      </c>
      <c r="J186" s="10">
        <f t="shared" si="463"/>
        <v>0</v>
      </c>
      <c r="K186" s="10">
        <f>K188+K189</f>
        <v>0</v>
      </c>
      <c r="L186" s="10">
        <f t="shared" si="464"/>
        <v>0</v>
      </c>
      <c r="M186" s="10">
        <f>M188+M189</f>
        <v>0</v>
      </c>
      <c r="N186" s="10">
        <f>L186+M186</f>
        <v>0</v>
      </c>
      <c r="O186" s="29">
        <f>O188+O189</f>
        <v>0</v>
      </c>
      <c r="P186" s="10">
        <f>N186+O186</f>
        <v>0</v>
      </c>
      <c r="Q186" s="10">
        <f t="shared" ref="Q186:AB186" si="473">Q188+Q189</f>
        <v>0</v>
      </c>
      <c r="R186" s="10">
        <f t="shared" ref="R186:T186" si="474">R188+R189</f>
        <v>0</v>
      </c>
      <c r="S186" s="10">
        <f t="shared" si="417"/>
        <v>0</v>
      </c>
      <c r="T186" s="10">
        <f t="shared" si="474"/>
        <v>0</v>
      </c>
      <c r="U186" s="10">
        <f t="shared" si="465"/>
        <v>0</v>
      </c>
      <c r="V186" s="10">
        <f t="shared" ref="V186" si="475">V188+V189</f>
        <v>0</v>
      </c>
      <c r="W186" s="10">
        <f t="shared" si="466"/>
        <v>0</v>
      </c>
      <c r="X186" s="10">
        <f t="shared" ref="X186:Z186" si="476">X188+X189</f>
        <v>0</v>
      </c>
      <c r="Y186" s="10">
        <f t="shared" si="467"/>
        <v>0</v>
      </c>
      <c r="Z186" s="29">
        <f t="shared" si="476"/>
        <v>0</v>
      </c>
      <c r="AA186" s="10">
        <f t="shared" si="468"/>
        <v>0</v>
      </c>
      <c r="AB186" s="10">
        <f t="shared" si="473"/>
        <v>0</v>
      </c>
      <c r="AC186" s="11">
        <f t="shared" ref="AC186:AE186" si="477">AC188+AC189</f>
        <v>0</v>
      </c>
      <c r="AD186" s="11">
        <f t="shared" si="418"/>
        <v>0</v>
      </c>
      <c r="AE186" s="11">
        <f t="shared" si="477"/>
        <v>0</v>
      </c>
      <c r="AF186" s="11">
        <f t="shared" si="469"/>
        <v>0</v>
      </c>
      <c r="AG186" s="11">
        <f t="shared" ref="AG186:AI186" si="478">AG188+AG189</f>
        <v>0</v>
      </c>
      <c r="AH186" s="11">
        <f t="shared" si="470"/>
        <v>0</v>
      </c>
      <c r="AI186" s="11">
        <f t="shared" si="478"/>
        <v>0</v>
      </c>
      <c r="AJ186" s="11">
        <f t="shared" si="471"/>
        <v>0</v>
      </c>
      <c r="AK186" s="32">
        <f t="shared" ref="AK186" si="479">AK188+AK189</f>
        <v>0</v>
      </c>
      <c r="AL186" s="11">
        <f t="shared" si="472"/>
        <v>0</v>
      </c>
      <c r="AM186" s="3"/>
      <c r="AN186" s="3">
        <v>0</v>
      </c>
    </row>
    <row r="187" spans="1:40" hidden="1" x14ac:dyDescent="0.3">
      <c r="A187" s="1"/>
      <c r="B187" s="19" t="s">
        <v>5</v>
      </c>
      <c r="C187" s="24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29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29"/>
      <c r="AA187" s="10"/>
      <c r="AB187" s="11"/>
      <c r="AC187" s="11"/>
      <c r="AD187" s="11"/>
      <c r="AE187" s="11"/>
      <c r="AF187" s="11"/>
      <c r="AG187" s="11"/>
      <c r="AH187" s="11"/>
      <c r="AI187" s="11"/>
      <c r="AJ187" s="11"/>
      <c r="AK187" s="32"/>
      <c r="AL187" s="11"/>
      <c r="AM187" s="3"/>
      <c r="AN187" s="3">
        <v>0</v>
      </c>
    </row>
    <row r="188" spans="1:40" hidden="1" x14ac:dyDescent="0.3">
      <c r="A188" s="1"/>
      <c r="B188" s="19" t="s">
        <v>6</v>
      </c>
      <c r="C188" s="24"/>
      <c r="D188" s="10">
        <v>35136.400000000001</v>
      </c>
      <c r="E188" s="10"/>
      <c r="F188" s="10">
        <f t="shared" si="416"/>
        <v>35136.400000000001</v>
      </c>
      <c r="G188" s="10">
        <v>-35136.400000000001</v>
      </c>
      <c r="H188" s="10">
        <f t="shared" ref="H188:H190" si="480">F188+G188</f>
        <v>0</v>
      </c>
      <c r="I188" s="10"/>
      <c r="J188" s="10">
        <f t="shared" ref="J188:J190" si="481">H188+I188</f>
        <v>0</v>
      </c>
      <c r="K188" s="10"/>
      <c r="L188" s="10">
        <f t="shared" ref="L188:L190" si="482">J188+K188</f>
        <v>0</v>
      </c>
      <c r="M188" s="10"/>
      <c r="N188" s="10">
        <f>L188+M188</f>
        <v>0</v>
      </c>
      <c r="O188" s="29"/>
      <c r="P188" s="10">
        <f>N188+O188</f>
        <v>0</v>
      </c>
      <c r="Q188" s="10">
        <v>0</v>
      </c>
      <c r="R188" s="10">
        <v>0</v>
      </c>
      <c r="S188" s="10">
        <f t="shared" si="417"/>
        <v>0</v>
      </c>
      <c r="T188" s="10">
        <v>0</v>
      </c>
      <c r="U188" s="10">
        <f t="shared" ref="U188:U190" si="483">S188+T188</f>
        <v>0</v>
      </c>
      <c r="V188" s="10">
        <v>0</v>
      </c>
      <c r="W188" s="10">
        <f t="shared" ref="W188:W190" si="484">U188+V188</f>
        <v>0</v>
      </c>
      <c r="X188" s="10">
        <v>0</v>
      </c>
      <c r="Y188" s="10">
        <f t="shared" ref="Y188:Y190" si="485">W188+X188</f>
        <v>0</v>
      </c>
      <c r="Z188" s="29">
        <v>0</v>
      </c>
      <c r="AA188" s="10">
        <f t="shared" ref="AA188:AA190" si="486">Y188+Z188</f>
        <v>0</v>
      </c>
      <c r="AB188" s="11">
        <v>0</v>
      </c>
      <c r="AC188" s="11">
        <v>0</v>
      </c>
      <c r="AD188" s="11">
        <f t="shared" si="418"/>
        <v>0</v>
      </c>
      <c r="AE188" s="11">
        <v>0</v>
      </c>
      <c r="AF188" s="11">
        <f t="shared" ref="AF188:AF190" si="487">AD188+AE188</f>
        <v>0</v>
      </c>
      <c r="AG188" s="11">
        <v>0</v>
      </c>
      <c r="AH188" s="11">
        <f t="shared" ref="AH188:AH190" si="488">AF188+AG188</f>
        <v>0</v>
      </c>
      <c r="AI188" s="11">
        <v>0</v>
      </c>
      <c r="AJ188" s="11">
        <f t="shared" ref="AJ188:AJ190" si="489">AH188+AI188</f>
        <v>0</v>
      </c>
      <c r="AK188" s="32">
        <v>0</v>
      </c>
      <c r="AL188" s="11">
        <f t="shared" ref="AL188:AL190" si="490">AJ188+AK188</f>
        <v>0</v>
      </c>
      <c r="AM188" s="3" t="s">
        <v>288</v>
      </c>
      <c r="AN188" s="3">
        <v>0</v>
      </c>
    </row>
    <row r="189" spans="1:40" hidden="1" x14ac:dyDescent="0.3">
      <c r="A189" s="1"/>
      <c r="B189" s="19" t="s">
        <v>21</v>
      </c>
      <c r="C189" s="24"/>
      <c r="D189" s="10">
        <v>147505</v>
      </c>
      <c r="E189" s="10"/>
      <c r="F189" s="10">
        <f t="shared" si="416"/>
        <v>147505</v>
      </c>
      <c r="G189" s="10">
        <v>-147505</v>
      </c>
      <c r="H189" s="10">
        <f t="shared" si="480"/>
        <v>0</v>
      </c>
      <c r="I189" s="10"/>
      <c r="J189" s="10">
        <f t="shared" si="481"/>
        <v>0</v>
      </c>
      <c r="K189" s="10"/>
      <c r="L189" s="10">
        <f t="shared" si="482"/>
        <v>0</v>
      </c>
      <c r="M189" s="10"/>
      <c r="N189" s="10">
        <f>L189+M189</f>
        <v>0</v>
      </c>
      <c r="O189" s="29"/>
      <c r="P189" s="10">
        <f>N189+O189</f>
        <v>0</v>
      </c>
      <c r="Q189" s="10">
        <v>0</v>
      </c>
      <c r="R189" s="10">
        <v>0</v>
      </c>
      <c r="S189" s="10">
        <f t="shared" si="417"/>
        <v>0</v>
      </c>
      <c r="T189" s="10">
        <v>0</v>
      </c>
      <c r="U189" s="10">
        <f t="shared" si="483"/>
        <v>0</v>
      </c>
      <c r="V189" s="10">
        <v>0</v>
      </c>
      <c r="W189" s="10">
        <f t="shared" si="484"/>
        <v>0</v>
      </c>
      <c r="X189" s="10">
        <v>0</v>
      </c>
      <c r="Y189" s="10">
        <f t="shared" si="485"/>
        <v>0</v>
      </c>
      <c r="Z189" s="29">
        <v>0</v>
      </c>
      <c r="AA189" s="10">
        <f t="shared" si="486"/>
        <v>0</v>
      </c>
      <c r="AB189" s="11">
        <v>0</v>
      </c>
      <c r="AC189" s="11">
        <v>0</v>
      </c>
      <c r="AD189" s="11">
        <f t="shared" si="418"/>
        <v>0</v>
      </c>
      <c r="AE189" s="11">
        <v>0</v>
      </c>
      <c r="AF189" s="11">
        <f t="shared" si="487"/>
        <v>0</v>
      </c>
      <c r="AG189" s="11">
        <v>0</v>
      </c>
      <c r="AH189" s="11">
        <f t="shared" si="488"/>
        <v>0</v>
      </c>
      <c r="AI189" s="11">
        <v>0</v>
      </c>
      <c r="AJ189" s="11">
        <f t="shared" si="489"/>
        <v>0</v>
      </c>
      <c r="AK189" s="32">
        <v>0</v>
      </c>
      <c r="AL189" s="11">
        <f t="shared" si="490"/>
        <v>0</v>
      </c>
      <c r="AM189" s="3" t="s">
        <v>299</v>
      </c>
      <c r="AN189" s="3">
        <v>0</v>
      </c>
    </row>
    <row r="190" spans="1:40" ht="47.25" customHeight="1" x14ac:dyDescent="0.3">
      <c r="A190" s="1" t="s">
        <v>226</v>
      </c>
      <c r="B190" s="19" t="s">
        <v>33</v>
      </c>
      <c r="C190" s="6" t="s">
        <v>97</v>
      </c>
      <c r="D190" s="10">
        <f>D192+D193</f>
        <v>223255.3</v>
      </c>
      <c r="E190" s="10">
        <f>E192+E193</f>
        <v>0</v>
      </c>
      <c r="F190" s="10">
        <f t="shared" si="416"/>
        <v>223255.3</v>
      </c>
      <c r="G190" s="10">
        <f>G192+G193</f>
        <v>0</v>
      </c>
      <c r="H190" s="10">
        <f t="shared" si="480"/>
        <v>223255.3</v>
      </c>
      <c r="I190" s="10">
        <f>I192+I193</f>
        <v>0</v>
      </c>
      <c r="J190" s="10">
        <f t="shared" si="481"/>
        <v>223255.3</v>
      </c>
      <c r="K190" s="10">
        <f>K192+K193</f>
        <v>12500</v>
      </c>
      <c r="L190" s="10">
        <f t="shared" si="482"/>
        <v>235755.3</v>
      </c>
      <c r="M190" s="10">
        <f>M192+M193</f>
        <v>0</v>
      </c>
      <c r="N190" s="10">
        <f>L190+M190</f>
        <v>235755.3</v>
      </c>
      <c r="O190" s="29">
        <f>O192+O193</f>
        <v>0</v>
      </c>
      <c r="P190" s="10">
        <f>N190+O190</f>
        <v>235755.3</v>
      </c>
      <c r="Q190" s="10">
        <f t="shared" ref="Q190:AB190" si="491">Q192+Q193</f>
        <v>255000</v>
      </c>
      <c r="R190" s="10">
        <f t="shared" ref="R190:T190" si="492">R192+R193</f>
        <v>0</v>
      </c>
      <c r="S190" s="10">
        <f t="shared" si="417"/>
        <v>255000</v>
      </c>
      <c r="T190" s="10">
        <f t="shared" si="492"/>
        <v>0</v>
      </c>
      <c r="U190" s="10">
        <f t="shared" si="483"/>
        <v>255000</v>
      </c>
      <c r="V190" s="10">
        <f t="shared" ref="V190" si="493">V192+V193</f>
        <v>0</v>
      </c>
      <c r="W190" s="10">
        <f t="shared" si="484"/>
        <v>255000</v>
      </c>
      <c r="X190" s="10">
        <f t="shared" ref="X190:Z190" si="494">X192+X193</f>
        <v>0</v>
      </c>
      <c r="Y190" s="10">
        <f t="shared" si="485"/>
        <v>255000</v>
      </c>
      <c r="Z190" s="29">
        <f t="shared" si="494"/>
        <v>214142.3</v>
      </c>
      <c r="AA190" s="10">
        <f t="shared" si="486"/>
        <v>469142.3</v>
      </c>
      <c r="AB190" s="10">
        <f t="shared" si="491"/>
        <v>0</v>
      </c>
      <c r="AC190" s="11">
        <f t="shared" ref="AC190:AE190" si="495">AC192+AC193</f>
        <v>0</v>
      </c>
      <c r="AD190" s="11">
        <f t="shared" si="418"/>
        <v>0</v>
      </c>
      <c r="AE190" s="11">
        <f t="shared" si="495"/>
        <v>0</v>
      </c>
      <c r="AF190" s="11">
        <f t="shared" si="487"/>
        <v>0</v>
      </c>
      <c r="AG190" s="11">
        <f t="shared" ref="AG190:AI190" si="496">AG192+AG193</f>
        <v>0</v>
      </c>
      <c r="AH190" s="11">
        <f t="shared" si="488"/>
        <v>0</v>
      </c>
      <c r="AI190" s="11">
        <f t="shared" si="496"/>
        <v>0</v>
      </c>
      <c r="AJ190" s="11">
        <f t="shared" si="489"/>
        <v>0</v>
      </c>
      <c r="AK190" s="32">
        <f t="shared" ref="AK190" si="497">AK192+AK193</f>
        <v>0</v>
      </c>
      <c r="AL190" s="11">
        <f t="shared" si="490"/>
        <v>0</v>
      </c>
      <c r="AM190" s="3"/>
      <c r="AN190" s="3"/>
    </row>
    <row r="191" spans="1:40" x14ac:dyDescent="0.3">
      <c r="A191" s="1"/>
      <c r="B191" s="19" t="s">
        <v>5</v>
      </c>
      <c r="C191" s="2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29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29"/>
      <c r="AA191" s="10"/>
      <c r="AB191" s="11"/>
      <c r="AC191" s="11"/>
      <c r="AD191" s="11"/>
      <c r="AE191" s="11"/>
      <c r="AF191" s="11"/>
      <c r="AG191" s="11"/>
      <c r="AH191" s="11"/>
      <c r="AI191" s="11"/>
      <c r="AJ191" s="11"/>
      <c r="AK191" s="32"/>
      <c r="AL191" s="11"/>
      <c r="AM191" s="3"/>
      <c r="AN191" s="3"/>
    </row>
    <row r="192" spans="1:40" hidden="1" x14ac:dyDescent="0.3">
      <c r="A192" s="1"/>
      <c r="B192" s="19" t="s">
        <v>6</v>
      </c>
      <c r="C192" s="2"/>
      <c r="D192" s="13">
        <v>55813.9</v>
      </c>
      <c r="E192" s="13"/>
      <c r="F192" s="10">
        <f t="shared" si="416"/>
        <v>55813.9</v>
      </c>
      <c r="G192" s="13"/>
      <c r="H192" s="10">
        <f t="shared" ref="H192:H194" si="498">F192+G192</f>
        <v>55813.9</v>
      </c>
      <c r="I192" s="13"/>
      <c r="J192" s="10">
        <f t="shared" ref="J192:J194" si="499">H192+I192</f>
        <v>55813.9</v>
      </c>
      <c r="K192" s="13">
        <v>12500</v>
      </c>
      <c r="L192" s="10">
        <f t="shared" ref="L192:L194" si="500">J192+K192</f>
        <v>68313.899999999994</v>
      </c>
      <c r="M192" s="13"/>
      <c r="N192" s="10">
        <f>L192+M192</f>
        <v>68313.899999999994</v>
      </c>
      <c r="O192" s="30"/>
      <c r="P192" s="10">
        <f>N192+O192</f>
        <v>68313.899999999994</v>
      </c>
      <c r="Q192" s="13">
        <v>63750</v>
      </c>
      <c r="R192" s="13"/>
      <c r="S192" s="10">
        <f t="shared" si="417"/>
        <v>63750</v>
      </c>
      <c r="T192" s="13"/>
      <c r="U192" s="10">
        <f t="shared" ref="U192:U194" si="501">S192+T192</f>
        <v>63750</v>
      </c>
      <c r="V192" s="13"/>
      <c r="W192" s="10">
        <f t="shared" ref="W192:W194" si="502">U192+V192</f>
        <v>63750</v>
      </c>
      <c r="X192" s="13"/>
      <c r="Y192" s="10">
        <f t="shared" ref="Y192:Y194" si="503">W192+X192</f>
        <v>63750</v>
      </c>
      <c r="Z192" s="30">
        <v>53535.5</v>
      </c>
      <c r="AA192" s="10">
        <f t="shared" ref="AA192:AA194" si="504">Y192+Z192</f>
        <v>117285.5</v>
      </c>
      <c r="AB192" s="12">
        <v>0</v>
      </c>
      <c r="AC192" s="12">
        <v>0</v>
      </c>
      <c r="AD192" s="11">
        <f t="shared" si="418"/>
        <v>0</v>
      </c>
      <c r="AE192" s="12">
        <v>0</v>
      </c>
      <c r="AF192" s="11">
        <f t="shared" ref="AF192:AF194" si="505">AD192+AE192</f>
        <v>0</v>
      </c>
      <c r="AG192" s="12">
        <v>0</v>
      </c>
      <c r="AH192" s="11">
        <f t="shared" ref="AH192:AH194" si="506">AF192+AG192</f>
        <v>0</v>
      </c>
      <c r="AI192" s="12">
        <v>0</v>
      </c>
      <c r="AJ192" s="11">
        <f t="shared" ref="AJ192:AJ194" si="507">AH192+AI192</f>
        <v>0</v>
      </c>
      <c r="AK192" s="31">
        <v>0</v>
      </c>
      <c r="AL192" s="11">
        <f t="shared" ref="AL192:AL194" si="508">AJ192+AK192</f>
        <v>0</v>
      </c>
      <c r="AM192" s="3" t="s">
        <v>292</v>
      </c>
      <c r="AN192" s="3">
        <v>0</v>
      </c>
    </row>
    <row r="193" spans="1:40" x14ac:dyDescent="0.3">
      <c r="A193" s="1"/>
      <c r="B193" s="19" t="s">
        <v>21</v>
      </c>
      <c r="C193" s="20"/>
      <c r="D193" s="10">
        <v>167441.4</v>
      </c>
      <c r="E193" s="10"/>
      <c r="F193" s="10">
        <f t="shared" si="416"/>
        <v>167441.4</v>
      </c>
      <c r="G193" s="10"/>
      <c r="H193" s="10">
        <f t="shared" si="498"/>
        <v>167441.4</v>
      </c>
      <c r="I193" s="10"/>
      <c r="J193" s="10">
        <f t="shared" si="499"/>
        <v>167441.4</v>
      </c>
      <c r="K193" s="10"/>
      <c r="L193" s="10">
        <f t="shared" si="500"/>
        <v>167441.4</v>
      </c>
      <c r="M193" s="10"/>
      <c r="N193" s="10">
        <f>L193+M193</f>
        <v>167441.4</v>
      </c>
      <c r="O193" s="29"/>
      <c r="P193" s="10">
        <f>N193+O193</f>
        <v>167441.4</v>
      </c>
      <c r="Q193" s="10">
        <v>191250</v>
      </c>
      <c r="R193" s="10"/>
      <c r="S193" s="10">
        <f t="shared" si="417"/>
        <v>191250</v>
      </c>
      <c r="T193" s="10"/>
      <c r="U193" s="10">
        <f t="shared" si="501"/>
        <v>191250</v>
      </c>
      <c r="V193" s="10"/>
      <c r="W193" s="10">
        <f t="shared" si="502"/>
        <v>191250</v>
      </c>
      <c r="X193" s="10"/>
      <c r="Y193" s="10">
        <f t="shared" si="503"/>
        <v>191250</v>
      </c>
      <c r="Z193" s="29">
        <v>160606.79999999999</v>
      </c>
      <c r="AA193" s="10">
        <f t="shared" si="504"/>
        <v>351856.8</v>
      </c>
      <c r="AB193" s="11">
        <v>0</v>
      </c>
      <c r="AC193" s="11">
        <v>0</v>
      </c>
      <c r="AD193" s="11">
        <f t="shared" si="418"/>
        <v>0</v>
      </c>
      <c r="AE193" s="11">
        <v>0</v>
      </c>
      <c r="AF193" s="11">
        <f t="shared" si="505"/>
        <v>0</v>
      </c>
      <c r="AG193" s="11">
        <v>0</v>
      </c>
      <c r="AH193" s="11">
        <f t="shared" si="506"/>
        <v>0</v>
      </c>
      <c r="AI193" s="11">
        <v>0</v>
      </c>
      <c r="AJ193" s="11">
        <f t="shared" si="507"/>
        <v>0</v>
      </c>
      <c r="AK193" s="32">
        <v>0</v>
      </c>
      <c r="AL193" s="11">
        <f t="shared" si="508"/>
        <v>0</v>
      </c>
      <c r="AM193" s="3" t="s">
        <v>299</v>
      </c>
      <c r="AN193" s="3"/>
    </row>
    <row r="194" spans="1:40" ht="56.25" x14ac:dyDescent="0.3">
      <c r="A194" s="1" t="s">
        <v>227</v>
      </c>
      <c r="B194" s="19" t="s">
        <v>34</v>
      </c>
      <c r="C194" s="6" t="s">
        <v>97</v>
      </c>
      <c r="D194" s="10">
        <f>D196+D197</f>
        <v>72334</v>
      </c>
      <c r="E194" s="10">
        <f>E196+E197</f>
        <v>0</v>
      </c>
      <c r="F194" s="10">
        <f t="shared" si="416"/>
        <v>72334</v>
      </c>
      <c r="G194" s="10">
        <f>G196+G197</f>
        <v>7520.6559999999999</v>
      </c>
      <c r="H194" s="10">
        <f t="shared" si="498"/>
        <v>79854.656000000003</v>
      </c>
      <c r="I194" s="10">
        <f>I196+I197</f>
        <v>0</v>
      </c>
      <c r="J194" s="10">
        <f t="shared" si="499"/>
        <v>79854.656000000003</v>
      </c>
      <c r="K194" s="10">
        <f>K196+K197</f>
        <v>0</v>
      </c>
      <c r="L194" s="10">
        <f t="shared" si="500"/>
        <v>79854.656000000003</v>
      </c>
      <c r="M194" s="10">
        <f>M196+M197</f>
        <v>0</v>
      </c>
      <c r="N194" s="10">
        <f>L194+M194</f>
        <v>79854.656000000003</v>
      </c>
      <c r="O194" s="29">
        <f>O196+O197</f>
        <v>-72334</v>
      </c>
      <c r="P194" s="10">
        <f>N194+O194</f>
        <v>7520.6560000000027</v>
      </c>
      <c r="Q194" s="10">
        <f t="shared" ref="Q194:AB194" si="509">Q196+Q197</f>
        <v>161425.1</v>
      </c>
      <c r="R194" s="10">
        <f t="shared" ref="R194:T194" si="510">R196+R197</f>
        <v>0</v>
      </c>
      <c r="S194" s="10">
        <f t="shared" si="417"/>
        <v>161425.1</v>
      </c>
      <c r="T194" s="10">
        <f t="shared" si="510"/>
        <v>0</v>
      </c>
      <c r="U194" s="10">
        <f t="shared" si="501"/>
        <v>161425.1</v>
      </c>
      <c r="V194" s="10">
        <f t="shared" ref="V194" si="511">V196+V197</f>
        <v>0</v>
      </c>
      <c r="W194" s="10">
        <f t="shared" si="502"/>
        <v>161425.1</v>
      </c>
      <c r="X194" s="10">
        <f t="shared" ref="X194:Z194" si="512">X196+X197</f>
        <v>0</v>
      </c>
      <c r="Y194" s="10">
        <f t="shared" si="503"/>
        <v>161425.1</v>
      </c>
      <c r="Z194" s="29">
        <f t="shared" si="512"/>
        <v>-111425.1</v>
      </c>
      <c r="AA194" s="10">
        <f t="shared" si="504"/>
        <v>50000</v>
      </c>
      <c r="AB194" s="10">
        <f t="shared" si="509"/>
        <v>0</v>
      </c>
      <c r="AC194" s="11">
        <f t="shared" ref="AC194:AE194" si="513">AC196+AC197</f>
        <v>0</v>
      </c>
      <c r="AD194" s="11">
        <f t="shared" si="418"/>
        <v>0</v>
      </c>
      <c r="AE194" s="11">
        <f t="shared" si="513"/>
        <v>0</v>
      </c>
      <c r="AF194" s="11">
        <f t="shared" si="505"/>
        <v>0</v>
      </c>
      <c r="AG194" s="11">
        <f t="shared" ref="AG194:AI194" si="514">AG196+AG197</f>
        <v>0</v>
      </c>
      <c r="AH194" s="11">
        <f t="shared" si="506"/>
        <v>0</v>
      </c>
      <c r="AI194" s="11">
        <f t="shared" si="514"/>
        <v>0</v>
      </c>
      <c r="AJ194" s="11">
        <f t="shared" si="507"/>
        <v>0</v>
      </c>
      <c r="AK194" s="32">
        <f t="shared" ref="AK194" si="515">AK196+AK197</f>
        <v>0</v>
      </c>
      <c r="AL194" s="11">
        <f t="shared" si="508"/>
        <v>0</v>
      </c>
      <c r="AM194" s="3"/>
      <c r="AN194" s="3"/>
    </row>
    <row r="195" spans="1:40" hidden="1" x14ac:dyDescent="0.3">
      <c r="A195" s="1"/>
      <c r="B195" s="19" t="s">
        <v>5</v>
      </c>
      <c r="C195" s="2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29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29"/>
      <c r="AA195" s="10"/>
      <c r="AB195" s="11"/>
      <c r="AC195" s="11"/>
      <c r="AD195" s="11"/>
      <c r="AE195" s="11"/>
      <c r="AF195" s="11"/>
      <c r="AG195" s="11"/>
      <c r="AH195" s="11"/>
      <c r="AI195" s="11"/>
      <c r="AJ195" s="11"/>
      <c r="AK195" s="32"/>
      <c r="AL195" s="11"/>
      <c r="AM195" s="3"/>
      <c r="AN195" s="3">
        <v>0</v>
      </c>
    </row>
    <row r="196" spans="1:40" hidden="1" x14ac:dyDescent="0.3">
      <c r="A196" s="1"/>
      <c r="B196" s="19" t="s">
        <v>6</v>
      </c>
      <c r="C196" s="2"/>
      <c r="D196" s="13">
        <v>18083.5</v>
      </c>
      <c r="E196" s="13"/>
      <c r="F196" s="10">
        <f t="shared" si="416"/>
        <v>18083.5</v>
      </c>
      <c r="G196" s="13">
        <v>7520.6559999999999</v>
      </c>
      <c r="H196" s="10">
        <f t="shared" ref="H196:H199" si="516">F196+G196</f>
        <v>25604.155999999999</v>
      </c>
      <c r="I196" s="13"/>
      <c r="J196" s="10">
        <f t="shared" ref="J196:J199" si="517">H196+I196</f>
        <v>25604.155999999999</v>
      </c>
      <c r="K196" s="13"/>
      <c r="L196" s="10">
        <f t="shared" ref="L196:L199" si="518">J196+K196</f>
        <v>25604.155999999999</v>
      </c>
      <c r="M196" s="13"/>
      <c r="N196" s="10">
        <f>L196+M196</f>
        <v>25604.155999999999</v>
      </c>
      <c r="O196" s="30">
        <v>-18083.5</v>
      </c>
      <c r="P196" s="10">
        <f>N196+O196</f>
        <v>7520.655999999999</v>
      </c>
      <c r="Q196" s="13">
        <v>77856.3</v>
      </c>
      <c r="R196" s="13"/>
      <c r="S196" s="10">
        <f t="shared" si="417"/>
        <v>77856.3</v>
      </c>
      <c r="T196" s="13"/>
      <c r="U196" s="10">
        <f t="shared" ref="U196:U199" si="519">S196+T196</f>
        <v>77856.3</v>
      </c>
      <c r="V196" s="13"/>
      <c r="W196" s="10">
        <f t="shared" ref="W196:W199" si="520">U196+V196</f>
        <v>77856.3</v>
      </c>
      <c r="X196" s="13"/>
      <c r="Y196" s="10">
        <f t="shared" ref="Y196:Y199" si="521">W196+X196</f>
        <v>77856.3</v>
      </c>
      <c r="Z196" s="30">
        <f>-27856.3-50000+50000</f>
        <v>-27856.300000000003</v>
      </c>
      <c r="AA196" s="10">
        <f t="shared" ref="AA196:AA199" si="522">Y196+Z196</f>
        <v>50000</v>
      </c>
      <c r="AB196" s="12">
        <v>0</v>
      </c>
      <c r="AC196" s="12">
        <v>0</v>
      </c>
      <c r="AD196" s="11">
        <f t="shared" si="418"/>
        <v>0</v>
      </c>
      <c r="AE196" s="12">
        <v>0</v>
      </c>
      <c r="AF196" s="11">
        <f t="shared" ref="AF196:AF199" si="523">AD196+AE196</f>
        <v>0</v>
      </c>
      <c r="AG196" s="12">
        <v>0</v>
      </c>
      <c r="AH196" s="11">
        <f t="shared" ref="AH196:AH199" si="524">AF196+AG196</f>
        <v>0</v>
      </c>
      <c r="AI196" s="12">
        <v>0</v>
      </c>
      <c r="AJ196" s="11">
        <f t="shared" ref="AJ196:AJ199" si="525">AH196+AI196</f>
        <v>0</v>
      </c>
      <c r="AK196" s="31">
        <v>0</v>
      </c>
      <c r="AL196" s="11">
        <f t="shared" ref="AL196:AL199" si="526">AJ196+AK196</f>
        <v>0</v>
      </c>
      <c r="AM196" s="3" t="s">
        <v>328</v>
      </c>
      <c r="AN196" s="3">
        <v>0</v>
      </c>
    </row>
    <row r="197" spans="1:40" hidden="1" x14ac:dyDescent="0.3">
      <c r="A197" s="1"/>
      <c r="B197" s="19" t="s">
        <v>21</v>
      </c>
      <c r="C197" s="20"/>
      <c r="D197" s="10">
        <v>54250.5</v>
      </c>
      <c r="E197" s="10"/>
      <c r="F197" s="10">
        <f t="shared" si="416"/>
        <v>54250.5</v>
      </c>
      <c r="G197" s="10"/>
      <c r="H197" s="10">
        <f t="shared" si="516"/>
        <v>54250.5</v>
      </c>
      <c r="I197" s="10"/>
      <c r="J197" s="10">
        <f t="shared" si="517"/>
        <v>54250.5</v>
      </c>
      <c r="K197" s="10"/>
      <c r="L197" s="10">
        <f t="shared" si="518"/>
        <v>54250.5</v>
      </c>
      <c r="M197" s="10"/>
      <c r="N197" s="10">
        <f>L197+M197</f>
        <v>54250.5</v>
      </c>
      <c r="O197" s="29">
        <v>-54250.5</v>
      </c>
      <c r="P197" s="10">
        <f>N197+O197</f>
        <v>0</v>
      </c>
      <c r="Q197" s="10">
        <v>83568.800000000003</v>
      </c>
      <c r="R197" s="10"/>
      <c r="S197" s="10">
        <f t="shared" si="417"/>
        <v>83568.800000000003</v>
      </c>
      <c r="T197" s="10"/>
      <c r="U197" s="10">
        <f t="shared" si="519"/>
        <v>83568.800000000003</v>
      </c>
      <c r="V197" s="10"/>
      <c r="W197" s="10">
        <f t="shared" si="520"/>
        <v>83568.800000000003</v>
      </c>
      <c r="X197" s="10"/>
      <c r="Y197" s="10">
        <f t="shared" si="521"/>
        <v>83568.800000000003</v>
      </c>
      <c r="Z197" s="29">
        <v>-83568.800000000003</v>
      </c>
      <c r="AA197" s="10">
        <f t="shared" si="522"/>
        <v>0</v>
      </c>
      <c r="AB197" s="11">
        <v>0</v>
      </c>
      <c r="AC197" s="11">
        <v>0</v>
      </c>
      <c r="AD197" s="11">
        <f t="shared" si="418"/>
        <v>0</v>
      </c>
      <c r="AE197" s="11">
        <v>0</v>
      </c>
      <c r="AF197" s="11">
        <f t="shared" si="523"/>
        <v>0</v>
      </c>
      <c r="AG197" s="11">
        <v>0</v>
      </c>
      <c r="AH197" s="11">
        <f t="shared" si="524"/>
        <v>0</v>
      </c>
      <c r="AI197" s="11">
        <v>0</v>
      </c>
      <c r="AJ197" s="11">
        <f t="shared" si="525"/>
        <v>0</v>
      </c>
      <c r="AK197" s="32">
        <v>0</v>
      </c>
      <c r="AL197" s="11">
        <f t="shared" si="526"/>
        <v>0</v>
      </c>
      <c r="AM197" s="3" t="s">
        <v>299</v>
      </c>
      <c r="AN197" s="3">
        <v>0</v>
      </c>
    </row>
    <row r="198" spans="1:40" ht="37.5" x14ac:dyDescent="0.3">
      <c r="A198" s="1" t="s">
        <v>228</v>
      </c>
      <c r="B198" s="19" t="s">
        <v>35</v>
      </c>
      <c r="C198" s="6" t="s">
        <v>97</v>
      </c>
      <c r="D198" s="10">
        <v>1213.5999999999999</v>
      </c>
      <c r="E198" s="10"/>
      <c r="F198" s="10">
        <f t="shared" si="416"/>
        <v>1213.5999999999999</v>
      </c>
      <c r="G198" s="10"/>
      <c r="H198" s="10">
        <f t="shared" si="516"/>
        <v>1213.5999999999999</v>
      </c>
      <c r="I198" s="10"/>
      <c r="J198" s="10">
        <f t="shared" si="517"/>
        <v>1213.5999999999999</v>
      </c>
      <c r="K198" s="10"/>
      <c r="L198" s="10">
        <f t="shared" si="518"/>
        <v>1213.5999999999999</v>
      </c>
      <c r="M198" s="10"/>
      <c r="N198" s="10">
        <f>L198+M198</f>
        <v>1213.5999999999999</v>
      </c>
      <c r="O198" s="29"/>
      <c r="P198" s="10">
        <f>N198+O198</f>
        <v>1213.5999999999999</v>
      </c>
      <c r="Q198" s="10">
        <v>0</v>
      </c>
      <c r="R198" s="10">
        <v>0</v>
      </c>
      <c r="S198" s="10">
        <f t="shared" si="417"/>
        <v>0</v>
      </c>
      <c r="T198" s="10">
        <v>0</v>
      </c>
      <c r="U198" s="10">
        <f t="shared" si="519"/>
        <v>0</v>
      </c>
      <c r="V198" s="10">
        <v>0</v>
      </c>
      <c r="W198" s="10">
        <f t="shared" si="520"/>
        <v>0</v>
      </c>
      <c r="X198" s="10">
        <v>0</v>
      </c>
      <c r="Y198" s="10">
        <f t="shared" si="521"/>
        <v>0</v>
      </c>
      <c r="Z198" s="29">
        <v>0</v>
      </c>
      <c r="AA198" s="10">
        <f t="shared" si="522"/>
        <v>0</v>
      </c>
      <c r="AB198" s="11">
        <v>0</v>
      </c>
      <c r="AC198" s="11">
        <v>0</v>
      </c>
      <c r="AD198" s="11">
        <f t="shared" si="418"/>
        <v>0</v>
      </c>
      <c r="AE198" s="11">
        <v>0</v>
      </c>
      <c r="AF198" s="11">
        <f t="shared" si="523"/>
        <v>0</v>
      </c>
      <c r="AG198" s="11">
        <v>0</v>
      </c>
      <c r="AH198" s="11">
        <f t="shared" si="524"/>
        <v>0</v>
      </c>
      <c r="AI198" s="11">
        <v>0</v>
      </c>
      <c r="AJ198" s="11">
        <f t="shared" si="525"/>
        <v>0</v>
      </c>
      <c r="AK198" s="32">
        <v>0</v>
      </c>
      <c r="AL198" s="11">
        <f t="shared" si="526"/>
        <v>0</v>
      </c>
      <c r="AM198" s="3" t="s">
        <v>283</v>
      </c>
      <c r="AN198" s="3"/>
    </row>
    <row r="199" spans="1:40" ht="37.5" x14ac:dyDescent="0.3">
      <c r="A199" s="1" t="s">
        <v>229</v>
      </c>
      <c r="B199" s="19" t="s">
        <v>36</v>
      </c>
      <c r="C199" s="6" t="s">
        <v>97</v>
      </c>
      <c r="D199" s="10">
        <f>D201+D202</f>
        <v>21220</v>
      </c>
      <c r="E199" s="10">
        <f>E201+E202</f>
        <v>0</v>
      </c>
      <c r="F199" s="10">
        <f t="shared" si="416"/>
        <v>21220</v>
      </c>
      <c r="G199" s="10">
        <f>G201+G202</f>
        <v>0</v>
      </c>
      <c r="H199" s="10">
        <f t="shared" si="516"/>
        <v>21220</v>
      </c>
      <c r="I199" s="10">
        <f>I201+I202</f>
        <v>0</v>
      </c>
      <c r="J199" s="10">
        <f t="shared" si="517"/>
        <v>21220</v>
      </c>
      <c r="K199" s="10">
        <f>K201+K202</f>
        <v>0</v>
      </c>
      <c r="L199" s="10">
        <f t="shared" si="518"/>
        <v>21220</v>
      </c>
      <c r="M199" s="10">
        <f>M201+M202</f>
        <v>0</v>
      </c>
      <c r="N199" s="10">
        <f>L199+M199</f>
        <v>21220</v>
      </c>
      <c r="O199" s="29">
        <f>O201+O202</f>
        <v>0</v>
      </c>
      <c r="P199" s="10">
        <f>N199+O199</f>
        <v>21220</v>
      </c>
      <c r="Q199" s="10">
        <f t="shared" ref="Q199:AB199" si="527">Q201+Q202</f>
        <v>563256.69999999995</v>
      </c>
      <c r="R199" s="10">
        <f t="shared" ref="R199:T199" si="528">R201+R202</f>
        <v>0</v>
      </c>
      <c r="S199" s="10">
        <f t="shared" si="417"/>
        <v>563256.69999999995</v>
      </c>
      <c r="T199" s="10">
        <f t="shared" si="528"/>
        <v>0</v>
      </c>
      <c r="U199" s="10">
        <f t="shared" si="519"/>
        <v>563256.69999999995</v>
      </c>
      <c r="V199" s="10">
        <f t="shared" ref="V199" si="529">V201+V202</f>
        <v>0</v>
      </c>
      <c r="W199" s="10">
        <f t="shared" si="520"/>
        <v>563256.69999999995</v>
      </c>
      <c r="X199" s="10">
        <f t="shared" ref="X199:Z199" si="530">X201+X202</f>
        <v>0</v>
      </c>
      <c r="Y199" s="10">
        <f t="shared" si="521"/>
        <v>563256.69999999995</v>
      </c>
      <c r="Z199" s="29">
        <f t="shared" si="530"/>
        <v>-501251.81</v>
      </c>
      <c r="AA199" s="10">
        <f t="shared" si="522"/>
        <v>62004.889999999956</v>
      </c>
      <c r="AB199" s="10">
        <f t="shared" si="527"/>
        <v>279089.3</v>
      </c>
      <c r="AC199" s="11">
        <f t="shared" ref="AC199:AE199" si="531">AC201+AC202</f>
        <v>0</v>
      </c>
      <c r="AD199" s="11">
        <f t="shared" si="418"/>
        <v>279089.3</v>
      </c>
      <c r="AE199" s="11">
        <f t="shared" si="531"/>
        <v>0</v>
      </c>
      <c r="AF199" s="11">
        <f t="shared" si="523"/>
        <v>279089.3</v>
      </c>
      <c r="AG199" s="11">
        <f t="shared" ref="AG199:AI199" si="532">AG201+AG202</f>
        <v>0</v>
      </c>
      <c r="AH199" s="11">
        <f t="shared" si="524"/>
        <v>279089.3</v>
      </c>
      <c r="AI199" s="11">
        <f t="shared" si="532"/>
        <v>0</v>
      </c>
      <c r="AJ199" s="11">
        <f t="shared" si="525"/>
        <v>279089.3</v>
      </c>
      <c r="AK199" s="32">
        <f t="shared" ref="AK199" si="533">AK201+AK202</f>
        <v>0</v>
      </c>
      <c r="AL199" s="11">
        <f t="shared" si="526"/>
        <v>279089.3</v>
      </c>
      <c r="AM199" s="3"/>
      <c r="AN199" s="3"/>
    </row>
    <row r="200" spans="1:40" x14ac:dyDescent="0.3">
      <c r="A200" s="1"/>
      <c r="B200" s="19" t="s">
        <v>5</v>
      </c>
      <c r="C200" s="19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29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29"/>
      <c r="AA200" s="10"/>
      <c r="AB200" s="11"/>
      <c r="AC200" s="11"/>
      <c r="AD200" s="11"/>
      <c r="AE200" s="11"/>
      <c r="AF200" s="11"/>
      <c r="AG200" s="11"/>
      <c r="AH200" s="11"/>
      <c r="AI200" s="11"/>
      <c r="AJ200" s="11"/>
      <c r="AK200" s="32"/>
      <c r="AL200" s="11"/>
      <c r="AM200" s="3"/>
      <c r="AN200" s="3"/>
    </row>
    <row r="201" spans="1:40" hidden="1" x14ac:dyDescent="0.3">
      <c r="A201" s="1"/>
      <c r="B201" s="19" t="s">
        <v>6</v>
      </c>
      <c r="C201" s="19"/>
      <c r="D201" s="10">
        <v>5305</v>
      </c>
      <c r="E201" s="10"/>
      <c r="F201" s="10">
        <f t="shared" si="416"/>
        <v>5305</v>
      </c>
      <c r="G201" s="10"/>
      <c r="H201" s="10">
        <f t="shared" ref="H201:H203" si="534">F201+G201</f>
        <v>5305</v>
      </c>
      <c r="I201" s="10"/>
      <c r="J201" s="10">
        <f t="shared" ref="J201:J203" si="535">H201+I201</f>
        <v>5305</v>
      </c>
      <c r="K201" s="10"/>
      <c r="L201" s="10">
        <f t="shared" ref="L201:L203" si="536">J201+K201</f>
        <v>5305</v>
      </c>
      <c r="M201" s="10"/>
      <c r="N201" s="10">
        <f>L201+M201</f>
        <v>5305</v>
      </c>
      <c r="O201" s="29"/>
      <c r="P201" s="10">
        <f>N201+O201</f>
        <v>5305</v>
      </c>
      <c r="Q201" s="10">
        <v>136893.6</v>
      </c>
      <c r="R201" s="10"/>
      <c r="S201" s="10">
        <f t="shared" si="417"/>
        <v>136893.6</v>
      </c>
      <c r="T201" s="10"/>
      <c r="U201" s="10">
        <f t="shared" ref="U201:U203" si="537">S201+T201</f>
        <v>136893.6</v>
      </c>
      <c r="V201" s="10"/>
      <c r="W201" s="10">
        <f t="shared" ref="W201:W203" si="538">U201+V201</f>
        <v>136893.6</v>
      </c>
      <c r="X201" s="10"/>
      <c r="Y201" s="10">
        <f t="shared" ref="Y201:Y203" si="539">W201+X201</f>
        <v>136893.6</v>
      </c>
      <c r="Z201" s="29">
        <v>-125313.01</v>
      </c>
      <c r="AA201" s="10">
        <f t="shared" ref="AA201:AA203" si="540">Y201+Z201</f>
        <v>11580.590000000011</v>
      </c>
      <c r="AB201" s="11">
        <v>279089.3</v>
      </c>
      <c r="AC201" s="11"/>
      <c r="AD201" s="11">
        <f t="shared" si="418"/>
        <v>279089.3</v>
      </c>
      <c r="AE201" s="11"/>
      <c r="AF201" s="11">
        <f t="shared" ref="AF201:AF203" si="541">AD201+AE201</f>
        <v>279089.3</v>
      </c>
      <c r="AG201" s="11"/>
      <c r="AH201" s="11">
        <f t="shared" ref="AH201:AH203" si="542">AF201+AG201</f>
        <v>279089.3</v>
      </c>
      <c r="AI201" s="11"/>
      <c r="AJ201" s="11">
        <f t="shared" ref="AJ201:AJ203" si="543">AH201+AI201</f>
        <v>279089.3</v>
      </c>
      <c r="AK201" s="32"/>
      <c r="AL201" s="11">
        <f t="shared" ref="AL201:AL203" si="544">AJ201+AK201</f>
        <v>279089.3</v>
      </c>
      <c r="AM201" s="3" t="s">
        <v>396</v>
      </c>
      <c r="AN201" s="3">
        <v>0</v>
      </c>
    </row>
    <row r="202" spans="1:40" x14ac:dyDescent="0.3">
      <c r="A202" s="1"/>
      <c r="B202" s="19" t="s">
        <v>21</v>
      </c>
      <c r="C202" s="19"/>
      <c r="D202" s="10">
        <v>15915</v>
      </c>
      <c r="E202" s="10"/>
      <c r="F202" s="10">
        <f t="shared" si="416"/>
        <v>15915</v>
      </c>
      <c r="G202" s="10"/>
      <c r="H202" s="10">
        <f t="shared" si="534"/>
        <v>15915</v>
      </c>
      <c r="I202" s="10"/>
      <c r="J202" s="10">
        <f t="shared" si="535"/>
        <v>15915</v>
      </c>
      <c r="K202" s="10"/>
      <c r="L202" s="10">
        <f t="shared" si="536"/>
        <v>15915</v>
      </c>
      <c r="M202" s="10"/>
      <c r="N202" s="10">
        <f>L202+M202</f>
        <v>15915</v>
      </c>
      <c r="O202" s="29"/>
      <c r="P202" s="10">
        <f>N202+O202</f>
        <v>15915</v>
      </c>
      <c r="Q202" s="10">
        <v>426363.1</v>
      </c>
      <c r="R202" s="10"/>
      <c r="S202" s="10">
        <f t="shared" si="417"/>
        <v>426363.1</v>
      </c>
      <c r="T202" s="10"/>
      <c r="U202" s="10">
        <f t="shared" si="537"/>
        <v>426363.1</v>
      </c>
      <c r="V202" s="10"/>
      <c r="W202" s="10">
        <f t="shared" si="538"/>
        <v>426363.1</v>
      </c>
      <c r="X202" s="10"/>
      <c r="Y202" s="10">
        <f t="shared" si="539"/>
        <v>426363.1</v>
      </c>
      <c r="Z202" s="29">
        <v>-375938.8</v>
      </c>
      <c r="AA202" s="10">
        <f t="shared" si="540"/>
        <v>50424.299999999988</v>
      </c>
      <c r="AB202" s="11">
        <v>0</v>
      </c>
      <c r="AC202" s="11">
        <v>0</v>
      </c>
      <c r="AD202" s="11">
        <f t="shared" si="418"/>
        <v>0</v>
      </c>
      <c r="AE202" s="11">
        <v>0</v>
      </c>
      <c r="AF202" s="11">
        <f t="shared" si="541"/>
        <v>0</v>
      </c>
      <c r="AG202" s="11">
        <v>0</v>
      </c>
      <c r="AH202" s="11">
        <f t="shared" si="542"/>
        <v>0</v>
      </c>
      <c r="AI202" s="11">
        <v>0</v>
      </c>
      <c r="AJ202" s="11">
        <f t="shared" si="543"/>
        <v>0</v>
      </c>
      <c r="AK202" s="32">
        <v>0</v>
      </c>
      <c r="AL202" s="11">
        <f t="shared" si="544"/>
        <v>0</v>
      </c>
      <c r="AM202" s="3" t="s">
        <v>299</v>
      </c>
      <c r="AN202" s="3"/>
    </row>
    <row r="203" spans="1:40" ht="37.5" x14ac:dyDescent="0.3">
      <c r="A203" s="1" t="s">
        <v>230</v>
      </c>
      <c r="B203" s="19" t="s">
        <v>37</v>
      </c>
      <c r="C203" s="6" t="s">
        <v>97</v>
      </c>
      <c r="D203" s="10">
        <f>D205+D206</f>
        <v>0</v>
      </c>
      <c r="E203" s="10">
        <f>E205+E206</f>
        <v>0</v>
      </c>
      <c r="F203" s="10">
        <f t="shared" si="416"/>
        <v>0</v>
      </c>
      <c r="G203" s="10">
        <f>G205+G206</f>
        <v>0</v>
      </c>
      <c r="H203" s="10">
        <f t="shared" si="534"/>
        <v>0</v>
      </c>
      <c r="I203" s="10">
        <f>I205+I206</f>
        <v>0</v>
      </c>
      <c r="J203" s="10">
        <f t="shared" si="535"/>
        <v>0</v>
      </c>
      <c r="K203" s="10">
        <f>K205+K206</f>
        <v>0</v>
      </c>
      <c r="L203" s="10">
        <f t="shared" si="536"/>
        <v>0</v>
      </c>
      <c r="M203" s="10">
        <f>M205+M206</f>
        <v>0</v>
      </c>
      <c r="N203" s="10">
        <f>L203+M203</f>
        <v>0</v>
      </c>
      <c r="O203" s="29">
        <f>O205+O206</f>
        <v>0</v>
      </c>
      <c r="P203" s="10">
        <f>N203+O203</f>
        <v>0</v>
      </c>
      <c r="Q203" s="10">
        <f t="shared" ref="Q203:AB203" si="545">Q205+Q206</f>
        <v>41507.199999999997</v>
      </c>
      <c r="R203" s="10">
        <f t="shared" ref="R203:T203" si="546">R205+R206</f>
        <v>0</v>
      </c>
      <c r="S203" s="10">
        <f t="shared" si="417"/>
        <v>41507.199999999997</v>
      </c>
      <c r="T203" s="10">
        <f t="shared" si="546"/>
        <v>0</v>
      </c>
      <c r="U203" s="10">
        <f t="shared" si="537"/>
        <v>41507.199999999997</v>
      </c>
      <c r="V203" s="10">
        <f t="shared" ref="V203" si="547">V205+V206</f>
        <v>0</v>
      </c>
      <c r="W203" s="10">
        <f t="shared" si="538"/>
        <v>41507.199999999997</v>
      </c>
      <c r="X203" s="10">
        <f t="shared" ref="X203:Z203" si="548">X205+X206</f>
        <v>0</v>
      </c>
      <c r="Y203" s="10">
        <f t="shared" si="539"/>
        <v>41507.199999999997</v>
      </c>
      <c r="Z203" s="29">
        <f t="shared" si="548"/>
        <v>0</v>
      </c>
      <c r="AA203" s="10">
        <f t="shared" si="540"/>
        <v>41507.199999999997</v>
      </c>
      <c r="AB203" s="10">
        <f t="shared" si="545"/>
        <v>0</v>
      </c>
      <c r="AC203" s="11">
        <f t="shared" ref="AC203:AE203" si="549">AC205+AC206</f>
        <v>0</v>
      </c>
      <c r="AD203" s="11">
        <f t="shared" si="418"/>
        <v>0</v>
      </c>
      <c r="AE203" s="11">
        <f t="shared" si="549"/>
        <v>0</v>
      </c>
      <c r="AF203" s="11">
        <f t="shared" si="541"/>
        <v>0</v>
      </c>
      <c r="AG203" s="11">
        <f t="shared" ref="AG203:AI203" si="550">AG205+AG206</f>
        <v>0</v>
      </c>
      <c r="AH203" s="11">
        <f t="shared" si="542"/>
        <v>0</v>
      </c>
      <c r="AI203" s="11">
        <f t="shared" si="550"/>
        <v>0</v>
      </c>
      <c r="AJ203" s="11">
        <f t="shared" si="543"/>
        <v>0</v>
      </c>
      <c r="AK203" s="32">
        <f t="shared" ref="AK203" si="551">AK205+AK206</f>
        <v>0</v>
      </c>
      <c r="AL203" s="11">
        <f t="shared" si="544"/>
        <v>0</v>
      </c>
      <c r="AM203" s="3"/>
      <c r="AN203" s="3"/>
    </row>
    <row r="204" spans="1:40" x14ac:dyDescent="0.3">
      <c r="A204" s="1"/>
      <c r="B204" s="19" t="s">
        <v>5</v>
      </c>
      <c r="C204" s="19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29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29"/>
      <c r="AA204" s="10"/>
      <c r="AB204" s="11"/>
      <c r="AC204" s="11"/>
      <c r="AD204" s="11"/>
      <c r="AE204" s="11"/>
      <c r="AF204" s="11"/>
      <c r="AG204" s="11"/>
      <c r="AH204" s="11"/>
      <c r="AI204" s="11"/>
      <c r="AJ204" s="11"/>
      <c r="AK204" s="32"/>
      <c r="AL204" s="11"/>
      <c r="AM204" s="3"/>
      <c r="AN204" s="3"/>
    </row>
    <row r="205" spans="1:40" hidden="1" x14ac:dyDescent="0.3">
      <c r="A205" s="1"/>
      <c r="B205" s="19" t="s">
        <v>6</v>
      </c>
      <c r="C205" s="19"/>
      <c r="D205" s="10">
        <v>0</v>
      </c>
      <c r="E205" s="10">
        <v>0</v>
      </c>
      <c r="F205" s="10">
        <f t="shared" si="416"/>
        <v>0</v>
      </c>
      <c r="G205" s="10">
        <v>0</v>
      </c>
      <c r="H205" s="10">
        <f t="shared" ref="H205:H207" si="552">F205+G205</f>
        <v>0</v>
      </c>
      <c r="I205" s="10">
        <v>0</v>
      </c>
      <c r="J205" s="10">
        <f t="shared" ref="J205:J207" si="553">H205+I205</f>
        <v>0</v>
      </c>
      <c r="K205" s="10">
        <v>0</v>
      </c>
      <c r="L205" s="10">
        <f t="shared" ref="L205:L207" si="554">J205+K205</f>
        <v>0</v>
      </c>
      <c r="M205" s="10">
        <v>0</v>
      </c>
      <c r="N205" s="10">
        <f>L205+M205</f>
        <v>0</v>
      </c>
      <c r="O205" s="29">
        <v>0</v>
      </c>
      <c r="P205" s="10">
        <f>N205+O205</f>
        <v>0</v>
      </c>
      <c r="Q205" s="10">
        <v>10376.900000000001</v>
      </c>
      <c r="R205" s="10"/>
      <c r="S205" s="10">
        <f t="shared" si="417"/>
        <v>10376.900000000001</v>
      </c>
      <c r="T205" s="10"/>
      <c r="U205" s="10">
        <f t="shared" ref="U205:U207" si="555">S205+T205</f>
        <v>10376.900000000001</v>
      </c>
      <c r="V205" s="10"/>
      <c r="W205" s="10">
        <f t="shared" ref="W205:W207" si="556">U205+V205</f>
        <v>10376.900000000001</v>
      </c>
      <c r="X205" s="10"/>
      <c r="Y205" s="10">
        <f t="shared" ref="Y205:Y207" si="557">W205+X205</f>
        <v>10376.900000000001</v>
      </c>
      <c r="Z205" s="29"/>
      <c r="AA205" s="10">
        <f t="shared" ref="AA205:AA207" si="558">Y205+Z205</f>
        <v>10376.900000000001</v>
      </c>
      <c r="AB205" s="11">
        <v>0</v>
      </c>
      <c r="AC205" s="11">
        <v>0</v>
      </c>
      <c r="AD205" s="11">
        <f t="shared" si="418"/>
        <v>0</v>
      </c>
      <c r="AE205" s="11">
        <v>0</v>
      </c>
      <c r="AF205" s="11">
        <f t="shared" ref="AF205:AF207" si="559">AD205+AE205</f>
        <v>0</v>
      </c>
      <c r="AG205" s="11">
        <v>0</v>
      </c>
      <c r="AH205" s="11">
        <f t="shared" ref="AH205:AH207" si="560">AF205+AG205</f>
        <v>0</v>
      </c>
      <c r="AI205" s="11">
        <v>0</v>
      </c>
      <c r="AJ205" s="11">
        <f t="shared" ref="AJ205:AJ207" si="561">AH205+AI205</f>
        <v>0</v>
      </c>
      <c r="AK205" s="32">
        <v>0</v>
      </c>
      <c r="AL205" s="11">
        <f t="shared" ref="AL205:AL207" si="562">AJ205+AK205</f>
        <v>0</v>
      </c>
      <c r="AM205" s="3" t="s">
        <v>294</v>
      </c>
      <c r="AN205" s="3">
        <v>0</v>
      </c>
    </row>
    <row r="206" spans="1:40" x14ac:dyDescent="0.3">
      <c r="A206" s="1"/>
      <c r="B206" s="19" t="s">
        <v>21</v>
      </c>
      <c r="C206" s="19"/>
      <c r="D206" s="10">
        <v>0</v>
      </c>
      <c r="E206" s="10">
        <v>0</v>
      </c>
      <c r="F206" s="10">
        <f t="shared" si="416"/>
        <v>0</v>
      </c>
      <c r="G206" s="10">
        <v>0</v>
      </c>
      <c r="H206" s="10">
        <f t="shared" si="552"/>
        <v>0</v>
      </c>
      <c r="I206" s="10">
        <v>0</v>
      </c>
      <c r="J206" s="10">
        <f t="shared" si="553"/>
        <v>0</v>
      </c>
      <c r="K206" s="10">
        <v>0</v>
      </c>
      <c r="L206" s="10">
        <f t="shared" si="554"/>
        <v>0</v>
      </c>
      <c r="M206" s="10">
        <v>0</v>
      </c>
      <c r="N206" s="10">
        <f>L206+M206</f>
        <v>0</v>
      </c>
      <c r="O206" s="29">
        <v>0</v>
      </c>
      <c r="P206" s="10">
        <f>N206+O206</f>
        <v>0</v>
      </c>
      <c r="Q206" s="10">
        <v>31130.299999999996</v>
      </c>
      <c r="R206" s="10"/>
      <c r="S206" s="10">
        <f t="shared" si="417"/>
        <v>31130.299999999996</v>
      </c>
      <c r="T206" s="10"/>
      <c r="U206" s="10">
        <f t="shared" si="555"/>
        <v>31130.299999999996</v>
      </c>
      <c r="V206" s="10"/>
      <c r="W206" s="10">
        <f t="shared" si="556"/>
        <v>31130.299999999996</v>
      </c>
      <c r="X206" s="10"/>
      <c r="Y206" s="10">
        <f t="shared" si="557"/>
        <v>31130.299999999996</v>
      </c>
      <c r="Z206" s="29"/>
      <c r="AA206" s="10">
        <f t="shared" si="558"/>
        <v>31130.299999999996</v>
      </c>
      <c r="AB206" s="11">
        <v>0</v>
      </c>
      <c r="AC206" s="11">
        <v>0</v>
      </c>
      <c r="AD206" s="11">
        <f t="shared" si="418"/>
        <v>0</v>
      </c>
      <c r="AE206" s="11">
        <v>0</v>
      </c>
      <c r="AF206" s="11">
        <f t="shared" si="559"/>
        <v>0</v>
      </c>
      <c r="AG206" s="11">
        <v>0</v>
      </c>
      <c r="AH206" s="11">
        <f t="shared" si="560"/>
        <v>0</v>
      </c>
      <c r="AI206" s="11">
        <v>0</v>
      </c>
      <c r="AJ206" s="11">
        <f t="shared" si="561"/>
        <v>0</v>
      </c>
      <c r="AK206" s="32">
        <v>0</v>
      </c>
      <c r="AL206" s="11">
        <f t="shared" si="562"/>
        <v>0</v>
      </c>
      <c r="AM206" s="3" t="s">
        <v>299</v>
      </c>
      <c r="AN206" s="3"/>
    </row>
    <row r="207" spans="1:40" ht="75" x14ac:dyDescent="0.3">
      <c r="A207" s="1" t="s">
        <v>231</v>
      </c>
      <c r="B207" s="19" t="s">
        <v>38</v>
      </c>
      <c r="C207" s="6" t="s">
        <v>97</v>
      </c>
      <c r="D207" s="10">
        <f>D209+D210</f>
        <v>0</v>
      </c>
      <c r="E207" s="10">
        <f>E209+E210</f>
        <v>0</v>
      </c>
      <c r="F207" s="10">
        <f t="shared" si="416"/>
        <v>0</v>
      </c>
      <c r="G207" s="10">
        <f>G209+G210</f>
        <v>0</v>
      </c>
      <c r="H207" s="10">
        <f t="shared" si="552"/>
        <v>0</v>
      </c>
      <c r="I207" s="10">
        <f>I209+I210</f>
        <v>0</v>
      </c>
      <c r="J207" s="10">
        <f t="shared" si="553"/>
        <v>0</v>
      </c>
      <c r="K207" s="10">
        <f>K209+K210</f>
        <v>0</v>
      </c>
      <c r="L207" s="10">
        <f t="shared" si="554"/>
        <v>0</v>
      </c>
      <c r="M207" s="10">
        <f>M209+M210</f>
        <v>0</v>
      </c>
      <c r="N207" s="10">
        <f>L207+M207</f>
        <v>0</v>
      </c>
      <c r="O207" s="29">
        <f>O209+O210</f>
        <v>0</v>
      </c>
      <c r="P207" s="10">
        <f>N207+O207</f>
        <v>0</v>
      </c>
      <c r="Q207" s="10">
        <f t="shared" ref="Q207:AB207" si="563">Q209+Q210</f>
        <v>0</v>
      </c>
      <c r="R207" s="10">
        <f t="shared" ref="R207:T207" si="564">R209+R210</f>
        <v>0</v>
      </c>
      <c r="S207" s="10">
        <f t="shared" si="417"/>
        <v>0</v>
      </c>
      <c r="T207" s="10">
        <f t="shared" si="564"/>
        <v>0</v>
      </c>
      <c r="U207" s="10">
        <f t="shared" si="555"/>
        <v>0</v>
      </c>
      <c r="V207" s="10">
        <f t="shared" ref="V207" si="565">V209+V210</f>
        <v>0</v>
      </c>
      <c r="W207" s="10">
        <f t="shared" si="556"/>
        <v>0</v>
      </c>
      <c r="X207" s="10">
        <f t="shared" ref="X207:Z207" si="566">X209+X210</f>
        <v>0</v>
      </c>
      <c r="Y207" s="10">
        <f t="shared" si="557"/>
        <v>0</v>
      </c>
      <c r="Z207" s="29">
        <f t="shared" si="566"/>
        <v>0</v>
      </c>
      <c r="AA207" s="10">
        <f t="shared" si="558"/>
        <v>0</v>
      </c>
      <c r="AB207" s="10">
        <f t="shared" si="563"/>
        <v>46155</v>
      </c>
      <c r="AC207" s="11">
        <f t="shared" ref="AC207:AE207" si="567">AC209+AC210</f>
        <v>0</v>
      </c>
      <c r="AD207" s="11">
        <f t="shared" si="418"/>
        <v>46155</v>
      </c>
      <c r="AE207" s="11">
        <f t="shared" si="567"/>
        <v>0</v>
      </c>
      <c r="AF207" s="11">
        <f t="shared" si="559"/>
        <v>46155</v>
      </c>
      <c r="AG207" s="11">
        <f t="shared" ref="AG207:AI207" si="568">AG209+AG210</f>
        <v>0</v>
      </c>
      <c r="AH207" s="11">
        <f t="shared" si="560"/>
        <v>46155</v>
      </c>
      <c r="AI207" s="11">
        <f t="shared" si="568"/>
        <v>0</v>
      </c>
      <c r="AJ207" s="11">
        <f t="shared" si="561"/>
        <v>46155</v>
      </c>
      <c r="AK207" s="32">
        <f t="shared" ref="AK207" si="569">AK209+AK210</f>
        <v>0</v>
      </c>
      <c r="AL207" s="11">
        <f t="shared" si="562"/>
        <v>46155</v>
      </c>
      <c r="AM207" s="3"/>
      <c r="AN207" s="3"/>
    </row>
    <row r="208" spans="1:40" x14ac:dyDescent="0.3">
      <c r="A208" s="1"/>
      <c r="B208" s="19" t="s">
        <v>5</v>
      </c>
      <c r="C208" s="19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29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29"/>
      <c r="AA208" s="10"/>
      <c r="AB208" s="11"/>
      <c r="AC208" s="11"/>
      <c r="AD208" s="11"/>
      <c r="AE208" s="11"/>
      <c r="AF208" s="11"/>
      <c r="AG208" s="11"/>
      <c r="AH208" s="11"/>
      <c r="AI208" s="11"/>
      <c r="AJ208" s="11"/>
      <c r="AK208" s="32"/>
      <c r="AL208" s="11"/>
      <c r="AM208" s="3"/>
      <c r="AN208" s="3"/>
    </row>
    <row r="209" spans="1:40" hidden="1" x14ac:dyDescent="0.3">
      <c r="A209" s="1"/>
      <c r="B209" s="19" t="s">
        <v>6</v>
      </c>
      <c r="C209" s="19"/>
      <c r="D209" s="10">
        <v>0</v>
      </c>
      <c r="E209" s="10">
        <v>0</v>
      </c>
      <c r="F209" s="10">
        <f t="shared" si="416"/>
        <v>0</v>
      </c>
      <c r="G209" s="10">
        <v>0</v>
      </c>
      <c r="H209" s="10">
        <f t="shared" ref="H209:H211" si="570">F209+G209</f>
        <v>0</v>
      </c>
      <c r="I209" s="10">
        <v>0</v>
      </c>
      <c r="J209" s="10">
        <f t="shared" ref="J209:J211" si="571">H209+I209</f>
        <v>0</v>
      </c>
      <c r="K209" s="10">
        <v>0</v>
      </c>
      <c r="L209" s="10">
        <f t="shared" ref="L209:L211" si="572">J209+K209</f>
        <v>0</v>
      </c>
      <c r="M209" s="10">
        <v>0</v>
      </c>
      <c r="N209" s="10">
        <f>L209+M209</f>
        <v>0</v>
      </c>
      <c r="O209" s="29">
        <v>0</v>
      </c>
      <c r="P209" s="10">
        <f>N209+O209</f>
        <v>0</v>
      </c>
      <c r="Q209" s="10">
        <v>0</v>
      </c>
      <c r="R209" s="10">
        <v>0</v>
      </c>
      <c r="S209" s="10">
        <f t="shared" si="417"/>
        <v>0</v>
      </c>
      <c r="T209" s="10">
        <v>0</v>
      </c>
      <c r="U209" s="10">
        <f t="shared" ref="U209:U211" si="573">S209+T209</f>
        <v>0</v>
      </c>
      <c r="V209" s="10">
        <v>0</v>
      </c>
      <c r="W209" s="10">
        <f t="shared" ref="W209:W211" si="574">U209+V209</f>
        <v>0</v>
      </c>
      <c r="X209" s="10">
        <v>0</v>
      </c>
      <c r="Y209" s="10">
        <f t="shared" ref="Y209:Y211" si="575">W209+X209</f>
        <v>0</v>
      </c>
      <c r="Z209" s="29">
        <v>0</v>
      </c>
      <c r="AA209" s="10">
        <f t="shared" ref="AA209:AA211" si="576">Y209+Z209</f>
        <v>0</v>
      </c>
      <c r="AB209" s="11">
        <v>11538.9</v>
      </c>
      <c r="AC209" s="11"/>
      <c r="AD209" s="11">
        <f t="shared" si="418"/>
        <v>11538.9</v>
      </c>
      <c r="AE209" s="11"/>
      <c r="AF209" s="11">
        <f t="shared" ref="AF209:AF211" si="577">AD209+AE209</f>
        <v>11538.9</v>
      </c>
      <c r="AG209" s="11"/>
      <c r="AH209" s="11">
        <f t="shared" ref="AH209:AH211" si="578">AF209+AG209</f>
        <v>11538.9</v>
      </c>
      <c r="AI209" s="11"/>
      <c r="AJ209" s="11">
        <f t="shared" ref="AJ209:AJ211" si="579">AH209+AI209</f>
        <v>11538.9</v>
      </c>
      <c r="AK209" s="32"/>
      <c r="AL209" s="11">
        <f t="shared" ref="AL209:AL211" si="580">AJ209+AK209</f>
        <v>11538.9</v>
      </c>
      <c r="AM209" s="3" t="s">
        <v>295</v>
      </c>
      <c r="AN209" s="3">
        <v>0</v>
      </c>
    </row>
    <row r="210" spans="1:40" x14ac:dyDescent="0.3">
      <c r="A210" s="1"/>
      <c r="B210" s="19" t="s">
        <v>21</v>
      </c>
      <c r="C210" s="19"/>
      <c r="D210" s="10">
        <v>0</v>
      </c>
      <c r="E210" s="10">
        <v>0</v>
      </c>
      <c r="F210" s="10">
        <f t="shared" si="416"/>
        <v>0</v>
      </c>
      <c r="G210" s="10">
        <v>0</v>
      </c>
      <c r="H210" s="10">
        <f t="shared" si="570"/>
        <v>0</v>
      </c>
      <c r="I210" s="10">
        <v>0</v>
      </c>
      <c r="J210" s="10">
        <f t="shared" si="571"/>
        <v>0</v>
      </c>
      <c r="K210" s="10">
        <v>0</v>
      </c>
      <c r="L210" s="10">
        <f t="shared" si="572"/>
        <v>0</v>
      </c>
      <c r="M210" s="10">
        <v>0</v>
      </c>
      <c r="N210" s="10">
        <f>L210+M210</f>
        <v>0</v>
      </c>
      <c r="O210" s="29">
        <v>0</v>
      </c>
      <c r="P210" s="10">
        <f>N210+O210</f>
        <v>0</v>
      </c>
      <c r="Q210" s="10">
        <v>0</v>
      </c>
      <c r="R210" s="10">
        <v>0</v>
      </c>
      <c r="S210" s="10">
        <f t="shared" si="417"/>
        <v>0</v>
      </c>
      <c r="T210" s="10">
        <v>0</v>
      </c>
      <c r="U210" s="10">
        <f t="shared" si="573"/>
        <v>0</v>
      </c>
      <c r="V210" s="10">
        <v>0</v>
      </c>
      <c r="W210" s="10">
        <f t="shared" si="574"/>
        <v>0</v>
      </c>
      <c r="X210" s="10">
        <v>0</v>
      </c>
      <c r="Y210" s="10">
        <f t="shared" si="575"/>
        <v>0</v>
      </c>
      <c r="Z210" s="29">
        <v>0</v>
      </c>
      <c r="AA210" s="10">
        <f t="shared" si="576"/>
        <v>0</v>
      </c>
      <c r="AB210" s="11">
        <v>34616.1</v>
      </c>
      <c r="AC210" s="11"/>
      <c r="AD210" s="11">
        <f t="shared" si="418"/>
        <v>34616.1</v>
      </c>
      <c r="AE210" s="11"/>
      <c r="AF210" s="11">
        <f t="shared" si="577"/>
        <v>34616.1</v>
      </c>
      <c r="AG210" s="11"/>
      <c r="AH210" s="11">
        <f t="shared" si="578"/>
        <v>34616.1</v>
      </c>
      <c r="AI210" s="11"/>
      <c r="AJ210" s="11">
        <f t="shared" si="579"/>
        <v>34616.1</v>
      </c>
      <c r="AK210" s="32"/>
      <c r="AL210" s="11">
        <f t="shared" si="580"/>
        <v>34616.1</v>
      </c>
      <c r="AM210" s="3" t="s">
        <v>299</v>
      </c>
      <c r="AN210" s="3"/>
    </row>
    <row r="211" spans="1:40" ht="37.5" x14ac:dyDescent="0.3">
      <c r="A211" s="1" t="s">
        <v>232</v>
      </c>
      <c r="B211" s="19" t="s">
        <v>39</v>
      </c>
      <c r="C211" s="6" t="s">
        <v>97</v>
      </c>
      <c r="D211" s="10">
        <f>D213+D214</f>
        <v>164599.4</v>
      </c>
      <c r="E211" s="10">
        <f>E213+E214</f>
        <v>0</v>
      </c>
      <c r="F211" s="10">
        <f t="shared" si="416"/>
        <v>164599.4</v>
      </c>
      <c r="G211" s="10">
        <f>G213+G214</f>
        <v>0</v>
      </c>
      <c r="H211" s="10">
        <f t="shared" si="570"/>
        <v>164599.4</v>
      </c>
      <c r="I211" s="10">
        <f>I213+I214</f>
        <v>0</v>
      </c>
      <c r="J211" s="10">
        <f t="shared" si="571"/>
        <v>164599.4</v>
      </c>
      <c r="K211" s="10">
        <f>K213+K214</f>
        <v>0</v>
      </c>
      <c r="L211" s="10">
        <f t="shared" si="572"/>
        <v>164599.4</v>
      </c>
      <c r="M211" s="10">
        <f>M213+M214</f>
        <v>0</v>
      </c>
      <c r="N211" s="10">
        <f>L211+M211</f>
        <v>164599.4</v>
      </c>
      <c r="O211" s="29">
        <f>O213+O214</f>
        <v>0</v>
      </c>
      <c r="P211" s="10">
        <f>N211+O211</f>
        <v>164599.4</v>
      </c>
      <c r="Q211" s="10">
        <f t="shared" ref="Q211:AB211" si="581">Q213+Q214</f>
        <v>920064.8</v>
      </c>
      <c r="R211" s="10">
        <f t="shared" ref="R211:T211" si="582">R213+R214</f>
        <v>0</v>
      </c>
      <c r="S211" s="10">
        <f t="shared" si="417"/>
        <v>920064.8</v>
      </c>
      <c r="T211" s="10">
        <f t="shared" si="582"/>
        <v>0</v>
      </c>
      <c r="U211" s="10">
        <f t="shared" si="573"/>
        <v>920064.8</v>
      </c>
      <c r="V211" s="10">
        <f t="shared" ref="V211" si="583">V213+V214</f>
        <v>0</v>
      </c>
      <c r="W211" s="10">
        <f t="shared" si="574"/>
        <v>920064.8</v>
      </c>
      <c r="X211" s="10">
        <f t="shared" ref="X211:Z211" si="584">X213+X214</f>
        <v>0</v>
      </c>
      <c r="Y211" s="10">
        <f t="shared" si="575"/>
        <v>920064.8</v>
      </c>
      <c r="Z211" s="29">
        <f t="shared" si="584"/>
        <v>-35000</v>
      </c>
      <c r="AA211" s="10">
        <f t="shared" si="576"/>
        <v>885064.8</v>
      </c>
      <c r="AB211" s="10">
        <f t="shared" si="581"/>
        <v>1645765</v>
      </c>
      <c r="AC211" s="11">
        <f t="shared" ref="AC211:AE211" si="585">AC213+AC214</f>
        <v>0</v>
      </c>
      <c r="AD211" s="11">
        <f t="shared" si="418"/>
        <v>1645765</v>
      </c>
      <c r="AE211" s="11">
        <f t="shared" si="585"/>
        <v>0</v>
      </c>
      <c r="AF211" s="11">
        <f t="shared" si="577"/>
        <v>1645765</v>
      </c>
      <c r="AG211" s="11">
        <f t="shared" ref="AG211:AI211" si="586">AG213+AG214</f>
        <v>0</v>
      </c>
      <c r="AH211" s="11">
        <f t="shared" si="578"/>
        <v>1645765</v>
      </c>
      <c r="AI211" s="11">
        <f t="shared" si="586"/>
        <v>0</v>
      </c>
      <c r="AJ211" s="11">
        <f t="shared" si="579"/>
        <v>1645765</v>
      </c>
      <c r="AK211" s="32">
        <f t="shared" ref="AK211" si="587">AK213+AK214</f>
        <v>0</v>
      </c>
      <c r="AL211" s="11">
        <f t="shared" si="580"/>
        <v>1645765</v>
      </c>
      <c r="AM211" s="3"/>
      <c r="AN211" s="3"/>
    </row>
    <row r="212" spans="1:40" x14ac:dyDescent="0.3">
      <c r="A212" s="1"/>
      <c r="B212" s="19" t="s">
        <v>5</v>
      </c>
      <c r="C212" s="19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29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29"/>
      <c r="AA212" s="10"/>
      <c r="AB212" s="11"/>
      <c r="AC212" s="11"/>
      <c r="AD212" s="11"/>
      <c r="AE212" s="11"/>
      <c r="AF212" s="11"/>
      <c r="AG212" s="11"/>
      <c r="AH212" s="11"/>
      <c r="AI212" s="11"/>
      <c r="AJ212" s="11"/>
      <c r="AK212" s="32"/>
      <c r="AL212" s="11"/>
      <c r="AM212" s="3"/>
      <c r="AN212" s="3"/>
    </row>
    <row r="213" spans="1:40" hidden="1" x14ac:dyDescent="0.3">
      <c r="A213" s="1"/>
      <c r="B213" s="19" t="s">
        <v>6</v>
      </c>
      <c r="C213" s="19"/>
      <c r="D213" s="10">
        <v>48155.5</v>
      </c>
      <c r="E213" s="10"/>
      <c r="F213" s="10">
        <f t="shared" si="416"/>
        <v>48155.5</v>
      </c>
      <c r="G213" s="10"/>
      <c r="H213" s="10">
        <f t="shared" ref="H213:H215" si="588">F213+G213</f>
        <v>48155.5</v>
      </c>
      <c r="I213" s="10"/>
      <c r="J213" s="10">
        <f t="shared" ref="J213:J215" si="589">H213+I213</f>
        <v>48155.5</v>
      </c>
      <c r="K213" s="10"/>
      <c r="L213" s="10">
        <f t="shared" ref="L213:L215" si="590">J213+K213</f>
        <v>48155.5</v>
      </c>
      <c r="M213" s="10"/>
      <c r="N213" s="10">
        <f>L213+M213</f>
        <v>48155.5</v>
      </c>
      <c r="O213" s="29"/>
      <c r="P213" s="10">
        <f>N213+O213</f>
        <v>48155.5</v>
      </c>
      <c r="Q213" s="10">
        <v>182348.9</v>
      </c>
      <c r="R213" s="10"/>
      <c r="S213" s="10">
        <f t="shared" si="417"/>
        <v>182348.9</v>
      </c>
      <c r="T213" s="10"/>
      <c r="U213" s="10">
        <f t="shared" ref="U213:U215" si="591">S213+T213</f>
        <v>182348.9</v>
      </c>
      <c r="V213" s="10"/>
      <c r="W213" s="10">
        <f t="shared" ref="W213:W215" si="592">U213+V213</f>
        <v>182348.9</v>
      </c>
      <c r="X213" s="10"/>
      <c r="Y213" s="10">
        <f t="shared" ref="Y213:Y215" si="593">W213+X213</f>
        <v>182348.9</v>
      </c>
      <c r="Z213" s="29">
        <v>-26250</v>
      </c>
      <c r="AA213" s="10">
        <f t="shared" ref="AA213:AA215" si="594">Y213+Z213</f>
        <v>156098.9</v>
      </c>
      <c r="AB213" s="11">
        <v>534567.5</v>
      </c>
      <c r="AC213" s="11"/>
      <c r="AD213" s="11">
        <f t="shared" si="418"/>
        <v>534567.5</v>
      </c>
      <c r="AE213" s="11"/>
      <c r="AF213" s="11">
        <f t="shared" ref="AF213:AF215" si="595">AD213+AE213</f>
        <v>534567.5</v>
      </c>
      <c r="AG213" s="11"/>
      <c r="AH213" s="11">
        <f t="shared" ref="AH213:AH215" si="596">AF213+AG213</f>
        <v>534567.5</v>
      </c>
      <c r="AI213" s="11"/>
      <c r="AJ213" s="11">
        <f t="shared" ref="AJ213:AJ215" si="597">AH213+AI213</f>
        <v>534567.5</v>
      </c>
      <c r="AK213" s="32"/>
      <c r="AL213" s="11">
        <f t="shared" ref="AL213:AL215" si="598">AJ213+AK213</f>
        <v>534567.5</v>
      </c>
      <c r="AM213" s="3" t="s">
        <v>291</v>
      </c>
      <c r="AN213" s="3">
        <v>0</v>
      </c>
    </row>
    <row r="214" spans="1:40" x14ac:dyDescent="0.3">
      <c r="A214" s="1"/>
      <c r="B214" s="19" t="s">
        <v>21</v>
      </c>
      <c r="C214" s="19"/>
      <c r="D214" s="10">
        <v>116443.9</v>
      </c>
      <c r="E214" s="10"/>
      <c r="F214" s="10">
        <f t="shared" si="416"/>
        <v>116443.9</v>
      </c>
      <c r="G214" s="10"/>
      <c r="H214" s="10">
        <f t="shared" si="588"/>
        <v>116443.9</v>
      </c>
      <c r="I214" s="10"/>
      <c r="J214" s="10">
        <f t="shared" si="589"/>
        <v>116443.9</v>
      </c>
      <c r="K214" s="10"/>
      <c r="L214" s="10">
        <f t="shared" si="590"/>
        <v>116443.9</v>
      </c>
      <c r="M214" s="10"/>
      <c r="N214" s="10">
        <f>L214+M214</f>
        <v>116443.9</v>
      </c>
      <c r="O214" s="29"/>
      <c r="P214" s="10">
        <f>N214+O214</f>
        <v>116443.9</v>
      </c>
      <c r="Q214" s="10">
        <v>737715.9</v>
      </c>
      <c r="R214" s="10"/>
      <c r="S214" s="10">
        <f t="shared" si="417"/>
        <v>737715.9</v>
      </c>
      <c r="T214" s="10"/>
      <c r="U214" s="10">
        <f t="shared" si="591"/>
        <v>737715.9</v>
      </c>
      <c r="V214" s="10"/>
      <c r="W214" s="10">
        <f t="shared" si="592"/>
        <v>737715.9</v>
      </c>
      <c r="X214" s="10"/>
      <c r="Y214" s="10">
        <f t="shared" si="593"/>
        <v>737715.9</v>
      </c>
      <c r="Z214" s="29">
        <v>-8750</v>
      </c>
      <c r="AA214" s="10">
        <f t="shared" si="594"/>
        <v>728965.9</v>
      </c>
      <c r="AB214" s="11">
        <v>1111197.5</v>
      </c>
      <c r="AC214" s="11"/>
      <c r="AD214" s="11">
        <f t="shared" si="418"/>
        <v>1111197.5</v>
      </c>
      <c r="AE214" s="11"/>
      <c r="AF214" s="11">
        <f t="shared" si="595"/>
        <v>1111197.5</v>
      </c>
      <c r="AG214" s="11"/>
      <c r="AH214" s="11">
        <f t="shared" si="596"/>
        <v>1111197.5</v>
      </c>
      <c r="AI214" s="11"/>
      <c r="AJ214" s="11">
        <f t="shared" si="597"/>
        <v>1111197.5</v>
      </c>
      <c r="AK214" s="32"/>
      <c r="AL214" s="11">
        <f t="shared" si="598"/>
        <v>1111197.5</v>
      </c>
      <c r="AM214" s="3" t="s">
        <v>299</v>
      </c>
      <c r="AN214" s="3"/>
    </row>
    <row r="215" spans="1:40" ht="37.5" x14ac:dyDescent="0.3">
      <c r="A215" s="1" t="s">
        <v>233</v>
      </c>
      <c r="B215" s="19" t="s">
        <v>40</v>
      </c>
      <c r="C215" s="6" t="s">
        <v>97</v>
      </c>
      <c r="D215" s="10">
        <f>D217+D218</f>
        <v>383520</v>
      </c>
      <c r="E215" s="10">
        <f>E217+E218</f>
        <v>0</v>
      </c>
      <c r="F215" s="10">
        <f t="shared" si="416"/>
        <v>383520</v>
      </c>
      <c r="G215" s="10">
        <f>G217+G218</f>
        <v>-5191.5999999999995</v>
      </c>
      <c r="H215" s="10">
        <f t="shared" si="588"/>
        <v>378328.4</v>
      </c>
      <c r="I215" s="10">
        <f>I217+I218</f>
        <v>0</v>
      </c>
      <c r="J215" s="10">
        <f t="shared" si="589"/>
        <v>378328.4</v>
      </c>
      <c r="K215" s="10">
        <f>K217+K218</f>
        <v>18402.5</v>
      </c>
      <c r="L215" s="10">
        <f t="shared" si="590"/>
        <v>396730.9</v>
      </c>
      <c r="M215" s="10">
        <f>M217+M218</f>
        <v>0</v>
      </c>
      <c r="N215" s="10">
        <f>L215+M215</f>
        <v>396730.9</v>
      </c>
      <c r="O215" s="29">
        <f>O217+O218</f>
        <v>-315143.41000000003</v>
      </c>
      <c r="P215" s="10">
        <f>N215+O215</f>
        <v>81587.489999999991</v>
      </c>
      <c r="Q215" s="10">
        <f t="shared" ref="Q215:AB215" si="599">Q217+Q218</f>
        <v>68737</v>
      </c>
      <c r="R215" s="10">
        <f t="shared" ref="R215:T215" si="600">R217+R218</f>
        <v>0</v>
      </c>
      <c r="S215" s="10">
        <f t="shared" si="417"/>
        <v>68737</v>
      </c>
      <c r="T215" s="10">
        <f t="shared" si="600"/>
        <v>0</v>
      </c>
      <c r="U215" s="10">
        <f t="shared" si="591"/>
        <v>68737</v>
      </c>
      <c r="V215" s="10">
        <f t="shared" ref="V215" si="601">V217+V218</f>
        <v>0</v>
      </c>
      <c r="W215" s="10">
        <f t="shared" si="592"/>
        <v>68737</v>
      </c>
      <c r="X215" s="10">
        <f t="shared" ref="X215:Z215" si="602">X217+X218</f>
        <v>0</v>
      </c>
      <c r="Y215" s="10">
        <f t="shared" si="593"/>
        <v>68737</v>
      </c>
      <c r="Z215" s="29">
        <f t="shared" si="602"/>
        <v>324486.61</v>
      </c>
      <c r="AA215" s="10">
        <f t="shared" si="594"/>
        <v>393223.61</v>
      </c>
      <c r="AB215" s="10">
        <f t="shared" si="599"/>
        <v>0</v>
      </c>
      <c r="AC215" s="11">
        <f t="shared" ref="AC215:AE215" si="603">AC217+AC218</f>
        <v>0</v>
      </c>
      <c r="AD215" s="11">
        <f t="shared" si="418"/>
        <v>0</v>
      </c>
      <c r="AE215" s="11">
        <f t="shared" si="603"/>
        <v>0</v>
      </c>
      <c r="AF215" s="11">
        <f t="shared" si="595"/>
        <v>0</v>
      </c>
      <c r="AG215" s="11">
        <f t="shared" ref="AG215:AI215" si="604">AG217+AG218</f>
        <v>0</v>
      </c>
      <c r="AH215" s="11">
        <f t="shared" si="596"/>
        <v>0</v>
      </c>
      <c r="AI215" s="11">
        <f t="shared" si="604"/>
        <v>0</v>
      </c>
      <c r="AJ215" s="11">
        <f t="shared" si="597"/>
        <v>0</v>
      </c>
      <c r="AK215" s="32">
        <f t="shared" ref="AK215" si="605">AK217+AK218</f>
        <v>0</v>
      </c>
      <c r="AL215" s="11">
        <f t="shared" si="598"/>
        <v>0</v>
      </c>
      <c r="AM215" s="3"/>
      <c r="AN215" s="3"/>
    </row>
    <row r="216" spans="1:40" x14ac:dyDescent="0.3">
      <c r="A216" s="1"/>
      <c r="B216" s="19" t="s">
        <v>5</v>
      </c>
      <c r="C216" s="19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29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29"/>
      <c r="AA216" s="10"/>
      <c r="AB216" s="11"/>
      <c r="AC216" s="11"/>
      <c r="AD216" s="11"/>
      <c r="AE216" s="11"/>
      <c r="AF216" s="11"/>
      <c r="AG216" s="11"/>
      <c r="AH216" s="11"/>
      <c r="AI216" s="11"/>
      <c r="AJ216" s="11"/>
      <c r="AK216" s="32"/>
      <c r="AL216" s="11"/>
      <c r="AM216" s="3"/>
      <c r="AN216" s="3"/>
    </row>
    <row r="217" spans="1:40" hidden="1" x14ac:dyDescent="0.3">
      <c r="A217" s="1"/>
      <c r="B217" s="19" t="s">
        <v>6</v>
      </c>
      <c r="C217" s="19"/>
      <c r="D217" s="10">
        <v>95880.1</v>
      </c>
      <c r="E217" s="10"/>
      <c r="F217" s="10">
        <f t="shared" si="416"/>
        <v>95880.1</v>
      </c>
      <c r="G217" s="10">
        <f>-2426+4512.1</f>
        <v>2086.1000000000004</v>
      </c>
      <c r="H217" s="10">
        <f t="shared" ref="H217:H219" si="606">F217+G217</f>
        <v>97966.200000000012</v>
      </c>
      <c r="I217" s="10"/>
      <c r="J217" s="10">
        <f t="shared" ref="J217:J219" si="607">H217+I217</f>
        <v>97966.200000000012</v>
      </c>
      <c r="K217" s="10"/>
      <c r="L217" s="10">
        <f t="shared" ref="L217:L219" si="608">J217+K217</f>
        <v>97966.200000000012</v>
      </c>
      <c r="M217" s="10"/>
      <c r="N217" s="10">
        <f>L217+M217</f>
        <v>97966.200000000012</v>
      </c>
      <c r="O217" s="29">
        <v>-78695.710000000006</v>
      </c>
      <c r="P217" s="10">
        <f>N217+O217</f>
        <v>19270.490000000005</v>
      </c>
      <c r="Q217" s="10">
        <v>17184.2</v>
      </c>
      <c r="R217" s="10"/>
      <c r="S217" s="10">
        <f t="shared" si="417"/>
        <v>17184.2</v>
      </c>
      <c r="T217" s="10"/>
      <c r="U217" s="10">
        <f t="shared" ref="U217:U219" si="609">S217+T217</f>
        <v>17184.2</v>
      </c>
      <c r="V217" s="10"/>
      <c r="W217" s="10">
        <f t="shared" ref="W217:W219" si="610">U217+V217</f>
        <v>17184.2</v>
      </c>
      <c r="X217" s="10"/>
      <c r="Y217" s="10">
        <f t="shared" ref="Y217:Y219" si="611">W217+X217</f>
        <v>17184.2</v>
      </c>
      <c r="Z217" s="29">
        <v>81121.81</v>
      </c>
      <c r="AA217" s="10">
        <f t="shared" ref="AA217:AA219" si="612">Y217+Z217</f>
        <v>98306.01</v>
      </c>
      <c r="AB217" s="11">
        <v>0</v>
      </c>
      <c r="AC217" s="11">
        <v>0</v>
      </c>
      <c r="AD217" s="11">
        <f t="shared" si="418"/>
        <v>0</v>
      </c>
      <c r="AE217" s="11">
        <v>0</v>
      </c>
      <c r="AF217" s="11">
        <f t="shared" ref="AF217:AF219" si="613">AD217+AE217</f>
        <v>0</v>
      </c>
      <c r="AG217" s="11">
        <v>0</v>
      </c>
      <c r="AH217" s="11">
        <f t="shared" ref="AH217:AH219" si="614">AF217+AG217</f>
        <v>0</v>
      </c>
      <c r="AI217" s="11">
        <v>0</v>
      </c>
      <c r="AJ217" s="11">
        <f t="shared" ref="AJ217:AJ219" si="615">AH217+AI217</f>
        <v>0</v>
      </c>
      <c r="AK217" s="32">
        <v>0</v>
      </c>
      <c r="AL217" s="11">
        <f t="shared" ref="AL217:AL219" si="616">AJ217+AK217</f>
        <v>0</v>
      </c>
      <c r="AM217" s="3" t="s">
        <v>293</v>
      </c>
      <c r="AN217" s="3">
        <v>0</v>
      </c>
    </row>
    <row r="218" spans="1:40" x14ac:dyDescent="0.3">
      <c r="A218" s="1"/>
      <c r="B218" s="19" t="s">
        <v>21</v>
      </c>
      <c r="C218" s="19"/>
      <c r="D218" s="10">
        <v>287639.90000000002</v>
      </c>
      <c r="E218" s="10"/>
      <c r="F218" s="10">
        <f t="shared" si="416"/>
        <v>287639.90000000002</v>
      </c>
      <c r="G218" s="10">
        <v>-7277.7</v>
      </c>
      <c r="H218" s="10">
        <f t="shared" si="606"/>
        <v>280362.2</v>
      </c>
      <c r="I218" s="10"/>
      <c r="J218" s="10">
        <f t="shared" si="607"/>
        <v>280362.2</v>
      </c>
      <c r="K218" s="10">
        <v>18402.5</v>
      </c>
      <c r="L218" s="10">
        <f t="shared" si="608"/>
        <v>298764.7</v>
      </c>
      <c r="M218" s="10"/>
      <c r="N218" s="10">
        <f>L218+M218</f>
        <v>298764.7</v>
      </c>
      <c r="O218" s="29">
        <v>-236447.7</v>
      </c>
      <c r="P218" s="10">
        <f>N218+O218</f>
        <v>62317</v>
      </c>
      <c r="Q218" s="10">
        <v>51552.800000000003</v>
      </c>
      <c r="R218" s="10"/>
      <c r="S218" s="10">
        <f t="shared" si="417"/>
        <v>51552.800000000003</v>
      </c>
      <c r="T218" s="10"/>
      <c r="U218" s="10">
        <f t="shared" si="609"/>
        <v>51552.800000000003</v>
      </c>
      <c r="V218" s="10"/>
      <c r="W218" s="10">
        <f t="shared" si="610"/>
        <v>51552.800000000003</v>
      </c>
      <c r="X218" s="10"/>
      <c r="Y218" s="10">
        <f t="shared" si="611"/>
        <v>51552.800000000003</v>
      </c>
      <c r="Z218" s="29">
        <v>243364.8</v>
      </c>
      <c r="AA218" s="10">
        <f t="shared" si="612"/>
        <v>294917.59999999998</v>
      </c>
      <c r="AB218" s="11">
        <v>0</v>
      </c>
      <c r="AC218" s="11">
        <v>0</v>
      </c>
      <c r="AD218" s="11">
        <f t="shared" si="418"/>
        <v>0</v>
      </c>
      <c r="AE218" s="11">
        <v>0</v>
      </c>
      <c r="AF218" s="11">
        <f t="shared" si="613"/>
        <v>0</v>
      </c>
      <c r="AG218" s="11">
        <v>0</v>
      </c>
      <c r="AH218" s="11">
        <f t="shared" si="614"/>
        <v>0</v>
      </c>
      <c r="AI218" s="11">
        <v>0</v>
      </c>
      <c r="AJ218" s="11">
        <f t="shared" si="615"/>
        <v>0</v>
      </c>
      <c r="AK218" s="32">
        <v>0</v>
      </c>
      <c r="AL218" s="11">
        <f t="shared" si="616"/>
        <v>0</v>
      </c>
      <c r="AM218" s="3" t="s">
        <v>299</v>
      </c>
      <c r="AN218" s="3"/>
    </row>
    <row r="219" spans="1:40" ht="37.5" x14ac:dyDescent="0.3">
      <c r="A219" s="1" t="s">
        <v>234</v>
      </c>
      <c r="B219" s="19" t="s">
        <v>41</v>
      </c>
      <c r="C219" s="6" t="s">
        <v>97</v>
      </c>
      <c r="D219" s="10">
        <f>D221+D222</f>
        <v>46879.5</v>
      </c>
      <c r="E219" s="10">
        <f>E221+E222</f>
        <v>0</v>
      </c>
      <c r="F219" s="10">
        <f t="shared" si="416"/>
        <v>46879.5</v>
      </c>
      <c r="G219" s="10">
        <f>G221+G222</f>
        <v>0</v>
      </c>
      <c r="H219" s="10">
        <f t="shared" si="606"/>
        <v>46879.5</v>
      </c>
      <c r="I219" s="10">
        <f>I221+I222</f>
        <v>0</v>
      </c>
      <c r="J219" s="10">
        <f t="shared" si="607"/>
        <v>46879.5</v>
      </c>
      <c r="K219" s="10">
        <f>K221+K222</f>
        <v>0</v>
      </c>
      <c r="L219" s="10">
        <f t="shared" si="608"/>
        <v>46879.5</v>
      </c>
      <c r="M219" s="10">
        <f>M221+M222</f>
        <v>0</v>
      </c>
      <c r="N219" s="10">
        <f>L219+M219</f>
        <v>46879.5</v>
      </c>
      <c r="O219" s="29">
        <f>O221+O222</f>
        <v>0</v>
      </c>
      <c r="P219" s="10">
        <f>N219+O219</f>
        <v>46879.5</v>
      </c>
      <c r="Q219" s="10">
        <f t="shared" ref="Q219:AB219" si="617">Q221+Q222</f>
        <v>0</v>
      </c>
      <c r="R219" s="10">
        <f t="shared" ref="R219:T219" si="618">R221+R222</f>
        <v>0</v>
      </c>
      <c r="S219" s="10">
        <f t="shared" si="417"/>
        <v>0</v>
      </c>
      <c r="T219" s="10">
        <f t="shared" si="618"/>
        <v>0</v>
      </c>
      <c r="U219" s="10">
        <f t="shared" si="609"/>
        <v>0</v>
      </c>
      <c r="V219" s="10">
        <f t="shared" ref="V219" si="619">V221+V222</f>
        <v>0</v>
      </c>
      <c r="W219" s="10">
        <f t="shared" si="610"/>
        <v>0</v>
      </c>
      <c r="X219" s="10">
        <f t="shared" ref="X219:Z219" si="620">X221+X222</f>
        <v>0</v>
      </c>
      <c r="Y219" s="10">
        <f t="shared" si="611"/>
        <v>0</v>
      </c>
      <c r="Z219" s="29">
        <f t="shared" si="620"/>
        <v>0</v>
      </c>
      <c r="AA219" s="10">
        <f t="shared" si="612"/>
        <v>0</v>
      </c>
      <c r="AB219" s="10">
        <f t="shared" si="617"/>
        <v>0</v>
      </c>
      <c r="AC219" s="11">
        <f t="shared" ref="AC219:AE219" si="621">AC221+AC222</f>
        <v>0</v>
      </c>
      <c r="AD219" s="11">
        <f t="shared" si="418"/>
        <v>0</v>
      </c>
      <c r="AE219" s="11">
        <f t="shared" si="621"/>
        <v>0</v>
      </c>
      <c r="AF219" s="11">
        <f t="shared" si="613"/>
        <v>0</v>
      </c>
      <c r="AG219" s="11">
        <f t="shared" ref="AG219:AI219" si="622">AG221+AG222</f>
        <v>0</v>
      </c>
      <c r="AH219" s="11">
        <f t="shared" si="614"/>
        <v>0</v>
      </c>
      <c r="AI219" s="11">
        <f t="shared" si="622"/>
        <v>0</v>
      </c>
      <c r="AJ219" s="11">
        <f t="shared" si="615"/>
        <v>0</v>
      </c>
      <c r="AK219" s="32">
        <f t="shared" ref="AK219" si="623">AK221+AK222</f>
        <v>0</v>
      </c>
      <c r="AL219" s="11">
        <f t="shared" si="616"/>
        <v>0</v>
      </c>
      <c r="AM219" s="3"/>
      <c r="AN219" s="3"/>
    </row>
    <row r="220" spans="1:40" x14ac:dyDescent="0.3">
      <c r="A220" s="1"/>
      <c r="B220" s="19" t="s">
        <v>5</v>
      </c>
      <c r="C220" s="19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29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29"/>
      <c r="AA220" s="10"/>
      <c r="AB220" s="11"/>
      <c r="AC220" s="11"/>
      <c r="AD220" s="11"/>
      <c r="AE220" s="11"/>
      <c r="AF220" s="11"/>
      <c r="AG220" s="11"/>
      <c r="AH220" s="11"/>
      <c r="AI220" s="11"/>
      <c r="AJ220" s="11"/>
      <c r="AK220" s="32"/>
      <c r="AL220" s="11"/>
      <c r="AM220" s="3"/>
      <c r="AN220" s="3"/>
    </row>
    <row r="221" spans="1:40" hidden="1" x14ac:dyDescent="0.3">
      <c r="A221" s="1"/>
      <c r="B221" s="19" t="s">
        <v>6</v>
      </c>
      <c r="C221" s="19"/>
      <c r="D221" s="10">
        <v>11720</v>
      </c>
      <c r="E221" s="10"/>
      <c r="F221" s="10">
        <f t="shared" si="416"/>
        <v>11720</v>
      </c>
      <c r="G221" s="10"/>
      <c r="H221" s="10">
        <f t="shared" ref="H221:H223" si="624">F221+G221</f>
        <v>11720</v>
      </c>
      <c r="I221" s="10"/>
      <c r="J221" s="10">
        <f t="shared" ref="J221:J223" si="625">H221+I221</f>
        <v>11720</v>
      </c>
      <c r="K221" s="10"/>
      <c r="L221" s="10">
        <f t="shared" ref="L221:L223" si="626">J221+K221</f>
        <v>11720</v>
      </c>
      <c r="M221" s="10"/>
      <c r="N221" s="10">
        <f>L221+M221</f>
        <v>11720</v>
      </c>
      <c r="O221" s="29"/>
      <c r="P221" s="10">
        <f>N221+O221</f>
        <v>11720</v>
      </c>
      <c r="Q221" s="10">
        <v>0</v>
      </c>
      <c r="R221" s="10">
        <v>0</v>
      </c>
      <c r="S221" s="10">
        <f t="shared" si="417"/>
        <v>0</v>
      </c>
      <c r="T221" s="10">
        <v>0</v>
      </c>
      <c r="U221" s="10">
        <f t="shared" ref="U221:U223" si="627">S221+T221</f>
        <v>0</v>
      </c>
      <c r="V221" s="10">
        <v>0</v>
      </c>
      <c r="W221" s="10">
        <f t="shared" ref="W221:W223" si="628">U221+V221</f>
        <v>0</v>
      </c>
      <c r="X221" s="10">
        <v>0</v>
      </c>
      <c r="Y221" s="10">
        <f t="shared" ref="Y221:Y223" si="629">W221+X221</f>
        <v>0</v>
      </c>
      <c r="Z221" s="29">
        <v>0</v>
      </c>
      <c r="AA221" s="10">
        <f t="shared" ref="AA221:AA223" si="630">Y221+Z221</f>
        <v>0</v>
      </c>
      <c r="AB221" s="11">
        <v>0</v>
      </c>
      <c r="AC221" s="11">
        <v>0</v>
      </c>
      <c r="AD221" s="11">
        <f t="shared" si="418"/>
        <v>0</v>
      </c>
      <c r="AE221" s="11">
        <v>0</v>
      </c>
      <c r="AF221" s="11">
        <f t="shared" ref="AF221:AF223" si="631">AD221+AE221</f>
        <v>0</v>
      </c>
      <c r="AG221" s="11">
        <v>0</v>
      </c>
      <c r="AH221" s="11">
        <f t="shared" ref="AH221:AH223" si="632">AF221+AG221</f>
        <v>0</v>
      </c>
      <c r="AI221" s="11">
        <v>0</v>
      </c>
      <c r="AJ221" s="11">
        <f t="shared" ref="AJ221:AJ223" si="633">AH221+AI221</f>
        <v>0</v>
      </c>
      <c r="AK221" s="32">
        <v>0</v>
      </c>
      <c r="AL221" s="11">
        <f t="shared" ref="AL221:AL223" si="634">AJ221+AK221</f>
        <v>0</v>
      </c>
      <c r="AM221" s="3" t="s">
        <v>298</v>
      </c>
      <c r="AN221" s="3">
        <v>0</v>
      </c>
    </row>
    <row r="222" spans="1:40" x14ac:dyDescent="0.3">
      <c r="A222" s="1"/>
      <c r="B222" s="19" t="s">
        <v>21</v>
      </c>
      <c r="C222" s="19"/>
      <c r="D222" s="10">
        <v>35159.5</v>
      </c>
      <c r="E222" s="10"/>
      <c r="F222" s="10">
        <f t="shared" si="416"/>
        <v>35159.5</v>
      </c>
      <c r="G222" s="10"/>
      <c r="H222" s="10">
        <f t="shared" si="624"/>
        <v>35159.5</v>
      </c>
      <c r="I222" s="10"/>
      <c r="J222" s="10">
        <f t="shared" si="625"/>
        <v>35159.5</v>
      </c>
      <c r="K222" s="10"/>
      <c r="L222" s="10">
        <f t="shared" si="626"/>
        <v>35159.5</v>
      </c>
      <c r="M222" s="10"/>
      <c r="N222" s="10">
        <f>L222+M222</f>
        <v>35159.5</v>
      </c>
      <c r="O222" s="29"/>
      <c r="P222" s="10">
        <f>N222+O222</f>
        <v>35159.5</v>
      </c>
      <c r="Q222" s="10">
        <v>0</v>
      </c>
      <c r="R222" s="10">
        <v>0</v>
      </c>
      <c r="S222" s="10">
        <f t="shared" si="417"/>
        <v>0</v>
      </c>
      <c r="T222" s="10">
        <v>0</v>
      </c>
      <c r="U222" s="10">
        <f t="shared" si="627"/>
        <v>0</v>
      </c>
      <c r="V222" s="10">
        <v>0</v>
      </c>
      <c r="W222" s="10">
        <f t="shared" si="628"/>
        <v>0</v>
      </c>
      <c r="X222" s="10">
        <v>0</v>
      </c>
      <c r="Y222" s="10">
        <f t="shared" si="629"/>
        <v>0</v>
      </c>
      <c r="Z222" s="29">
        <v>0</v>
      </c>
      <c r="AA222" s="10">
        <f t="shared" si="630"/>
        <v>0</v>
      </c>
      <c r="AB222" s="11">
        <v>0</v>
      </c>
      <c r="AC222" s="11">
        <v>0</v>
      </c>
      <c r="AD222" s="11">
        <f t="shared" si="418"/>
        <v>0</v>
      </c>
      <c r="AE222" s="11">
        <v>0</v>
      </c>
      <c r="AF222" s="11">
        <f t="shared" si="631"/>
        <v>0</v>
      </c>
      <c r="AG222" s="11">
        <v>0</v>
      </c>
      <c r="AH222" s="11">
        <f t="shared" si="632"/>
        <v>0</v>
      </c>
      <c r="AI222" s="11">
        <v>0</v>
      </c>
      <c r="AJ222" s="11">
        <f t="shared" si="633"/>
        <v>0</v>
      </c>
      <c r="AK222" s="32">
        <v>0</v>
      </c>
      <c r="AL222" s="11">
        <f t="shared" si="634"/>
        <v>0</v>
      </c>
      <c r="AM222" s="3" t="s">
        <v>299</v>
      </c>
      <c r="AN222" s="3"/>
    </row>
    <row r="223" spans="1:40" ht="37.5" x14ac:dyDescent="0.3">
      <c r="A223" s="1" t="s">
        <v>235</v>
      </c>
      <c r="B223" s="19" t="s">
        <v>42</v>
      </c>
      <c r="C223" s="6" t="s">
        <v>97</v>
      </c>
      <c r="D223" s="10">
        <f>D225+D226</f>
        <v>18636</v>
      </c>
      <c r="E223" s="10">
        <f>E225+E226</f>
        <v>0</v>
      </c>
      <c r="F223" s="10">
        <f t="shared" si="416"/>
        <v>18636</v>
      </c>
      <c r="G223" s="10">
        <f>G225+G226</f>
        <v>0</v>
      </c>
      <c r="H223" s="10">
        <f t="shared" si="624"/>
        <v>18636</v>
      </c>
      <c r="I223" s="10">
        <f>I225+I226</f>
        <v>0</v>
      </c>
      <c r="J223" s="10">
        <f t="shared" si="625"/>
        <v>18636</v>
      </c>
      <c r="K223" s="10">
        <f>K225+K226</f>
        <v>0</v>
      </c>
      <c r="L223" s="10">
        <f t="shared" si="626"/>
        <v>18636</v>
      </c>
      <c r="M223" s="10">
        <f>M225+M226</f>
        <v>0</v>
      </c>
      <c r="N223" s="10">
        <f>L223+M223</f>
        <v>18636</v>
      </c>
      <c r="O223" s="29">
        <f>O225+O226</f>
        <v>0</v>
      </c>
      <c r="P223" s="10">
        <f>N223+O223</f>
        <v>18636</v>
      </c>
      <c r="Q223" s="10">
        <f t="shared" ref="Q223:AB223" si="635">Q225+Q226</f>
        <v>0</v>
      </c>
      <c r="R223" s="10">
        <f t="shared" ref="R223:T223" si="636">R225+R226</f>
        <v>0</v>
      </c>
      <c r="S223" s="10">
        <f t="shared" si="417"/>
        <v>0</v>
      </c>
      <c r="T223" s="10">
        <f t="shared" si="636"/>
        <v>0</v>
      </c>
      <c r="U223" s="10">
        <f t="shared" si="627"/>
        <v>0</v>
      </c>
      <c r="V223" s="10">
        <f t="shared" ref="V223" si="637">V225+V226</f>
        <v>0</v>
      </c>
      <c r="W223" s="10">
        <f t="shared" si="628"/>
        <v>0</v>
      </c>
      <c r="X223" s="10">
        <f t="shared" ref="X223:Z223" si="638">X225+X226</f>
        <v>0</v>
      </c>
      <c r="Y223" s="10">
        <f t="shared" si="629"/>
        <v>0</v>
      </c>
      <c r="Z223" s="29">
        <f t="shared" si="638"/>
        <v>0</v>
      </c>
      <c r="AA223" s="10">
        <f t="shared" si="630"/>
        <v>0</v>
      </c>
      <c r="AB223" s="10">
        <f t="shared" si="635"/>
        <v>0</v>
      </c>
      <c r="AC223" s="11">
        <f t="shared" ref="AC223:AE223" si="639">AC225+AC226</f>
        <v>0</v>
      </c>
      <c r="AD223" s="11">
        <f t="shared" si="418"/>
        <v>0</v>
      </c>
      <c r="AE223" s="11">
        <f t="shared" si="639"/>
        <v>0</v>
      </c>
      <c r="AF223" s="11">
        <f t="shared" si="631"/>
        <v>0</v>
      </c>
      <c r="AG223" s="11">
        <f t="shared" ref="AG223:AI223" si="640">AG225+AG226</f>
        <v>0</v>
      </c>
      <c r="AH223" s="11">
        <f t="shared" si="632"/>
        <v>0</v>
      </c>
      <c r="AI223" s="11">
        <f t="shared" si="640"/>
        <v>0</v>
      </c>
      <c r="AJ223" s="11">
        <f t="shared" si="633"/>
        <v>0</v>
      </c>
      <c r="AK223" s="32">
        <f t="shared" ref="AK223" si="641">AK225+AK226</f>
        <v>0</v>
      </c>
      <c r="AL223" s="11">
        <f t="shared" si="634"/>
        <v>0</v>
      </c>
      <c r="AM223" s="3"/>
      <c r="AN223" s="3"/>
    </row>
    <row r="224" spans="1:40" x14ac:dyDescent="0.3">
      <c r="A224" s="1"/>
      <c r="B224" s="19" t="s">
        <v>5</v>
      </c>
      <c r="C224" s="19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29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29"/>
      <c r="AA224" s="10"/>
      <c r="AB224" s="11"/>
      <c r="AC224" s="11"/>
      <c r="AD224" s="11"/>
      <c r="AE224" s="11"/>
      <c r="AF224" s="11"/>
      <c r="AG224" s="11"/>
      <c r="AH224" s="11"/>
      <c r="AI224" s="11"/>
      <c r="AJ224" s="11"/>
      <c r="AK224" s="32"/>
      <c r="AL224" s="11"/>
      <c r="AM224" s="3"/>
      <c r="AN224" s="3"/>
    </row>
    <row r="225" spans="1:40" hidden="1" x14ac:dyDescent="0.3">
      <c r="A225" s="1"/>
      <c r="B225" s="19" t="s">
        <v>6</v>
      </c>
      <c r="C225" s="19"/>
      <c r="D225" s="10">
        <v>4659</v>
      </c>
      <c r="E225" s="10"/>
      <c r="F225" s="10">
        <f t="shared" si="416"/>
        <v>4659</v>
      </c>
      <c r="G225" s="10"/>
      <c r="H225" s="10">
        <f t="shared" ref="H225:H227" si="642">F225+G225</f>
        <v>4659</v>
      </c>
      <c r="I225" s="10"/>
      <c r="J225" s="10">
        <f t="shared" ref="J225:J227" si="643">H225+I225</f>
        <v>4659</v>
      </c>
      <c r="K225" s="10"/>
      <c r="L225" s="10">
        <f t="shared" ref="L225:L227" si="644">J225+K225</f>
        <v>4659</v>
      </c>
      <c r="M225" s="10"/>
      <c r="N225" s="10">
        <f>L225+M225</f>
        <v>4659</v>
      </c>
      <c r="O225" s="29"/>
      <c r="P225" s="10">
        <f>N225+O225</f>
        <v>4659</v>
      </c>
      <c r="Q225" s="10">
        <v>0</v>
      </c>
      <c r="R225" s="10">
        <v>0</v>
      </c>
      <c r="S225" s="10">
        <f t="shared" si="417"/>
        <v>0</v>
      </c>
      <c r="T225" s="10">
        <v>0</v>
      </c>
      <c r="U225" s="10">
        <f t="shared" ref="U225:U227" si="645">S225+T225</f>
        <v>0</v>
      </c>
      <c r="V225" s="10">
        <v>0</v>
      </c>
      <c r="W225" s="10">
        <f t="shared" ref="W225:W227" si="646">U225+V225</f>
        <v>0</v>
      </c>
      <c r="X225" s="10">
        <v>0</v>
      </c>
      <c r="Y225" s="10">
        <f t="shared" ref="Y225:Y227" si="647">W225+X225</f>
        <v>0</v>
      </c>
      <c r="Z225" s="29">
        <v>0</v>
      </c>
      <c r="AA225" s="10">
        <f t="shared" ref="AA225:AA227" si="648">Y225+Z225</f>
        <v>0</v>
      </c>
      <c r="AB225" s="11">
        <v>0</v>
      </c>
      <c r="AC225" s="11">
        <v>0</v>
      </c>
      <c r="AD225" s="11">
        <f t="shared" si="418"/>
        <v>0</v>
      </c>
      <c r="AE225" s="11">
        <v>0</v>
      </c>
      <c r="AF225" s="11">
        <f t="shared" ref="AF225:AF227" si="649">AD225+AE225</f>
        <v>0</v>
      </c>
      <c r="AG225" s="11">
        <v>0</v>
      </c>
      <c r="AH225" s="11">
        <f t="shared" ref="AH225:AH227" si="650">AF225+AG225</f>
        <v>0</v>
      </c>
      <c r="AI225" s="11">
        <v>0</v>
      </c>
      <c r="AJ225" s="11">
        <f t="shared" ref="AJ225:AJ227" si="651">AH225+AI225</f>
        <v>0</v>
      </c>
      <c r="AK225" s="32">
        <v>0</v>
      </c>
      <c r="AL225" s="11">
        <f t="shared" ref="AL225:AL227" si="652">AJ225+AK225</f>
        <v>0</v>
      </c>
      <c r="AM225" s="3" t="s">
        <v>300</v>
      </c>
      <c r="AN225" s="3">
        <v>0</v>
      </c>
    </row>
    <row r="226" spans="1:40" x14ac:dyDescent="0.3">
      <c r="A226" s="1"/>
      <c r="B226" s="19" t="s">
        <v>21</v>
      </c>
      <c r="C226" s="19"/>
      <c r="D226" s="10">
        <v>13977</v>
      </c>
      <c r="E226" s="10"/>
      <c r="F226" s="10">
        <f t="shared" si="416"/>
        <v>13977</v>
      </c>
      <c r="G226" s="10"/>
      <c r="H226" s="10">
        <f t="shared" si="642"/>
        <v>13977</v>
      </c>
      <c r="I226" s="10"/>
      <c r="J226" s="10">
        <f t="shared" si="643"/>
        <v>13977</v>
      </c>
      <c r="K226" s="10"/>
      <c r="L226" s="10">
        <f t="shared" si="644"/>
        <v>13977</v>
      </c>
      <c r="M226" s="10"/>
      <c r="N226" s="10">
        <f>L226+M226</f>
        <v>13977</v>
      </c>
      <c r="O226" s="29"/>
      <c r="P226" s="10">
        <f>N226+O226</f>
        <v>13977</v>
      </c>
      <c r="Q226" s="10">
        <v>0</v>
      </c>
      <c r="R226" s="10">
        <v>0</v>
      </c>
      <c r="S226" s="10">
        <f t="shared" si="417"/>
        <v>0</v>
      </c>
      <c r="T226" s="10">
        <v>0</v>
      </c>
      <c r="U226" s="10">
        <f t="shared" si="645"/>
        <v>0</v>
      </c>
      <c r="V226" s="10">
        <v>0</v>
      </c>
      <c r="W226" s="10">
        <f t="shared" si="646"/>
        <v>0</v>
      </c>
      <c r="X226" s="10">
        <v>0</v>
      </c>
      <c r="Y226" s="10">
        <f t="shared" si="647"/>
        <v>0</v>
      </c>
      <c r="Z226" s="29">
        <v>0</v>
      </c>
      <c r="AA226" s="10">
        <f t="shared" si="648"/>
        <v>0</v>
      </c>
      <c r="AB226" s="11">
        <v>0</v>
      </c>
      <c r="AC226" s="11">
        <v>0</v>
      </c>
      <c r="AD226" s="11">
        <f t="shared" si="418"/>
        <v>0</v>
      </c>
      <c r="AE226" s="11">
        <v>0</v>
      </c>
      <c r="AF226" s="11">
        <f t="shared" si="649"/>
        <v>0</v>
      </c>
      <c r="AG226" s="11">
        <v>0</v>
      </c>
      <c r="AH226" s="11">
        <f t="shared" si="650"/>
        <v>0</v>
      </c>
      <c r="AI226" s="11">
        <v>0</v>
      </c>
      <c r="AJ226" s="11">
        <f t="shared" si="651"/>
        <v>0</v>
      </c>
      <c r="AK226" s="32">
        <v>0</v>
      </c>
      <c r="AL226" s="11">
        <f t="shared" si="652"/>
        <v>0</v>
      </c>
      <c r="AM226" s="3" t="s">
        <v>299</v>
      </c>
      <c r="AN226" s="3"/>
    </row>
    <row r="227" spans="1:40" ht="37.5" x14ac:dyDescent="0.3">
      <c r="A227" s="1" t="s">
        <v>236</v>
      </c>
      <c r="B227" s="19" t="s">
        <v>43</v>
      </c>
      <c r="C227" s="6" t="s">
        <v>97</v>
      </c>
      <c r="D227" s="10">
        <f>D229+D230</f>
        <v>55250.1</v>
      </c>
      <c r="E227" s="10">
        <f>E229+E230</f>
        <v>0</v>
      </c>
      <c r="F227" s="10">
        <f t="shared" si="416"/>
        <v>55250.1</v>
      </c>
      <c r="G227" s="10">
        <f>G229+G230</f>
        <v>0</v>
      </c>
      <c r="H227" s="10">
        <f t="shared" si="642"/>
        <v>55250.1</v>
      </c>
      <c r="I227" s="10">
        <f>I229+I230</f>
        <v>0</v>
      </c>
      <c r="J227" s="10">
        <f t="shared" si="643"/>
        <v>55250.1</v>
      </c>
      <c r="K227" s="10">
        <f>K229+K230</f>
        <v>0</v>
      </c>
      <c r="L227" s="10">
        <f t="shared" si="644"/>
        <v>55250.1</v>
      </c>
      <c r="M227" s="10">
        <f>M229+M230</f>
        <v>0</v>
      </c>
      <c r="N227" s="10">
        <f>L227+M227</f>
        <v>55250.1</v>
      </c>
      <c r="O227" s="29">
        <f>O229+O230</f>
        <v>0</v>
      </c>
      <c r="P227" s="10">
        <f>N227+O227</f>
        <v>55250.1</v>
      </c>
      <c r="Q227" s="10">
        <f t="shared" ref="Q227:AB227" si="653">Q229+Q230</f>
        <v>394108.19999999995</v>
      </c>
      <c r="R227" s="10">
        <f t="shared" ref="R227:T227" si="654">R229+R230</f>
        <v>0</v>
      </c>
      <c r="S227" s="10">
        <f t="shared" si="417"/>
        <v>394108.19999999995</v>
      </c>
      <c r="T227" s="10">
        <f t="shared" si="654"/>
        <v>0</v>
      </c>
      <c r="U227" s="10">
        <f t="shared" si="645"/>
        <v>394108.19999999995</v>
      </c>
      <c r="V227" s="10">
        <f t="shared" ref="V227" si="655">V229+V230</f>
        <v>0</v>
      </c>
      <c r="W227" s="10">
        <f t="shared" si="646"/>
        <v>394108.19999999995</v>
      </c>
      <c r="X227" s="10">
        <f t="shared" ref="X227:Z227" si="656">X229+X230</f>
        <v>0</v>
      </c>
      <c r="Y227" s="10">
        <f t="shared" si="647"/>
        <v>394108.19999999995</v>
      </c>
      <c r="Z227" s="29">
        <f t="shared" si="656"/>
        <v>0</v>
      </c>
      <c r="AA227" s="10">
        <f t="shared" si="648"/>
        <v>394108.19999999995</v>
      </c>
      <c r="AB227" s="10">
        <f t="shared" si="653"/>
        <v>0</v>
      </c>
      <c r="AC227" s="11">
        <f t="shared" ref="AC227:AE227" si="657">AC229+AC230</f>
        <v>0</v>
      </c>
      <c r="AD227" s="11">
        <f t="shared" si="418"/>
        <v>0</v>
      </c>
      <c r="AE227" s="11">
        <f t="shared" si="657"/>
        <v>0</v>
      </c>
      <c r="AF227" s="11">
        <f t="shared" si="649"/>
        <v>0</v>
      </c>
      <c r="AG227" s="11">
        <f t="shared" ref="AG227:AI227" si="658">AG229+AG230</f>
        <v>0</v>
      </c>
      <c r="AH227" s="11">
        <f t="shared" si="650"/>
        <v>0</v>
      </c>
      <c r="AI227" s="11">
        <f t="shared" si="658"/>
        <v>0</v>
      </c>
      <c r="AJ227" s="11">
        <f t="shared" si="651"/>
        <v>0</v>
      </c>
      <c r="AK227" s="32">
        <f t="shared" ref="AK227" si="659">AK229+AK230</f>
        <v>0</v>
      </c>
      <c r="AL227" s="11">
        <f t="shared" si="652"/>
        <v>0</v>
      </c>
      <c r="AM227" s="3"/>
      <c r="AN227" s="3"/>
    </row>
    <row r="228" spans="1:40" x14ac:dyDescent="0.3">
      <c r="A228" s="1"/>
      <c r="B228" s="19" t="s">
        <v>5</v>
      </c>
      <c r="C228" s="19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29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29"/>
      <c r="AA228" s="10"/>
      <c r="AB228" s="11"/>
      <c r="AC228" s="11"/>
      <c r="AD228" s="11"/>
      <c r="AE228" s="11"/>
      <c r="AF228" s="11"/>
      <c r="AG228" s="11"/>
      <c r="AH228" s="11"/>
      <c r="AI228" s="11"/>
      <c r="AJ228" s="11"/>
      <c r="AK228" s="32"/>
      <c r="AL228" s="11"/>
      <c r="AM228" s="3"/>
      <c r="AN228" s="3"/>
    </row>
    <row r="229" spans="1:40" hidden="1" x14ac:dyDescent="0.3">
      <c r="A229" s="1"/>
      <c r="B229" s="19" t="s">
        <v>6</v>
      </c>
      <c r="C229" s="19"/>
      <c r="D229" s="10">
        <v>13812.6</v>
      </c>
      <c r="E229" s="10"/>
      <c r="F229" s="10">
        <f t="shared" si="416"/>
        <v>13812.6</v>
      </c>
      <c r="G229" s="10"/>
      <c r="H229" s="10">
        <f t="shared" ref="H229:H231" si="660">F229+G229</f>
        <v>13812.6</v>
      </c>
      <c r="I229" s="10"/>
      <c r="J229" s="10">
        <f t="shared" ref="J229:J231" si="661">H229+I229</f>
        <v>13812.6</v>
      </c>
      <c r="K229" s="10"/>
      <c r="L229" s="10">
        <f t="shared" ref="L229:L231" si="662">J229+K229</f>
        <v>13812.6</v>
      </c>
      <c r="M229" s="10"/>
      <c r="N229" s="10">
        <f>L229+M229</f>
        <v>13812.6</v>
      </c>
      <c r="O229" s="29"/>
      <c r="P229" s="10">
        <f>N229+O229</f>
        <v>13812.6</v>
      </c>
      <c r="Q229" s="10">
        <v>98527.1</v>
      </c>
      <c r="R229" s="10"/>
      <c r="S229" s="10">
        <f t="shared" si="417"/>
        <v>98527.1</v>
      </c>
      <c r="T229" s="10"/>
      <c r="U229" s="10">
        <f t="shared" ref="U229:U231" si="663">S229+T229</f>
        <v>98527.1</v>
      </c>
      <c r="V229" s="10"/>
      <c r="W229" s="10">
        <f t="shared" ref="W229:W231" si="664">U229+V229</f>
        <v>98527.1</v>
      </c>
      <c r="X229" s="10"/>
      <c r="Y229" s="10">
        <f t="shared" ref="Y229:Y231" si="665">W229+X229</f>
        <v>98527.1</v>
      </c>
      <c r="Z229" s="29"/>
      <c r="AA229" s="10">
        <f t="shared" ref="AA229:AA231" si="666">Y229+Z229</f>
        <v>98527.1</v>
      </c>
      <c r="AB229" s="11">
        <v>0</v>
      </c>
      <c r="AC229" s="11">
        <v>0</v>
      </c>
      <c r="AD229" s="11">
        <f t="shared" si="418"/>
        <v>0</v>
      </c>
      <c r="AE229" s="11">
        <v>0</v>
      </c>
      <c r="AF229" s="11">
        <f t="shared" ref="AF229:AF231" si="667">AD229+AE229</f>
        <v>0</v>
      </c>
      <c r="AG229" s="11">
        <v>0</v>
      </c>
      <c r="AH229" s="11">
        <f t="shared" ref="AH229:AH231" si="668">AF229+AG229</f>
        <v>0</v>
      </c>
      <c r="AI229" s="11">
        <v>0</v>
      </c>
      <c r="AJ229" s="11">
        <f t="shared" ref="AJ229:AJ231" si="669">AH229+AI229</f>
        <v>0</v>
      </c>
      <c r="AK229" s="32">
        <v>0</v>
      </c>
      <c r="AL229" s="11">
        <f t="shared" ref="AL229:AL231" si="670">AJ229+AK229</f>
        <v>0</v>
      </c>
      <c r="AM229" s="3" t="s">
        <v>290</v>
      </c>
      <c r="AN229" s="3">
        <v>0</v>
      </c>
    </row>
    <row r="230" spans="1:40" x14ac:dyDescent="0.3">
      <c r="A230" s="1"/>
      <c r="B230" s="19" t="s">
        <v>21</v>
      </c>
      <c r="C230" s="19"/>
      <c r="D230" s="10">
        <v>41437.5</v>
      </c>
      <c r="E230" s="10"/>
      <c r="F230" s="10">
        <f t="shared" si="416"/>
        <v>41437.5</v>
      </c>
      <c r="G230" s="10"/>
      <c r="H230" s="10">
        <f t="shared" si="660"/>
        <v>41437.5</v>
      </c>
      <c r="I230" s="10"/>
      <c r="J230" s="10">
        <f t="shared" si="661"/>
        <v>41437.5</v>
      </c>
      <c r="K230" s="10"/>
      <c r="L230" s="10">
        <f t="shared" si="662"/>
        <v>41437.5</v>
      </c>
      <c r="M230" s="10"/>
      <c r="N230" s="10">
        <f>L230+M230</f>
        <v>41437.5</v>
      </c>
      <c r="O230" s="29"/>
      <c r="P230" s="10">
        <f>N230+O230</f>
        <v>41437.5</v>
      </c>
      <c r="Q230" s="10">
        <v>295581.09999999998</v>
      </c>
      <c r="R230" s="10"/>
      <c r="S230" s="10">
        <f t="shared" si="417"/>
        <v>295581.09999999998</v>
      </c>
      <c r="T230" s="10"/>
      <c r="U230" s="10">
        <f t="shared" si="663"/>
        <v>295581.09999999998</v>
      </c>
      <c r="V230" s="10"/>
      <c r="W230" s="10">
        <f t="shared" si="664"/>
        <v>295581.09999999998</v>
      </c>
      <c r="X230" s="10"/>
      <c r="Y230" s="10">
        <f t="shared" si="665"/>
        <v>295581.09999999998</v>
      </c>
      <c r="Z230" s="29"/>
      <c r="AA230" s="10">
        <f t="shared" si="666"/>
        <v>295581.09999999998</v>
      </c>
      <c r="AB230" s="11">
        <v>0</v>
      </c>
      <c r="AC230" s="11">
        <v>0</v>
      </c>
      <c r="AD230" s="11">
        <f t="shared" si="418"/>
        <v>0</v>
      </c>
      <c r="AE230" s="11">
        <v>0</v>
      </c>
      <c r="AF230" s="11">
        <f t="shared" si="667"/>
        <v>0</v>
      </c>
      <c r="AG230" s="11">
        <v>0</v>
      </c>
      <c r="AH230" s="11">
        <f t="shared" si="668"/>
        <v>0</v>
      </c>
      <c r="AI230" s="11">
        <v>0</v>
      </c>
      <c r="AJ230" s="11">
        <f t="shared" si="669"/>
        <v>0</v>
      </c>
      <c r="AK230" s="32">
        <v>0</v>
      </c>
      <c r="AL230" s="11">
        <f t="shared" si="670"/>
        <v>0</v>
      </c>
      <c r="AM230" s="3" t="s">
        <v>299</v>
      </c>
      <c r="AN230" s="3"/>
    </row>
    <row r="231" spans="1:40" ht="56.25" x14ac:dyDescent="0.3">
      <c r="A231" s="1" t="s">
        <v>237</v>
      </c>
      <c r="B231" s="19" t="s">
        <v>44</v>
      </c>
      <c r="C231" s="6" t="s">
        <v>250</v>
      </c>
      <c r="D231" s="10">
        <f>D233+D234</f>
        <v>283733.40000000002</v>
      </c>
      <c r="E231" s="10">
        <f>E233+E234</f>
        <v>0</v>
      </c>
      <c r="F231" s="10">
        <f t="shared" si="416"/>
        <v>283733.40000000002</v>
      </c>
      <c r="G231" s="10">
        <f>G233+G234</f>
        <v>0</v>
      </c>
      <c r="H231" s="10">
        <f t="shared" si="660"/>
        <v>283733.40000000002</v>
      </c>
      <c r="I231" s="10">
        <f>I233+I234</f>
        <v>0</v>
      </c>
      <c r="J231" s="10">
        <f t="shared" si="661"/>
        <v>283733.40000000002</v>
      </c>
      <c r="K231" s="10">
        <f>K233+K234</f>
        <v>25817.919999999998</v>
      </c>
      <c r="L231" s="10">
        <f t="shared" si="662"/>
        <v>309551.32</v>
      </c>
      <c r="M231" s="10">
        <f>M233+M234</f>
        <v>0</v>
      </c>
      <c r="N231" s="10">
        <f>L231+M231</f>
        <v>309551.32</v>
      </c>
      <c r="O231" s="29">
        <f>O233+O234</f>
        <v>0</v>
      </c>
      <c r="P231" s="10">
        <f>N231+O231</f>
        <v>309551.32</v>
      </c>
      <c r="Q231" s="10">
        <f t="shared" ref="Q231:AB231" si="671">Q233+Q234</f>
        <v>0</v>
      </c>
      <c r="R231" s="10">
        <f t="shared" ref="R231:T231" si="672">R233+R234</f>
        <v>0</v>
      </c>
      <c r="S231" s="10">
        <f t="shared" si="417"/>
        <v>0</v>
      </c>
      <c r="T231" s="10">
        <f t="shared" si="672"/>
        <v>0</v>
      </c>
      <c r="U231" s="10">
        <f t="shared" si="663"/>
        <v>0</v>
      </c>
      <c r="V231" s="10">
        <f t="shared" ref="V231" si="673">V233+V234</f>
        <v>0</v>
      </c>
      <c r="W231" s="10">
        <f t="shared" si="664"/>
        <v>0</v>
      </c>
      <c r="X231" s="10">
        <f t="shared" ref="X231:Z231" si="674">X233+X234</f>
        <v>0</v>
      </c>
      <c r="Y231" s="10">
        <f t="shared" si="665"/>
        <v>0</v>
      </c>
      <c r="Z231" s="29">
        <f t="shared" si="674"/>
        <v>0</v>
      </c>
      <c r="AA231" s="10">
        <f t="shared" si="666"/>
        <v>0</v>
      </c>
      <c r="AB231" s="10">
        <f t="shared" si="671"/>
        <v>0</v>
      </c>
      <c r="AC231" s="11">
        <f t="shared" ref="AC231:AE231" si="675">AC233+AC234</f>
        <v>0</v>
      </c>
      <c r="AD231" s="11">
        <f t="shared" si="418"/>
        <v>0</v>
      </c>
      <c r="AE231" s="11">
        <f t="shared" si="675"/>
        <v>0</v>
      </c>
      <c r="AF231" s="11">
        <f t="shared" si="667"/>
        <v>0</v>
      </c>
      <c r="AG231" s="11">
        <f t="shared" ref="AG231:AI231" si="676">AG233+AG234</f>
        <v>0</v>
      </c>
      <c r="AH231" s="11">
        <f t="shared" si="668"/>
        <v>0</v>
      </c>
      <c r="AI231" s="11">
        <f t="shared" si="676"/>
        <v>0</v>
      </c>
      <c r="AJ231" s="11">
        <f t="shared" si="669"/>
        <v>0</v>
      </c>
      <c r="AK231" s="32">
        <f t="shared" ref="AK231" si="677">AK233+AK234</f>
        <v>0</v>
      </c>
      <c r="AL231" s="11">
        <f t="shared" si="670"/>
        <v>0</v>
      </c>
      <c r="AM231" s="3"/>
      <c r="AN231" s="3"/>
    </row>
    <row r="232" spans="1:40" x14ac:dyDescent="0.3">
      <c r="A232" s="1"/>
      <c r="B232" s="19" t="s">
        <v>5</v>
      </c>
      <c r="C232" s="19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29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29"/>
      <c r="AA232" s="10"/>
      <c r="AB232" s="11"/>
      <c r="AC232" s="11"/>
      <c r="AD232" s="11"/>
      <c r="AE232" s="11"/>
      <c r="AF232" s="11"/>
      <c r="AG232" s="11"/>
      <c r="AH232" s="11"/>
      <c r="AI232" s="11"/>
      <c r="AJ232" s="11"/>
      <c r="AK232" s="32"/>
      <c r="AL232" s="11"/>
      <c r="AM232" s="3"/>
      <c r="AN232" s="3"/>
    </row>
    <row r="233" spans="1:40" hidden="1" x14ac:dyDescent="0.3">
      <c r="A233" s="1"/>
      <c r="B233" s="19" t="s">
        <v>6</v>
      </c>
      <c r="C233" s="19"/>
      <c r="D233" s="10">
        <v>70933.399999999994</v>
      </c>
      <c r="E233" s="10"/>
      <c r="F233" s="10">
        <f t="shared" si="416"/>
        <v>70933.399999999994</v>
      </c>
      <c r="G233" s="10"/>
      <c r="H233" s="10">
        <f t="shared" ref="H233:H239" si="678">F233+G233</f>
        <v>70933.399999999994</v>
      </c>
      <c r="I233" s="10"/>
      <c r="J233" s="10">
        <f t="shared" ref="J233:J239" si="679">H233+I233</f>
        <v>70933.399999999994</v>
      </c>
      <c r="K233" s="10">
        <v>25817.919999999998</v>
      </c>
      <c r="L233" s="10">
        <f t="shared" ref="L233:L239" si="680">J233+K233</f>
        <v>96751.319999999992</v>
      </c>
      <c r="M233" s="10"/>
      <c r="N233" s="10">
        <f t="shared" ref="N233:N239" si="681">L233+M233</f>
        <v>96751.319999999992</v>
      </c>
      <c r="O233" s="29"/>
      <c r="P233" s="10">
        <f t="shared" ref="P233:P239" si="682">N233+O233</f>
        <v>96751.319999999992</v>
      </c>
      <c r="Q233" s="10">
        <v>0</v>
      </c>
      <c r="R233" s="10">
        <v>0</v>
      </c>
      <c r="S233" s="10">
        <f t="shared" si="417"/>
        <v>0</v>
      </c>
      <c r="T233" s="10">
        <v>0</v>
      </c>
      <c r="U233" s="10">
        <f t="shared" ref="U233:U239" si="683">S233+T233</f>
        <v>0</v>
      </c>
      <c r="V233" s="10">
        <v>0</v>
      </c>
      <c r="W233" s="10">
        <f t="shared" ref="W233:W239" si="684">U233+V233</f>
        <v>0</v>
      </c>
      <c r="X233" s="10">
        <v>0</v>
      </c>
      <c r="Y233" s="10">
        <f t="shared" ref="Y233:Y239" si="685">W233+X233</f>
        <v>0</v>
      </c>
      <c r="Z233" s="29"/>
      <c r="AA233" s="10">
        <f t="shared" ref="AA233:AA239" si="686">Y233+Z233</f>
        <v>0</v>
      </c>
      <c r="AB233" s="11">
        <v>0</v>
      </c>
      <c r="AC233" s="11">
        <v>0</v>
      </c>
      <c r="AD233" s="11">
        <f t="shared" si="418"/>
        <v>0</v>
      </c>
      <c r="AE233" s="11">
        <v>0</v>
      </c>
      <c r="AF233" s="11">
        <f t="shared" ref="AF233:AF239" si="687">AD233+AE233</f>
        <v>0</v>
      </c>
      <c r="AG233" s="11">
        <v>0</v>
      </c>
      <c r="AH233" s="11">
        <f t="shared" ref="AH233:AH239" si="688">AF233+AG233</f>
        <v>0</v>
      </c>
      <c r="AI233" s="11">
        <v>0</v>
      </c>
      <c r="AJ233" s="11">
        <f t="shared" ref="AJ233:AJ239" si="689">AH233+AI233</f>
        <v>0</v>
      </c>
      <c r="AK233" s="32">
        <v>0</v>
      </c>
      <c r="AL233" s="11">
        <f t="shared" ref="AL233:AL239" si="690">AJ233+AK233</f>
        <v>0</v>
      </c>
      <c r="AM233" s="3" t="s">
        <v>280</v>
      </c>
      <c r="AN233" s="3">
        <v>0</v>
      </c>
    </row>
    <row r="234" spans="1:40" x14ac:dyDescent="0.3">
      <c r="A234" s="1"/>
      <c r="B234" s="19" t="s">
        <v>21</v>
      </c>
      <c r="C234" s="19"/>
      <c r="D234" s="10">
        <v>212800</v>
      </c>
      <c r="E234" s="10"/>
      <c r="F234" s="10">
        <f t="shared" si="416"/>
        <v>212800</v>
      </c>
      <c r="G234" s="10"/>
      <c r="H234" s="10">
        <f t="shared" si="678"/>
        <v>212800</v>
      </c>
      <c r="I234" s="10"/>
      <c r="J234" s="10">
        <f t="shared" si="679"/>
        <v>212800</v>
      </c>
      <c r="K234" s="10"/>
      <c r="L234" s="10">
        <f t="shared" si="680"/>
        <v>212800</v>
      </c>
      <c r="M234" s="10"/>
      <c r="N234" s="10">
        <f t="shared" si="681"/>
        <v>212800</v>
      </c>
      <c r="O234" s="29"/>
      <c r="P234" s="10">
        <f t="shared" si="682"/>
        <v>212800</v>
      </c>
      <c r="Q234" s="10">
        <v>0</v>
      </c>
      <c r="R234" s="10">
        <v>0</v>
      </c>
      <c r="S234" s="10">
        <f t="shared" si="417"/>
        <v>0</v>
      </c>
      <c r="T234" s="10">
        <v>0</v>
      </c>
      <c r="U234" s="10">
        <f t="shared" si="683"/>
        <v>0</v>
      </c>
      <c r="V234" s="10">
        <v>0</v>
      </c>
      <c r="W234" s="10">
        <f t="shared" si="684"/>
        <v>0</v>
      </c>
      <c r="X234" s="10">
        <v>0</v>
      </c>
      <c r="Y234" s="10">
        <f t="shared" si="685"/>
        <v>0</v>
      </c>
      <c r="Z234" s="29"/>
      <c r="AA234" s="10">
        <f t="shared" si="686"/>
        <v>0</v>
      </c>
      <c r="AB234" s="11">
        <v>0</v>
      </c>
      <c r="AC234" s="11">
        <v>0</v>
      </c>
      <c r="AD234" s="11">
        <f t="shared" si="418"/>
        <v>0</v>
      </c>
      <c r="AE234" s="11">
        <v>0</v>
      </c>
      <c r="AF234" s="11">
        <f t="shared" si="687"/>
        <v>0</v>
      </c>
      <c r="AG234" s="11">
        <v>0</v>
      </c>
      <c r="AH234" s="11">
        <f t="shared" si="688"/>
        <v>0</v>
      </c>
      <c r="AI234" s="11">
        <v>0</v>
      </c>
      <c r="AJ234" s="11">
        <f t="shared" si="689"/>
        <v>0</v>
      </c>
      <c r="AK234" s="32">
        <v>0</v>
      </c>
      <c r="AL234" s="11">
        <f t="shared" si="690"/>
        <v>0</v>
      </c>
      <c r="AM234" s="3" t="s">
        <v>280</v>
      </c>
      <c r="AN234" s="3"/>
    </row>
    <row r="235" spans="1:40" ht="56.25" x14ac:dyDescent="0.3">
      <c r="A235" s="1" t="s">
        <v>238</v>
      </c>
      <c r="B235" s="19" t="s">
        <v>254</v>
      </c>
      <c r="C235" s="6" t="s">
        <v>97</v>
      </c>
      <c r="D235" s="10">
        <v>8000</v>
      </c>
      <c r="E235" s="10"/>
      <c r="F235" s="10">
        <f t="shared" si="416"/>
        <v>8000</v>
      </c>
      <c r="G235" s="10">
        <v>3396.34</v>
      </c>
      <c r="H235" s="10">
        <f t="shared" si="678"/>
        <v>11396.34</v>
      </c>
      <c r="I235" s="10"/>
      <c r="J235" s="10">
        <f t="shared" si="679"/>
        <v>11396.34</v>
      </c>
      <c r="K235" s="10"/>
      <c r="L235" s="10">
        <f t="shared" si="680"/>
        <v>11396.34</v>
      </c>
      <c r="M235" s="10"/>
      <c r="N235" s="10">
        <f t="shared" si="681"/>
        <v>11396.34</v>
      </c>
      <c r="O235" s="29"/>
      <c r="P235" s="10">
        <f t="shared" si="682"/>
        <v>11396.34</v>
      </c>
      <c r="Q235" s="10">
        <v>39873.699999999997</v>
      </c>
      <c r="R235" s="10"/>
      <c r="S235" s="10">
        <f t="shared" si="417"/>
        <v>39873.699999999997</v>
      </c>
      <c r="T235" s="10"/>
      <c r="U235" s="10">
        <f t="shared" si="683"/>
        <v>39873.699999999997</v>
      </c>
      <c r="V235" s="10"/>
      <c r="W235" s="10">
        <f t="shared" si="684"/>
        <v>39873.699999999997</v>
      </c>
      <c r="X235" s="10"/>
      <c r="Y235" s="10">
        <f t="shared" si="685"/>
        <v>39873.699999999997</v>
      </c>
      <c r="Z235" s="29"/>
      <c r="AA235" s="10">
        <f t="shared" si="686"/>
        <v>39873.699999999997</v>
      </c>
      <c r="AB235" s="11">
        <v>0</v>
      </c>
      <c r="AC235" s="11">
        <v>0</v>
      </c>
      <c r="AD235" s="11">
        <f t="shared" si="418"/>
        <v>0</v>
      </c>
      <c r="AE235" s="11">
        <v>0</v>
      </c>
      <c r="AF235" s="11">
        <f t="shared" si="687"/>
        <v>0</v>
      </c>
      <c r="AG235" s="11">
        <v>0</v>
      </c>
      <c r="AH235" s="11">
        <f t="shared" si="688"/>
        <v>0</v>
      </c>
      <c r="AI235" s="11">
        <v>0</v>
      </c>
      <c r="AJ235" s="11">
        <f t="shared" si="689"/>
        <v>0</v>
      </c>
      <c r="AK235" s="32">
        <v>0</v>
      </c>
      <c r="AL235" s="11">
        <f t="shared" si="690"/>
        <v>0</v>
      </c>
      <c r="AM235" s="3" t="s">
        <v>284</v>
      </c>
      <c r="AN235" s="3"/>
    </row>
    <row r="236" spans="1:40" ht="37.5" x14ac:dyDescent="0.3">
      <c r="A236" s="1" t="s">
        <v>239</v>
      </c>
      <c r="B236" s="19" t="s">
        <v>52</v>
      </c>
      <c r="C236" s="6" t="s">
        <v>97</v>
      </c>
      <c r="D236" s="10">
        <v>21398.400000000001</v>
      </c>
      <c r="E236" s="10"/>
      <c r="F236" s="10">
        <f t="shared" si="416"/>
        <v>21398.400000000001</v>
      </c>
      <c r="G236" s="10"/>
      <c r="H236" s="10">
        <f t="shared" si="678"/>
        <v>21398.400000000001</v>
      </c>
      <c r="I236" s="10"/>
      <c r="J236" s="10">
        <f t="shared" si="679"/>
        <v>21398.400000000001</v>
      </c>
      <c r="K236" s="10"/>
      <c r="L236" s="10">
        <f t="shared" si="680"/>
        <v>21398.400000000001</v>
      </c>
      <c r="M236" s="10"/>
      <c r="N236" s="10">
        <f t="shared" si="681"/>
        <v>21398.400000000001</v>
      </c>
      <c r="O236" s="29"/>
      <c r="P236" s="10">
        <f t="shared" si="682"/>
        <v>21398.400000000001</v>
      </c>
      <c r="Q236" s="10">
        <v>0</v>
      </c>
      <c r="R236" s="10">
        <v>0</v>
      </c>
      <c r="S236" s="10">
        <f t="shared" si="417"/>
        <v>0</v>
      </c>
      <c r="T236" s="10">
        <v>0</v>
      </c>
      <c r="U236" s="10">
        <f t="shared" si="683"/>
        <v>0</v>
      </c>
      <c r="V236" s="10">
        <v>0</v>
      </c>
      <c r="W236" s="10">
        <f t="shared" si="684"/>
        <v>0</v>
      </c>
      <c r="X236" s="10">
        <v>0</v>
      </c>
      <c r="Y236" s="10">
        <f t="shared" si="685"/>
        <v>0</v>
      </c>
      <c r="Z236" s="29"/>
      <c r="AA236" s="10">
        <f t="shared" si="686"/>
        <v>0</v>
      </c>
      <c r="AB236" s="11">
        <v>0</v>
      </c>
      <c r="AC236" s="11">
        <v>0</v>
      </c>
      <c r="AD236" s="11">
        <f t="shared" si="418"/>
        <v>0</v>
      </c>
      <c r="AE236" s="11">
        <v>0</v>
      </c>
      <c r="AF236" s="11">
        <f t="shared" si="687"/>
        <v>0</v>
      </c>
      <c r="AG236" s="11">
        <v>0</v>
      </c>
      <c r="AH236" s="11">
        <f t="shared" si="688"/>
        <v>0</v>
      </c>
      <c r="AI236" s="11">
        <v>0</v>
      </c>
      <c r="AJ236" s="11">
        <f t="shared" si="689"/>
        <v>0</v>
      </c>
      <c r="AK236" s="32">
        <v>0</v>
      </c>
      <c r="AL236" s="11">
        <f t="shared" si="690"/>
        <v>0</v>
      </c>
      <c r="AM236" s="3" t="s">
        <v>285</v>
      </c>
      <c r="AN236" s="3"/>
    </row>
    <row r="237" spans="1:40" ht="37.5" x14ac:dyDescent="0.3">
      <c r="A237" s="1" t="s">
        <v>240</v>
      </c>
      <c r="B237" s="19" t="s">
        <v>53</v>
      </c>
      <c r="C237" s="6" t="s">
        <v>97</v>
      </c>
      <c r="D237" s="10">
        <v>12363.3</v>
      </c>
      <c r="E237" s="10"/>
      <c r="F237" s="10">
        <f t="shared" ref="F237:F326" si="691">D237+E237</f>
        <v>12363.3</v>
      </c>
      <c r="G237" s="10"/>
      <c r="H237" s="10">
        <f t="shared" si="678"/>
        <v>12363.3</v>
      </c>
      <c r="I237" s="10"/>
      <c r="J237" s="10">
        <f t="shared" si="679"/>
        <v>12363.3</v>
      </c>
      <c r="K237" s="10"/>
      <c r="L237" s="10">
        <f t="shared" si="680"/>
        <v>12363.3</v>
      </c>
      <c r="M237" s="10"/>
      <c r="N237" s="10">
        <f t="shared" si="681"/>
        <v>12363.3</v>
      </c>
      <c r="O237" s="29"/>
      <c r="P237" s="10">
        <f t="shared" si="682"/>
        <v>12363.3</v>
      </c>
      <c r="Q237" s="10">
        <v>0</v>
      </c>
      <c r="R237" s="10">
        <v>0</v>
      </c>
      <c r="S237" s="10">
        <f t="shared" ref="S237:S326" si="692">Q237+R237</f>
        <v>0</v>
      </c>
      <c r="T237" s="10">
        <v>0</v>
      </c>
      <c r="U237" s="10">
        <f t="shared" si="683"/>
        <v>0</v>
      </c>
      <c r="V237" s="10">
        <v>0</v>
      </c>
      <c r="W237" s="10">
        <f t="shared" si="684"/>
        <v>0</v>
      </c>
      <c r="X237" s="10">
        <v>0</v>
      </c>
      <c r="Y237" s="10">
        <f t="shared" si="685"/>
        <v>0</v>
      </c>
      <c r="Z237" s="29"/>
      <c r="AA237" s="10">
        <f t="shared" si="686"/>
        <v>0</v>
      </c>
      <c r="AB237" s="11">
        <v>0</v>
      </c>
      <c r="AC237" s="11">
        <v>0</v>
      </c>
      <c r="AD237" s="11">
        <f t="shared" ref="AD237:AD326" si="693">AB237+AC237</f>
        <v>0</v>
      </c>
      <c r="AE237" s="11">
        <v>0</v>
      </c>
      <c r="AF237" s="11">
        <f t="shared" si="687"/>
        <v>0</v>
      </c>
      <c r="AG237" s="11">
        <v>0</v>
      </c>
      <c r="AH237" s="11">
        <f t="shared" si="688"/>
        <v>0</v>
      </c>
      <c r="AI237" s="11">
        <v>0</v>
      </c>
      <c r="AJ237" s="11">
        <f t="shared" si="689"/>
        <v>0</v>
      </c>
      <c r="AK237" s="32">
        <v>0</v>
      </c>
      <c r="AL237" s="11">
        <f t="shared" si="690"/>
        <v>0</v>
      </c>
      <c r="AM237" s="3" t="s">
        <v>286</v>
      </c>
      <c r="AN237" s="3"/>
    </row>
    <row r="238" spans="1:40" ht="56.25" x14ac:dyDescent="0.3">
      <c r="A238" s="1" t="s">
        <v>241</v>
      </c>
      <c r="B238" s="19" t="s">
        <v>54</v>
      </c>
      <c r="C238" s="6" t="s">
        <v>97</v>
      </c>
      <c r="D238" s="10">
        <v>9666.2000000000007</v>
      </c>
      <c r="E238" s="10"/>
      <c r="F238" s="10">
        <f t="shared" si="691"/>
        <v>9666.2000000000007</v>
      </c>
      <c r="G238" s="10"/>
      <c r="H238" s="10">
        <f t="shared" si="678"/>
        <v>9666.2000000000007</v>
      </c>
      <c r="I238" s="10"/>
      <c r="J238" s="10">
        <f t="shared" si="679"/>
        <v>9666.2000000000007</v>
      </c>
      <c r="K238" s="10"/>
      <c r="L238" s="10">
        <f t="shared" si="680"/>
        <v>9666.2000000000007</v>
      </c>
      <c r="M238" s="10"/>
      <c r="N238" s="10">
        <f t="shared" si="681"/>
        <v>9666.2000000000007</v>
      </c>
      <c r="O238" s="29"/>
      <c r="P238" s="10">
        <f t="shared" si="682"/>
        <v>9666.2000000000007</v>
      </c>
      <c r="Q238" s="10">
        <v>0</v>
      </c>
      <c r="R238" s="10">
        <v>0</v>
      </c>
      <c r="S238" s="10">
        <f t="shared" si="692"/>
        <v>0</v>
      </c>
      <c r="T238" s="10">
        <v>0</v>
      </c>
      <c r="U238" s="10">
        <f t="shared" si="683"/>
        <v>0</v>
      </c>
      <c r="V238" s="10">
        <v>0</v>
      </c>
      <c r="W238" s="10">
        <f t="shared" si="684"/>
        <v>0</v>
      </c>
      <c r="X238" s="10">
        <v>0</v>
      </c>
      <c r="Y238" s="10">
        <f t="shared" si="685"/>
        <v>0</v>
      </c>
      <c r="Z238" s="29"/>
      <c r="AA238" s="10">
        <f t="shared" si="686"/>
        <v>0</v>
      </c>
      <c r="AB238" s="11">
        <v>0</v>
      </c>
      <c r="AC238" s="11">
        <v>0</v>
      </c>
      <c r="AD238" s="11">
        <f t="shared" si="693"/>
        <v>0</v>
      </c>
      <c r="AE238" s="11">
        <v>0</v>
      </c>
      <c r="AF238" s="11">
        <f t="shared" si="687"/>
        <v>0</v>
      </c>
      <c r="AG238" s="11">
        <v>0</v>
      </c>
      <c r="AH238" s="11">
        <f t="shared" si="688"/>
        <v>0</v>
      </c>
      <c r="AI238" s="11">
        <v>0</v>
      </c>
      <c r="AJ238" s="11">
        <f t="shared" si="689"/>
        <v>0</v>
      </c>
      <c r="AK238" s="32">
        <v>0</v>
      </c>
      <c r="AL238" s="11">
        <f t="shared" si="690"/>
        <v>0</v>
      </c>
      <c r="AM238" s="3" t="s">
        <v>287</v>
      </c>
      <c r="AN238" s="3"/>
    </row>
    <row r="239" spans="1:40" ht="37.5" x14ac:dyDescent="0.3">
      <c r="A239" s="1" t="s">
        <v>242</v>
      </c>
      <c r="B239" s="19" t="s">
        <v>55</v>
      </c>
      <c r="C239" s="6" t="s">
        <v>97</v>
      </c>
      <c r="D239" s="10">
        <f>D241+D242</f>
        <v>0</v>
      </c>
      <c r="E239" s="10">
        <f>E241+E242</f>
        <v>0</v>
      </c>
      <c r="F239" s="10">
        <f t="shared" si="691"/>
        <v>0</v>
      </c>
      <c r="G239" s="10">
        <f>G241+G242</f>
        <v>0</v>
      </c>
      <c r="H239" s="10">
        <f t="shared" si="678"/>
        <v>0</v>
      </c>
      <c r="I239" s="10">
        <f>I241+I242</f>
        <v>0</v>
      </c>
      <c r="J239" s="10">
        <f t="shared" si="679"/>
        <v>0</v>
      </c>
      <c r="K239" s="10">
        <f>K241+K242</f>
        <v>0</v>
      </c>
      <c r="L239" s="10">
        <f t="shared" si="680"/>
        <v>0</v>
      </c>
      <c r="M239" s="10">
        <f>M241+M242</f>
        <v>0</v>
      </c>
      <c r="N239" s="10">
        <f t="shared" si="681"/>
        <v>0</v>
      </c>
      <c r="O239" s="29">
        <f>O241+O242</f>
        <v>0</v>
      </c>
      <c r="P239" s="10">
        <f t="shared" si="682"/>
        <v>0</v>
      </c>
      <c r="Q239" s="10">
        <f t="shared" ref="Q239:AB239" si="694">Q241+Q242</f>
        <v>33031.4</v>
      </c>
      <c r="R239" s="10">
        <f t="shared" ref="R239:T239" si="695">R241+R242</f>
        <v>0</v>
      </c>
      <c r="S239" s="10">
        <f t="shared" si="692"/>
        <v>33031.4</v>
      </c>
      <c r="T239" s="10">
        <f t="shared" si="695"/>
        <v>0</v>
      </c>
      <c r="U239" s="10">
        <f t="shared" si="683"/>
        <v>33031.4</v>
      </c>
      <c r="V239" s="10">
        <f t="shared" ref="V239" si="696">V241+V242</f>
        <v>0</v>
      </c>
      <c r="W239" s="10">
        <f t="shared" si="684"/>
        <v>33031.4</v>
      </c>
      <c r="X239" s="10">
        <f t="shared" ref="X239:Z239" si="697">X241+X242</f>
        <v>0</v>
      </c>
      <c r="Y239" s="10">
        <f t="shared" si="685"/>
        <v>33031.4</v>
      </c>
      <c r="Z239" s="29">
        <f t="shared" si="697"/>
        <v>0</v>
      </c>
      <c r="AA239" s="10">
        <f t="shared" si="686"/>
        <v>33031.4</v>
      </c>
      <c r="AB239" s="10">
        <f t="shared" si="694"/>
        <v>0</v>
      </c>
      <c r="AC239" s="11">
        <f t="shared" ref="AC239:AE239" si="698">AC241+AC242</f>
        <v>0</v>
      </c>
      <c r="AD239" s="11">
        <f t="shared" si="693"/>
        <v>0</v>
      </c>
      <c r="AE239" s="11">
        <f t="shared" si="698"/>
        <v>0</v>
      </c>
      <c r="AF239" s="11">
        <f t="shared" si="687"/>
        <v>0</v>
      </c>
      <c r="AG239" s="11">
        <f t="shared" ref="AG239:AI239" si="699">AG241+AG242</f>
        <v>0</v>
      </c>
      <c r="AH239" s="11">
        <f t="shared" si="688"/>
        <v>0</v>
      </c>
      <c r="AI239" s="11">
        <f t="shared" si="699"/>
        <v>0</v>
      </c>
      <c r="AJ239" s="11">
        <f t="shared" si="689"/>
        <v>0</v>
      </c>
      <c r="AK239" s="32">
        <f t="shared" ref="AK239" si="700">AK241+AK242</f>
        <v>0</v>
      </c>
      <c r="AL239" s="11">
        <f t="shared" si="690"/>
        <v>0</v>
      </c>
      <c r="AM239" s="3"/>
      <c r="AN239" s="3"/>
    </row>
    <row r="240" spans="1:40" x14ac:dyDescent="0.3">
      <c r="A240" s="1"/>
      <c r="B240" s="19" t="s">
        <v>5</v>
      </c>
      <c r="C240" s="19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29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29"/>
      <c r="AA240" s="10"/>
      <c r="AB240" s="11"/>
      <c r="AC240" s="11"/>
      <c r="AD240" s="11"/>
      <c r="AE240" s="11"/>
      <c r="AF240" s="11"/>
      <c r="AG240" s="11"/>
      <c r="AH240" s="11"/>
      <c r="AI240" s="11"/>
      <c r="AJ240" s="11"/>
      <c r="AK240" s="32"/>
      <c r="AL240" s="11"/>
      <c r="AM240" s="3"/>
      <c r="AN240" s="3"/>
    </row>
    <row r="241" spans="1:40" hidden="1" x14ac:dyDescent="0.3">
      <c r="A241" s="1"/>
      <c r="B241" s="19" t="s">
        <v>6</v>
      </c>
      <c r="C241" s="19"/>
      <c r="D241" s="10">
        <v>0</v>
      </c>
      <c r="E241" s="10">
        <v>0</v>
      </c>
      <c r="F241" s="10">
        <f t="shared" si="691"/>
        <v>0</v>
      </c>
      <c r="G241" s="10">
        <v>0</v>
      </c>
      <c r="H241" s="10">
        <f t="shared" ref="H241:H243" si="701">F241+G241</f>
        <v>0</v>
      </c>
      <c r="I241" s="10">
        <v>0</v>
      </c>
      <c r="J241" s="10">
        <f t="shared" ref="J241:J243" si="702">H241+I241</f>
        <v>0</v>
      </c>
      <c r="K241" s="10">
        <v>0</v>
      </c>
      <c r="L241" s="10">
        <f t="shared" ref="L241:L243" si="703">J241+K241</f>
        <v>0</v>
      </c>
      <c r="M241" s="10">
        <v>0</v>
      </c>
      <c r="N241" s="10">
        <f>L241+M241</f>
        <v>0</v>
      </c>
      <c r="O241" s="29">
        <v>0</v>
      </c>
      <c r="P241" s="10">
        <f>N241+O241</f>
        <v>0</v>
      </c>
      <c r="Q241" s="10">
        <v>8257.9</v>
      </c>
      <c r="R241" s="10"/>
      <c r="S241" s="10">
        <f t="shared" si="692"/>
        <v>8257.9</v>
      </c>
      <c r="T241" s="10"/>
      <c r="U241" s="10">
        <f t="shared" ref="U241:U243" si="704">S241+T241</f>
        <v>8257.9</v>
      </c>
      <c r="V241" s="10"/>
      <c r="W241" s="10">
        <f t="shared" ref="W241:W243" si="705">U241+V241</f>
        <v>8257.9</v>
      </c>
      <c r="X241" s="10"/>
      <c r="Y241" s="10">
        <f t="shared" ref="Y241:Y243" si="706">W241+X241</f>
        <v>8257.9</v>
      </c>
      <c r="Z241" s="29">
        <v>-0.05</v>
      </c>
      <c r="AA241" s="10">
        <f t="shared" ref="AA241:AA243" si="707">Y241+Z241</f>
        <v>8257.85</v>
      </c>
      <c r="AB241" s="11">
        <v>0</v>
      </c>
      <c r="AC241" s="11">
        <v>0</v>
      </c>
      <c r="AD241" s="11">
        <f t="shared" si="693"/>
        <v>0</v>
      </c>
      <c r="AE241" s="11">
        <v>0</v>
      </c>
      <c r="AF241" s="11">
        <f t="shared" ref="AF241:AF243" si="708">AD241+AE241</f>
        <v>0</v>
      </c>
      <c r="AG241" s="11">
        <v>0</v>
      </c>
      <c r="AH241" s="11">
        <f t="shared" ref="AH241:AH243" si="709">AF241+AG241</f>
        <v>0</v>
      </c>
      <c r="AI241" s="11">
        <v>0</v>
      </c>
      <c r="AJ241" s="11">
        <f t="shared" ref="AJ241:AJ243" si="710">AH241+AI241</f>
        <v>0</v>
      </c>
      <c r="AK241" s="32">
        <v>0</v>
      </c>
      <c r="AL241" s="11">
        <f t="shared" ref="AL241:AL243" si="711">AJ241+AK241</f>
        <v>0</v>
      </c>
      <c r="AM241" s="3" t="s">
        <v>289</v>
      </c>
      <c r="AN241" s="3">
        <v>0</v>
      </c>
    </row>
    <row r="242" spans="1:40" x14ac:dyDescent="0.3">
      <c r="A242" s="1"/>
      <c r="B242" s="19" t="s">
        <v>21</v>
      </c>
      <c r="C242" s="19"/>
      <c r="D242" s="10">
        <v>0</v>
      </c>
      <c r="E242" s="10">
        <v>0</v>
      </c>
      <c r="F242" s="10">
        <f t="shared" si="691"/>
        <v>0</v>
      </c>
      <c r="G242" s="10">
        <v>0</v>
      </c>
      <c r="H242" s="10">
        <f t="shared" si="701"/>
        <v>0</v>
      </c>
      <c r="I242" s="10">
        <v>0</v>
      </c>
      <c r="J242" s="10">
        <f t="shared" si="702"/>
        <v>0</v>
      </c>
      <c r="K242" s="10">
        <v>0</v>
      </c>
      <c r="L242" s="10">
        <f t="shared" si="703"/>
        <v>0</v>
      </c>
      <c r="M242" s="10">
        <v>0</v>
      </c>
      <c r="N242" s="10">
        <f>L242+M242</f>
        <v>0</v>
      </c>
      <c r="O242" s="29">
        <v>0</v>
      </c>
      <c r="P242" s="10">
        <f>N242+O242</f>
        <v>0</v>
      </c>
      <c r="Q242" s="10">
        <v>24773.5</v>
      </c>
      <c r="R242" s="10"/>
      <c r="S242" s="10">
        <f t="shared" si="692"/>
        <v>24773.5</v>
      </c>
      <c r="T242" s="10"/>
      <c r="U242" s="10">
        <f t="shared" si="704"/>
        <v>24773.5</v>
      </c>
      <c r="V242" s="10"/>
      <c r="W242" s="10">
        <f t="shared" si="705"/>
        <v>24773.5</v>
      </c>
      <c r="X242" s="10"/>
      <c r="Y242" s="10">
        <f t="shared" si="706"/>
        <v>24773.5</v>
      </c>
      <c r="Z242" s="29">
        <v>0.05</v>
      </c>
      <c r="AA242" s="10">
        <f t="shared" si="707"/>
        <v>24773.55</v>
      </c>
      <c r="AB242" s="11">
        <v>0</v>
      </c>
      <c r="AC242" s="11">
        <v>0</v>
      </c>
      <c r="AD242" s="11">
        <f t="shared" si="693"/>
        <v>0</v>
      </c>
      <c r="AE242" s="11">
        <v>0</v>
      </c>
      <c r="AF242" s="11">
        <f t="shared" si="708"/>
        <v>0</v>
      </c>
      <c r="AG242" s="11">
        <v>0</v>
      </c>
      <c r="AH242" s="11">
        <f t="shared" si="709"/>
        <v>0</v>
      </c>
      <c r="AI242" s="11">
        <v>0</v>
      </c>
      <c r="AJ242" s="11">
        <f t="shared" si="710"/>
        <v>0</v>
      </c>
      <c r="AK242" s="32">
        <v>0</v>
      </c>
      <c r="AL242" s="11">
        <f t="shared" si="711"/>
        <v>0</v>
      </c>
      <c r="AM242" s="3" t="s">
        <v>299</v>
      </c>
      <c r="AN242" s="3"/>
    </row>
    <row r="243" spans="1:40" ht="37.5" x14ac:dyDescent="0.3">
      <c r="A243" s="1" t="s">
        <v>243</v>
      </c>
      <c r="B243" s="19" t="s">
        <v>56</v>
      </c>
      <c r="C243" s="6" t="s">
        <v>97</v>
      </c>
      <c r="D243" s="10">
        <f>D245+D246</f>
        <v>0</v>
      </c>
      <c r="E243" s="10">
        <f>E245+E246</f>
        <v>0</v>
      </c>
      <c r="F243" s="10">
        <f t="shared" si="691"/>
        <v>0</v>
      </c>
      <c r="G243" s="10">
        <f>G245+G246</f>
        <v>0</v>
      </c>
      <c r="H243" s="10">
        <f t="shared" si="701"/>
        <v>0</v>
      </c>
      <c r="I243" s="10">
        <f>I245+I246</f>
        <v>0</v>
      </c>
      <c r="J243" s="10">
        <f t="shared" si="702"/>
        <v>0</v>
      </c>
      <c r="K243" s="10">
        <f>K245+K246</f>
        <v>0</v>
      </c>
      <c r="L243" s="10">
        <f t="shared" si="703"/>
        <v>0</v>
      </c>
      <c r="M243" s="10">
        <f>M245+M246</f>
        <v>0</v>
      </c>
      <c r="N243" s="10">
        <f>L243+M243</f>
        <v>0</v>
      </c>
      <c r="O243" s="29">
        <f>O245+O246</f>
        <v>0</v>
      </c>
      <c r="P243" s="10">
        <f>N243+O243</f>
        <v>0</v>
      </c>
      <c r="Q243" s="10">
        <f t="shared" ref="Q243:AB243" si="712">Q245+Q246</f>
        <v>19415.8</v>
      </c>
      <c r="R243" s="10">
        <f t="shared" ref="R243:T243" si="713">R245+R246</f>
        <v>0</v>
      </c>
      <c r="S243" s="10">
        <f t="shared" si="692"/>
        <v>19415.8</v>
      </c>
      <c r="T243" s="10">
        <f t="shared" si="713"/>
        <v>0</v>
      </c>
      <c r="U243" s="10">
        <f t="shared" si="704"/>
        <v>19415.8</v>
      </c>
      <c r="V243" s="10">
        <f t="shared" ref="V243" si="714">V245+V246</f>
        <v>0</v>
      </c>
      <c r="W243" s="10">
        <f t="shared" si="705"/>
        <v>19415.8</v>
      </c>
      <c r="X243" s="10">
        <f t="shared" ref="X243:Z243" si="715">X245+X246</f>
        <v>0</v>
      </c>
      <c r="Y243" s="10">
        <f t="shared" si="706"/>
        <v>19415.8</v>
      </c>
      <c r="Z243" s="29">
        <f t="shared" si="715"/>
        <v>0</v>
      </c>
      <c r="AA243" s="10">
        <f t="shared" si="707"/>
        <v>19415.8</v>
      </c>
      <c r="AB243" s="10">
        <f t="shared" si="712"/>
        <v>0</v>
      </c>
      <c r="AC243" s="11">
        <f t="shared" ref="AC243:AE243" si="716">AC245+AC246</f>
        <v>0</v>
      </c>
      <c r="AD243" s="11">
        <f t="shared" si="693"/>
        <v>0</v>
      </c>
      <c r="AE243" s="11">
        <f t="shared" si="716"/>
        <v>0</v>
      </c>
      <c r="AF243" s="11">
        <f t="shared" si="708"/>
        <v>0</v>
      </c>
      <c r="AG243" s="11">
        <f t="shared" ref="AG243:AI243" si="717">AG245+AG246</f>
        <v>0</v>
      </c>
      <c r="AH243" s="11">
        <f t="shared" si="709"/>
        <v>0</v>
      </c>
      <c r="AI243" s="11">
        <f t="shared" si="717"/>
        <v>0</v>
      </c>
      <c r="AJ243" s="11">
        <f t="shared" si="710"/>
        <v>0</v>
      </c>
      <c r="AK243" s="32">
        <f t="shared" ref="AK243" si="718">AK245+AK246</f>
        <v>0</v>
      </c>
      <c r="AL243" s="11">
        <f t="shared" si="711"/>
        <v>0</v>
      </c>
      <c r="AM243" s="3"/>
      <c r="AN243" s="3"/>
    </row>
    <row r="244" spans="1:40" x14ac:dyDescent="0.3">
      <c r="A244" s="1"/>
      <c r="B244" s="19" t="s">
        <v>5</v>
      </c>
      <c r="C244" s="19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29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29"/>
      <c r="AA244" s="10"/>
      <c r="AB244" s="11"/>
      <c r="AC244" s="11"/>
      <c r="AD244" s="11"/>
      <c r="AE244" s="11"/>
      <c r="AF244" s="11"/>
      <c r="AG244" s="11"/>
      <c r="AH244" s="11"/>
      <c r="AI244" s="11"/>
      <c r="AJ244" s="11"/>
      <c r="AK244" s="32"/>
      <c r="AL244" s="11"/>
      <c r="AM244" s="3"/>
      <c r="AN244" s="3"/>
    </row>
    <row r="245" spans="1:40" hidden="1" x14ac:dyDescent="0.3">
      <c r="A245" s="1"/>
      <c r="B245" s="19" t="s">
        <v>6</v>
      </c>
      <c r="C245" s="19"/>
      <c r="D245" s="10">
        <v>0</v>
      </c>
      <c r="E245" s="10">
        <v>0</v>
      </c>
      <c r="F245" s="10">
        <f t="shared" si="691"/>
        <v>0</v>
      </c>
      <c r="G245" s="10">
        <v>0</v>
      </c>
      <c r="H245" s="10">
        <f t="shared" ref="H245:H247" si="719">F245+G245</f>
        <v>0</v>
      </c>
      <c r="I245" s="10">
        <v>0</v>
      </c>
      <c r="J245" s="10">
        <f t="shared" ref="J245:J247" si="720">H245+I245</f>
        <v>0</v>
      </c>
      <c r="K245" s="10">
        <v>0</v>
      </c>
      <c r="L245" s="10">
        <f t="shared" ref="L245:L247" si="721">J245+K245</f>
        <v>0</v>
      </c>
      <c r="M245" s="10">
        <v>0</v>
      </c>
      <c r="N245" s="10">
        <f>L245+M245</f>
        <v>0</v>
      </c>
      <c r="O245" s="29">
        <v>0</v>
      </c>
      <c r="P245" s="10">
        <f>N245+O245</f>
        <v>0</v>
      </c>
      <c r="Q245" s="10">
        <v>4853.8999999999996</v>
      </c>
      <c r="R245" s="10"/>
      <c r="S245" s="10">
        <f t="shared" si="692"/>
        <v>4853.8999999999996</v>
      </c>
      <c r="T245" s="10"/>
      <c r="U245" s="10">
        <f t="shared" ref="U245:U247" si="722">S245+T245</f>
        <v>4853.8999999999996</v>
      </c>
      <c r="V245" s="10"/>
      <c r="W245" s="10">
        <f t="shared" ref="W245:W247" si="723">U245+V245</f>
        <v>4853.8999999999996</v>
      </c>
      <c r="X245" s="10"/>
      <c r="Y245" s="10">
        <f t="shared" ref="Y245:Y247" si="724">W245+X245</f>
        <v>4853.8999999999996</v>
      </c>
      <c r="Z245" s="29">
        <v>0.05</v>
      </c>
      <c r="AA245" s="10">
        <f t="shared" ref="AA245:AA247" si="725">Y245+Z245</f>
        <v>4853.95</v>
      </c>
      <c r="AB245" s="11">
        <v>0</v>
      </c>
      <c r="AC245" s="11">
        <v>0</v>
      </c>
      <c r="AD245" s="11">
        <f t="shared" si="693"/>
        <v>0</v>
      </c>
      <c r="AE245" s="11">
        <v>0</v>
      </c>
      <c r="AF245" s="11">
        <f t="shared" ref="AF245:AF247" si="726">AD245+AE245</f>
        <v>0</v>
      </c>
      <c r="AG245" s="11">
        <v>0</v>
      </c>
      <c r="AH245" s="11">
        <f t="shared" ref="AH245:AH247" si="727">AF245+AG245</f>
        <v>0</v>
      </c>
      <c r="AI245" s="11">
        <v>0</v>
      </c>
      <c r="AJ245" s="11">
        <f t="shared" ref="AJ245:AJ247" si="728">AH245+AI245</f>
        <v>0</v>
      </c>
      <c r="AK245" s="32">
        <v>0</v>
      </c>
      <c r="AL245" s="11">
        <f t="shared" ref="AL245:AL247" si="729">AJ245+AK245</f>
        <v>0</v>
      </c>
      <c r="AM245" s="3" t="s">
        <v>296</v>
      </c>
      <c r="AN245" s="3">
        <v>0</v>
      </c>
    </row>
    <row r="246" spans="1:40" x14ac:dyDescent="0.3">
      <c r="A246" s="1"/>
      <c r="B246" s="19" t="s">
        <v>21</v>
      </c>
      <c r="C246" s="19"/>
      <c r="D246" s="10">
        <v>0</v>
      </c>
      <c r="E246" s="10">
        <v>0</v>
      </c>
      <c r="F246" s="10">
        <f t="shared" si="691"/>
        <v>0</v>
      </c>
      <c r="G246" s="10">
        <v>0</v>
      </c>
      <c r="H246" s="10">
        <f t="shared" si="719"/>
        <v>0</v>
      </c>
      <c r="I246" s="10">
        <v>0</v>
      </c>
      <c r="J246" s="10">
        <f t="shared" si="720"/>
        <v>0</v>
      </c>
      <c r="K246" s="10">
        <v>0</v>
      </c>
      <c r="L246" s="10">
        <f t="shared" si="721"/>
        <v>0</v>
      </c>
      <c r="M246" s="10">
        <v>0</v>
      </c>
      <c r="N246" s="10">
        <f>L246+M246</f>
        <v>0</v>
      </c>
      <c r="O246" s="29">
        <v>0</v>
      </c>
      <c r="P246" s="10">
        <f>N246+O246</f>
        <v>0</v>
      </c>
      <c r="Q246" s="10">
        <v>14561.9</v>
      </c>
      <c r="R246" s="10"/>
      <c r="S246" s="10">
        <f t="shared" si="692"/>
        <v>14561.9</v>
      </c>
      <c r="T246" s="10"/>
      <c r="U246" s="10">
        <f t="shared" si="722"/>
        <v>14561.9</v>
      </c>
      <c r="V246" s="10"/>
      <c r="W246" s="10">
        <f t="shared" si="723"/>
        <v>14561.9</v>
      </c>
      <c r="X246" s="10"/>
      <c r="Y246" s="10">
        <f t="shared" si="724"/>
        <v>14561.9</v>
      </c>
      <c r="Z246" s="29">
        <v>-0.05</v>
      </c>
      <c r="AA246" s="10">
        <f t="shared" si="725"/>
        <v>14561.85</v>
      </c>
      <c r="AB246" s="11">
        <v>0</v>
      </c>
      <c r="AC246" s="11">
        <v>0</v>
      </c>
      <c r="AD246" s="11">
        <f t="shared" si="693"/>
        <v>0</v>
      </c>
      <c r="AE246" s="11">
        <v>0</v>
      </c>
      <c r="AF246" s="11">
        <f t="shared" si="726"/>
        <v>0</v>
      </c>
      <c r="AG246" s="11">
        <v>0</v>
      </c>
      <c r="AH246" s="11">
        <f t="shared" si="727"/>
        <v>0</v>
      </c>
      <c r="AI246" s="11">
        <v>0</v>
      </c>
      <c r="AJ246" s="11">
        <f t="shared" si="728"/>
        <v>0</v>
      </c>
      <c r="AK246" s="32">
        <v>0</v>
      </c>
      <c r="AL246" s="11">
        <f t="shared" si="729"/>
        <v>0</v>
      </c>
      <c r="AM246" s="3" t="s">
        <v>299</v>
      </c>
      <c r="AN246" s="3"/>
    </row>
    <row r="247" spans="1:40" ht="37.5" x14ac:dyDescent="0.3">
      <c r="A247" s="1" t="s">
        <v>244</v>
      </c>
      <c r="B247" s="19" t="s">
        <v>98</v>
      </c>
      <c r="C247" s="6" t="s">
        <v>97</v>
      </c>
      <c r="D247" s="10">
        <f>D249+D250</f>
        <v>0</v>
      </c>
      <c r="E247" s="10">
        <f>E249+E250</f>
        <v>0</v>
      </c>
      <c r="F247" s="10">
        <f t="shared" si="691"/>
        <v>0</v>
      </c>
      <c r="G247" s="10">
        <f>G249+G250</f>
        <v>0</v>
      </c>
      <c r="H247" s="10">
        <f t="shared" si="719"/>
        <v>0</v>
      </c>
      <c r="I247" s="10">
        <f>I249+I250</f>
        <v>0</v>
      </c>
      <c r="J247" s="10">
        <f t="shared" si="720"/>
        <v>0</v>
      </c>
      <c r="K247" s="10">
        <f>K249+K250</f>
        <v>0</v>
      </c>
      <c r="L247" s="10">
        <f t="shared" si="721"/>
        <v>0</v>
      </c>
      <c r="M247" s="10">
        <f>M249+M250</f>
        <v>0</v>
      </c>
      <c r="N247" s="10">
        <f>L247+M247</f>
        <v>0</v>
      </c>
      <c r="O247" s="29">
        <f>O249+O250</f>
        <v>0</v>
      </c>
      <c r="P247" s="10">
        <f>N247+O247</f>
        <v>0</v>
      </c>
      <c r="Q247" s="10">
        <f t="shared" ref="Q247:AB247" si="730">Q249+Q250</f>
        <v>100000</v>
      </c>
      <c r="R247" s="10">
        <f t="shared" ref="R247:T247" si="731">R249+R250</f>
        <v>0</v>
      </c>
      <c r="S247" s="10">
        <f t="shared" si="692"/>
        <v>100000</v>
      </c>
      <c r="T247" s="10">
        <f t="shared" si="731"/>
        <v>0</v>
      </c>
      <c r="U247" s="10">
        <f t="shared" si="722"/>
        <v>100000</v>
      </c>
      <c r="V247" s="10">
        <f t="shared" ref="V247" si="732">V249+V250</f>
        <v>0</v>
      </c>
      <c r="W247" s="10">
        <f t="shared" si="723"/>
        <v>100000</v>
      </c>
      <c r="X247" s="10">
        <f t="shared" ref="X247:Z247" si="733">X249+X250</f>
        <v>0</v>
      </c>
      <c r="Y247" s="10">
        <f t="shared" si="724"/>
        <v>100000</v>
      </c>
      <c r="Z247" s="29">
        <f t="shared" si="733"/>
        <v>0</v>
      </c>
      <c r="AA247" s="10">
        <f t="shared" si="725"/>
        <v>100000</v>
      </c>
      <c r="AB247" s="10">
        <f t="shared" si="730"/>
        <v>999358.3</v>
      </c>
      <c r="AC247" s="11">
        <f t="shared" ref="AC247:AE247" si="734">AC249+AC250</f>
        <v>0</v>
      </c>
      <c r="AD247" s="11">
        <f t="shared" si="693"/>
        <v>999358.3</v>
      </c>
      <c r="AE247" s="11">
        <f t="shared" si="734"/>
        <v>0</v>
      </c>
      <c r="AF247" s="11">
        <f t="shared" si="726"/>
        <v>999358.3</v>
      </c>
      <c r="AG247" s="11">
        <f t="shared" ref="AG247:AI247" si="735">AG249+AG250</f>
        <v>0</v>
      </c>
      <c r="AH247" s="11">
        <f t="shared" si="727"/>
        <v>999358.3</v>
      </c>
      <c r="AI247" s="11">
        <f t="shared" si="735"/>
        <v>0</v>
      </c>
      <c r="AJ247" s="11">
        <f t="shared" si="728"/>
        <v>999358.3</v>
      </c>
      <c r="AK247" s="32">
        <f t="shared" ref="AK247" si="736">AK249+AK250</f>
        <v>0</v>
      </c>
      <c r="AL247" s="11">
        <f t="shared" si="729"/>
        <v>999358.3</v>
      </c>
      <c r="AM247" s="3"/>
      <c r="AN247" s="3"/>
    </row>
    <row r="248" spans="1:40" x14ac:dyDescent="0.3">
      <c r="A248" s="1"/>
      <c r="B248" s="19" t="s">
        <v>5</v>
      </c>
      <c r="C248" s="19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29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29"/>
      <c r="AA248" s="10"/>
      <c r="AB248" s="11"/>
      <c r="AC248" s="11"/>
      <c r="AD248" s="11"/>
      <c r="AE248" s="11"/>
      <c r="AF248" s="11"/>
      <c r="AG248" s="11"/>
      <c r="AH248" s="11"/>
      <c r="AI248" s="11"/>
      <c r="AJ248" s="11"/>
      <c r="AK248" s="32"/>
      <c r="AL248" s="11"/>
      <c r="AM248" s="3"/>
      <c r="AN248" s="3"/>
    </row>
    <row r="249" spans="1:40" hidden="1" x14ac:dyDescent="0.3">
      <c r="A249" s="1"/>
      <c r="B249" s="19" t="s">
        <v>6</v>
      </c>
      <c r="C249" s="19"/>
      <c r="D249" s="10">
        <v>0</v>
      </c>
      <c r="E249" s="10">
        <v>0</v>
      </c>
      <c r="F249" s="10">
        <f t="shared" si="691"/>
        <v>0</v>
      </c>
      <c r="G249" s="10">
        <v>0</v>
      </c>
      <c r="H249" s="10">
        <f t="shared" ref="H249:H272" si="737">F249+G249</f>
        <v>0</v>
      </c>
      <c r="I249" s="10">
        <v>0</v>
      </c>
      <c r="J249" s="10">
        <f t="shared" ref="J249:J251" si="738">H249+I249</f>
        <v>0</v>
      </c>
      <c r="K249" s="10">
        <v>0</v>
      </c>
      <c r="L249" s="10">
        <f t="shared" ref="L249:L251" si="739">J249+K249</f>
        <v>0</v>
      </c>
      <c r="M249" s="10">
        <v>0</v>
      </c>
      <c r="N249" s="10">
        <f>L249+M249</f>
        <v>0</v>
      </c>
      <c r="O249" s="29">
        <v>0</v>
      </c>
      <c r="P249" s="10">
        <f>N249+O249</f>
        <v>0</v>
      </c>
      <c r="Q249" s="10">
        <v>25000</v>
      </c>
      <c r="R249" s="10"/>
      <c r="S249" s="10">
        <f t="shared" si="692"/>
        <v>25000</v>
      </c>
      <c r="T249" s="10"/>
      <c r="U249" s="10">
        <f t="shared" ref="U249:U272" si="740">S249+T249</f>
        <v>25000</v>
      </c>
      <c r="V249" s="10"/>
      <c r="W249" s="10">
        <f t="shared" ref="W249:W251" si="741">U249+V249</f>
        <v>25000</v>
      </c>
      <c r="X249" s="10"/>
      <c r="Y249" s="10">
        <f t="shared" ref="Y249:Y251" si="742">W249+X249</f>
        <v>25000</v>
      </c>
      <c r="Z249" s="29"/>
      <c r="AA249" s="10">
        <f t="shared" ref="AA249:AA251" si="743">Y249+Z249</f>
        <v>25000</v>
      </c>
      <c r="AB249" s="11">
        <v>284496.90000000002</v>
      </c>
      <c r="AC249" s="11"/>
      <c r="AD249" s="11">
        <f t="shared" si="693"/>
        <v>284496.90000000002</v>
      </c>
      <c r="AE249" s="11"/>
      <c r="AF249" s="11">
        <f t="shared" ref="AF249:AF272" si="744">AD249+AE249</f>
        <v>284496.90000000002</v>
      </c>
      <c r="AG249" s="11"/>
      <c r="AH249" s="11">
        <f t="shared" ref="AH249:AH251" si="745">AF249+AG249</f>
        <v>284496.90000000002</v>
      </c>
      <c r="AI249" s="11"/>
      <c r="AJ249" s="11">
        <f t="shared" ref="AJ249:AJ251" si="746">AH249+AI249</f>
        <v>284496.90000000002</v>
      </c>
      <c r="AK249" s="32"/>
      <c r="AL249" s="11">
        <f t="shared" ref="AL249:AL251" si="747">AJ249+AK249</f>
        <v>284496.90000000002</v>
      </c>
      <c r="AM249" s="3" t="s">
        <v>297</v>
      </c>
      <c r="AN249" s="3">
        <v>0</v>
      </c>
    </row>
    <row r="250" spans="1:40" x14ac:dyDescent="0.3">
      <c r="A250" s="1"/>
      <c r="B250" s="19" t="s">
        <v>21</v>
      </c>
      <c r="C250" s="19"/>
      <c r="D250" s="10">
        <v>0</v>
      </c>
      <c r="E250" s="10">
        <v>0</v>
      </c>
      <c r="F250" s="10">
        <f t="shared" si="691"/>
        <v>0</v>
      </c>
      <c r="G250" s="10">
        <v>0</v>
      </c>
      <c r="H250" s="10">
        <f t="shared" si="737"/>
        <v>0</v>
      </c>
      <c r="I250" s="10">
        <v>0</v>
      </c>
      <c r="J250" s="10">
        <f t="shared" si="738"/>
        <v>0</v>
      </c>
      <c r="K250" s="10">
        <v>0</v>
      </c>
      <c r="L250" s="10">
        <f t="shared" si="739"/>
        <v>0</v>
      </c>
      <c r="M250" s="10">
        <v>0</v>
      </c>
      <c r="N250" s="10">
        <f>L250+M250</f>
        <v>0</v>
      </c>
      <c r="O250" s="29">
        <v>0</v>
      </c>
      <c r="P250" s="10">
        <f>N250+O250</f>
        <v>0</v>
      </c>
      <c r="Q250" s="10">
        <v>75000</v>
      </c>
      <c r="R250" s="10"/>
      <c r="S250" s="10">
        <f t="shared" si="692"/>
        <v>75000</v>
      </c>
      <c r="T250" s="10"/>
      <c r="U250" s="10">
        <f t="shared" si="740"/>
        <v>75000</v>
      </c>
      <c r="V250" s="10"/>
      <c r="W250" s="10">
        <f t="shared" si="741"/>
        <v>75000</v>
      </c>
      <c r="X250" s="10"/>
      <c r="Y250" s="10">
        <f t="shared" si="742"/>
        <v>75000</v>
      </c>
      <c r="Z250" s="29"/>
      <c r="AA250" s="10">
        <f t="shared" si="743"/>
        <v>75000</v>
      </c>
      <c r="AB250" s="11">
        <v>714861.4</v>
      </c>
      <c r="AC250" s="11"/>
      <c r="AD250" s="11">
        <f t="shared" si="693"/>
        <v>714861.4</v>
      </c>
      <c r="AE250" s="11"/>
      <c r="AF250" s="11">
        <f t="shared" si="744"/>
        <v>714861.4</v>
      </c>
      <c r="AG250" s="11"/>
      <c r="AH250" s="11">
        <f t="shared" si="745"/>
        <v>714861.4</v>
      </c>
      <c r="AI250" s="11"/>
      <c r="AJ250" s="11">
        <f t="shared" si="746"/>
        <v>714861.4</v>
      </c>
      <c r="AK250" s="32"/>
      <c r="AL250" s="11">
        <f t="shared" si="747"/>
        <v>714861.4</v>
      </c>
      <c r="AM250" s="3" t="s">
        <v>299</v>
      </c>
      <c r="AN250" s="3"/>
    </row>
    <row r="251" spans="1:40" ht="45" customHeight="1" x14ac:dyDescent="0.3">
      <c r="A251" s="1" t="s">
        <v>245</v>
      </c>
      <c r="B251" s="19" t="s">
        <v>325</v>
      </c>
      <c r="C251" s="6" t="s">
        <v>97</v>
      </c>
      <c r="D251" s="10"/>
      <c r="E251" s="10"/>
      <c r="F251" s="10"/>
      <c r="G251" s="10">
        <f>G253+G254+G255</f>
        <v>94805.5</v>
      </c>
      <c r="H251" s="10">
        <f t="shared" si="737"/>
        <v>94805.5</v>
      </c>
      <c r="I251" s="10">
        <f>I253+I254+I255</f>
        <v>0</v>
      </c>
      <c r="J251" s="10">
        <f t="shared" si="738"/>
        <v>94805.5</v>
      </c>
      <c r="K251" s="10">
        <f>K253+K254+K255</f>
        <v>0</v>
      </c>
      <c r="L251" s="10">
        <f t="shared" si="739"/>
        <v>94805.5</v>
      </c>
      <c r="M251" s="10">
        <f>M253+M254+M255</f>
        <v>0</v>
      </c>
      <c r="N251" s="10">
        <f>L251+M251</f>
        <v>94805.5</v>
      </c>
      <c r="O251" s="29">
        <f>O253+O254+O255</f>
        <v>0</v>
      </c>
      <c r="P251" s="10">
        <f>N251+O251</f>
        <v>94805.5</v>
      </c>
      <c r="Q251" s="10"/>
      <c r="R251" s="10"/>
      <c r="S251" s="10"/>
      <c r="T251" s="10">
        <f>T253+T254+T255</f>
        <v>0</v>
      </c>
      <c r="U251" s="10">
        <f t="shared" si="740"/>
        <v>0</v>
      </c>
      <c r="V251" s="10">
        <f>V253+V254+V255</f>
        <v>0</v>
      </c>
      <c r="W251" s="10">
        <f t="shared" si="741"/>
        <v>0</v>
      </c>
      <c r="X251" s="10">
        <f>X253+X254+X255</f>
        <v>0</v>
      </c>
      <c r="Y251" s="10">
        <f t="shared" si="742"/>
        <v>0</v>
      </c>
      <c r="Z251" s="29">
        <f>Z253+Z254+Z255</f>
        <v>0</v>
      </c>
      <c r="AA251" s="10">
        <f t="shared" si="743"/>
        <v>0</v>
      </c>
      <c r="AB251" s="10"/>
      <c r="AC251" s="11"/>
      <c r="AD251" s="11"/>
      <c r="AE251" s="11">
        <f>AE253+AE254+AE255</f>
        <v>0</v>
      </c>
      <c r="AF251" s="11">
        <f t="shared" si="744"/>
        <v>0</v>
      </c>
      <c r="AG251" s="11">
        <f>AG253+AG254+AG255</f>
        <v>0</v>
      </c>
      <c r="AH251" s="11">
        <f t="shared" si="745"/>
        <v>0</v>
      </c>
      <c r="AI251" s="11">
        <f>AI253+AI254+AI255</f>
        <v>0</v>
      </c>
      <c r="AJ251" s="11">
        <f t="shared" si="746"/>
        <v>0</v>
      </c>
      <c r="AK251" s="32">
        <f>AK253+AK254+AK255</f>
        <v>0</v>
      </c>
      <c r="AL251" s="11">
        <f t="shared" si="747"/>
        <v>0</v>
      </c>
      <c r="AM251" s="3"/>
      <c r="AN251" s="3"/>
    </row>
    <row r="252" spans="1:40" x14ac:dyDescent="0.3">
      <c r="A252" s="1"/>
      <c r="B252" s="19" t="s">
        <v>5</v>
      </c>
      <c r="C252" s="19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29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29"/>
      <c r="AA252" s="10"/>
      <c r="AB252" s="10"/>
      <c r="AC252" s="11"/>
      <c r="AD252" s="11"/>
      <c r="AE252" s="11"/>
      <c r="AF252" s="11"/>
      <c r="AG252" s="11"/>
      <c r="AH252" s="11"/>
      <c r="AI252" s="11"/>
      <c r="AJ252" s="11"/>
      <c r="AK252" s="32"/>
      <c r="AL252" s="11"/>
      <c r="AM252" s="3"/>
      <c r="AN252" s="3"/>
    </row>
    <row r="253" spans="1:40" hidden="1" x14ac:dyDescent="0.3">
      <c r="A253" s="1"/>
      <c r="B253" s="19" t="s">
        <v>6</v>
      </c>
      <c r="C253" s="19"/>
      <c r="D253" s="10"/>
      <c r="E253" s="10"/>
      <c r="F253" s="10"/>
      <c r="G253" s="10">
        <v>1185.0999999999999</v>
      </c>
      <c r="H253" s="10">
        <f t="shared" si="737"/>
        <v>1185.0999999999999</v>
      </c>
      <c r="I253" s="10"/>
      <c r="J253" s="10">
        <f t="shared" ref="J253:J256" si="748">H253+I253</f>
        <v>1185.0999999999999</v>
      </c>
      <c r="K253" s="10"/>
      <c r="L253" s="10">
        <f t="shared" ref="L253:L256" si="749">J253+K253</f>
        <v>1185.0999999999999</v>
      </c>
      <c r="M253" s="10"/>
      <c r="N253" s="10">
        <f>L253+M253</f>
        <v>1185.0999999999999</v>
      </c>
      <c r="O253" s="29"/>
      <c r="P253" s="10">
        <f>N253+O253</f>
        <v>1185.0999999999999</v>
      </c>
      <c r="Q253" s="10"/>
      <c r="R253" s="10"/>
      <c r="S253" s="10"/>
      <c r="T253" s="10"/>
      <c r="U253" s="10">
        <f t="shared" si="740"/>
        <v>0</v>
      </c>
      <c r="V253" s="10"/>
      <c r="W253" s="10">
        <f t="shared" ref="W253:W256" si="750">U253+V253</f>
        <v>0</v>
      </c>
      <c r="X253" s="10"/>
      <c r="Y253" s="10">
        <f t="shared" ref="Y253:Y256" si="751">W253+X253</f>
        <v>0</v>
      </c>
      <c r="Z253" s="29"/>
      <c r="AA253" s="10">
        <f t="shared" ref="AA253:AA256" si="752">Y253+Z253</f>
        <v>0</v>
      </c>
      <c r="AB253" s="10"/>
      <c r="AC253" s="11"/>
      <c r="AD253" s="11"/>
      <c r="AE253" s="11"/>
      <c r="AF253" s="11">
        <f t="shared" si="744"/>
        <v>0</v>
      </c>
      <c r="AG253" s="11"/>
      <c r="AH253" s="11">
        <f t="shared" ref="AH253:AH256" si="753">AF253+AG253</f>
        <v>0</v>
      </c>
      <c r="AI253" s="11"/>
      <c r="AJ253" s="11">
        <f t="shared" ref="AJ253:AJ256" si="754">AH253+AI253</f>
        <v>0</v>
      </c>
      <c r="AK253" s="32"/>
      <c r="AL253" s="11">
        <f t="shared" ref="AL253:AL256" si="755">AJ253+AK253</f>
        <v>0</v>
      </c>
      <c r="AM253" s="3" t="s">
        <v>327</v>
      </c>
      <c r="AN253" s="3">
        <v>0</v>
      </c>
    </row>
    <row r="254" spans="1:40" x14ac:dyDescent="0.3">
      <c r="A254" s="1"/>
      <c r="B254" s="19" t="s">
        <v>21</v>
      </c>
      <c r="C254" s="19"/>
      <c r="D254" s="10"/>
      <c r="E254" s="10"/>
      <c r="F254" s="10"/>
      <c r="G254" s="10">
        <v>3555.2</v>
      </c>
      <c r="H254" s="10">
        <f t="shared" si="737"/>
        <v>3555.2</v>
      </c>
      <c r="I254" s="10"/>
      <c r="J254" s="10">
        <f t="shared" si="748"/>
        <v>3555.2</v>
      </c>
      <c r="K254" s="10"/>
      <c r="L254" s="10">
        <f t="shared" si="749"/>
        <v>3555.2</v>
      </c>
      <c r="M254" s="10"/>
      <c r="N254" s="10">
        <f>L254+M254</f>
        <v>3555.2</v>
      </c>
      <c r="O254" s="29"/>
      <c r="P254" s="10">
        <f>N254+O254</f>
        <v>3555.2</v>
      </c>
      <c r="Q254" s="10"/>
      <c r="R254" s="10"/>
      <c r="S254" s="10"/>
      <c r="T254" s="10"/>
      <c r="U254" s="10">
        <f t="shared" si="740"/>
        <v>0</v>
      </c>
      <c r="V254" s="10"/>
      <c r="W254" s="10">
        <f t="shared" si="750"/>
        <v>0</v>
      </c>
      <c r="X254" s="10"/>
      <c r="Y254" s="10">
        <f t="shared" si="751"/>
        <v>0</v>
      </c>
      <c r="Z254" s="29"/>
      <c r="AA254" s="10">
        <f t="shared" si="752"/>
        <v>0</v>
      </c>
      <c r="AB254" s="10"/>
      <c r="AC254" s="11"/>
      <c r="AD254" s="11"/>
      <c r="AE254" s="11"/>
      <c r="AF254" s="11">
        <f t="shared" si="744"/>
        <v>0</v>
      </c>
      <c r="AG254" s="11"/>
      <c r="AH254" s="11">
        <f t="shared" si="753"/>
        <v>0</v>
      </c>
      <c r="AI254" s="11"/>
      <c r="AJ254" s="11">
        <f t="shared" si="754"/>
        <v>0</v>
      </c>
      <c r="AK254" s="32"/>
      <c r="AL254" s="11">
        <f t="shared" si="755"/>
        <v>0</v>
      </c>
      <c r="AM254" s="3" t="s">
        <v>327</v>
      </c>
      <c r="AN254" s="3"/>
    </row>
    <row r="255" spans="1:40" x14ac:dyDescent="0.3">
      <c r="A255" s="1"/>
      <c r="B255" s="19" t="s">
        <v>20</v>
      </c>
      <c r="C255" s="19"/>
      <c r="D255" s="10"/>
      <c r="E255" s="10"/>
      <c r="F255" s="10"/>
      <c r="G255" s="10">
        <v>90065.2</v>
      </c>
      <c r="H255" s="10">
        <f t="shared" si="737"/>
        <v>90065.2</v>
      </c>
      <c r="I255" s="10"/>
      <c r="J255" s="10">
        <f t="shared" si="748"/>
        <v>90065.2</v>
      </c>
      <c r="K255" s="10"/>
      <c r="L255" s="10">
        <f t="shared" si="749"/>
        <v>90065.2</v>
      </c>
      <c r="M255" s="10"/>
      <c r="N255" s="10">
        <f>L255+M255</f>
        <v>90065.2</v>
      </c>
      <c r="O255" s="29"/>
      <c r="P255" s="10">
        <f>N255+O255</f>
        <v>90065.2</v>
      </c>
      <c r="Q255" s="10"/>
      <c r="R255" s="10"/>
      <c r="S255" s="10"/>
      <c r="T255" s="10"/>
      <c r="U255" s="10">
        <f t="shared" si="740"/>
        <v>0</v>
      </c>
      <c r="V255" s="10"/>
      <c r="W255" s="10">
        <f t="shared" si="750"/>
        <v>0</v>
      </c>
      <c r="X255" s="10"/>
      <c r="Y255" s="10">
        <f t="shared" si="751"/>
        <v>0</v>
      </c>
      <c r="Z255" s="29"/>
      <c r="AA255" s="10">
        <f t="shared" si="752"/>
        <v>0</v>
      </c>
      <c r="AB255" s="10"/>
      <c r="AC255" s="11"/>
      <c r="AD255" s="11"/>
      <c r="AE255" s="11"/>
      <c r="AF255" s="11">
        <f t="shared" si="744"/>
        <v>0</v>
      </c>
      <c r="AG255" s="11"/>
      <c r="AH255" s="11">
        <f t="shared" si="753"/>
        <v>0</v>
      </c>
      <c r="AI255" s="11"/>
      <c r="AJ255" s="11">
        <f t="shared" si="754"/>
        <v>0</v>
      </c>
      <c r="AK255" s="32"/>
      <c r="AL255" s="11">
        <f t="shared" si="755"/>
        <v>0</v>
      </c>
      <c r="AM255" s="3" t="s">
        <v>327</v>
      </c>
      <c r="AN255" s="3"/>
    </row>
    <row r="256" spans="1:40" ht="60.75" customHeight="1" x14ac:dyDescent="0.3">
      <c r="A256" s="1" t="s">
        <v>164</v>
      </c>
      <c r="B256" s="19" t="s">
        <v>326</v>
      </c>
      <c r="C256" s="6" t="s">
        <v>97</v>
      </c>
      <c r="D256" s="10"/>
      <c r="E256" s="10"/>
      <c r="F256" s="10"/>
      <c r="G256" s="10">
        <f>G258+G259+G260</f>
        <v>99267.5</v>
      </c>
      <c r="H256" s="10">
        <f t="shared" si="737"/>
        <v>99267.5</v>
      </c>
      <c r="I256" s="10">
        <f>I258+I259+I260</f>
        <v>0</v>
      </c>
      <c r="J256" s="10">
        <f t="shared" si="748"/>
        <v>99267.5</v>
      </c>
      <c r="K256" s="10">
        <f>K258+K259+K260</f>
        <v>0</v>
      </c>
      <c r="L256" s="10">
        <f t="shared" si="749"/>
        <v>99267.5</v>
      </c>
      <c r="M256" s="10">
        <f>M258+M259+M260</f>
        <v>0</v>
      </c>
      <c r="N256" s="10">
        <f>L256+M256</f>
        <v>99267.5</v>
      </c>
      <c r="O256" s="29">
        <f>O258+O259+O260</f>
        <v>0</v>
      </c>
      <c r="P256" s="10">
        <f>N256+O256</f>
        <v>99267.5</v>
      </c>
      <c r="Q256" s="10"/>
      <c r="R256" s="10"/>
      <c r="S256" s="10"/>
      <c r="T256" s="10">
        <f>T258+T259+T260</f>
        <v>0</v>
      </c>
      <c r="U256" s="10">
        <f t="shared" si="740"/>
        <v>0</v>
      </c>
      <c r="V256" s="10">
        <f>V258+V259+V260</f>
        <v>0</v>
      </c>
      <c r="W256" s="10">
        <f t="shared" si="750"/>
        <v>0</v>
      </c>
      <c r="X256" s="10">
        <f>X258+X259+X260</f>
        <v>0</v>
      </c>
      <c r="Y256" s="10">
        <f t="shared" si="751"/>
        <v>0</v>
      </c>
      <c r="Z256" s="29">
        <f>Z258+Z259+Z260</f>
        <v>0</v>
      </c>
      <c r="AA256" s="10">
        <f t="shared" si="752"/>
        <v>0</v>
      </c>
      <c r="AB256" s="10"/>
      <c r="AC256" s="11"/>
      <c r="AD256" s="11"/>
      <c r="AE256" s="11">
        <f>AE258+AE259+AE260</f>
        <v>0</v>
      </c>
      <c r="AF256" s="11">
        <f t="shared" si="744"/>
        <v>0</v>
      </c>
      <c r="AG256" s="11">
        <f>AG258+AG259+AG260</f>
        <v>0</v>
      </c>
      <c r="AH256" s="11">
        <f t="shared" si="753"/>
        <v>0</v>
      </c>
      <c r="AI256" s="11">
        <f>AI258+AI259+AI260</f>
        <v>0</v>
      </c>
      <c r="AJ256" s="11">
        <f t="shared" si="754"/>
        <v>0</v>
      </c>
      <c r="AK256" s="32">
        <f>AK258+AK259+AK260</f>
        <v>0</v>
      </c>
      <c r="AL256" s="11">
        <f t="shared" si="755"/>
        <v>0</v>
      </c>
      <c r="AM256" s="3"/>
      <c r="AN256" s="3"/>
    </row>
    <row r="257" spans="1:40" x14ac:dyDescent="0.3">
      <c r="A257" s="1"/>
      <c r="B257" s="19" t="s">
        <v>5</v>
      </c>
      <c r="C257" s="19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29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29"/>
      <c r="AA257" s="10"/>
      <c r="AB257" s="10"/>
      <c r="AC257" s="11"/>
      <c r="AD257" s="11"/>
      <c r="AE257" s="11"/>
      <c r="AF257" s="11"/>
      <c r="AG257" s="11"/>
      <c r="AH257" s="11"/>
      <c r="AI257" s="11"/>
      <c r="AJ257" s="11"/>
      <c r="AK257" s="32"/>
      <c r="AL257" s="11"/>
      <c r="AM257" s="3"/>
      <c r="AN257" s="3"/>
    </row>
    <row r="258" spans="1:40" hidden="1" x14ac:dyDescent="0.3">
      <c r="A258" s="1"/>
      <c r="B258" s="19" t="s">
        <v>6</v>
      </c>
      <c r="C258" s="19"/>
      <c r="D258" s="10"/>
      <c r="E258" s="10"/>
      <c r="F258" s="10"/>
      <c r="G258" s="10">
        <v>1240.9000000000001</v>
      </c>
      <c r="H258" s="10">
        <f t="shared" si="737"/>
        <v>1240.9000000000001</v>
      </c>
      <c r="I258" s="10"/>
      <c r="J258" s="10">
        <f t="shared" ref="J258:J269" si="756">H258+I258</f>
        <v>1240.9000000000001</v>
      </c>
      <c r="K258" s="10"/>
      <c r="L258" s="10">
        <f t="shared" ref="L258:L269" si="757">J258+K258</f>
        <v>1240.9000000000001</v>
      </c>
      <c r="M258" s="10"/>
      <c r="N258" s="10">
        <f>L258+M258</f>
        <v>1240.9000000000001</v>
      </c>
      <c r="O258" s="29"/>
      <c r="P258" s="10">
        <f>N258+O258</f>
        <v>1240.9000000000001</v>
      </c>
      <c r="Q258" s="10"/>
      <c r="R258" s="10"/>
      <c r="S258" s="10"/>
      <c r="T258" s="10"/>
      <c r="U258" s="10">
        <f t="shared" si="740"/>
        <v>0</v>
      </c>
      <c r="V258" s="10"/>
      <c r="W258" s="10">
        <f t="shared" ref="W258:W269" si="758">U258+V258</f>
        <v>0</v>
      </c>
      <c r="X258" s="10"/>
      <c r="Y258" s="10">
        <f t="shared" ref="Y258:Y269" si="759">W258+X258</f>
        <v>0</v>
      </c>
      <c r="Z258" s="29"/>
      <c r="AA258" s="10">
        <f t="shared" ref="AA258:AA269" si="760">Y258+Z258</f>
        <v>0</v>
      </c>
      <c r="AB258" s="10"/>
      <c r="AC258" s="11"/>
      <c r="AD258" s="11"/>
      <c r="AE258" s="11"/>
      <c r="AF258" s="11">
        <f t="shared" si="744"/>
        <v>0</v>
      </c>
      <c r="AG258" s="11"/>
      <c r="AH258" s="11">
        <f t="shared" ref="AH258:AH269" si="761">AF258+AG258</f>
        <v>0</v>
      </c>
      <c r="AI258" s="11"/>
      <c r="AJ258" s="11">
        <f t="shared" ref="AJ258:AJ269" si="762">AH258+AI258</f>
        <v>0</v>
      </c>
      <c r="AK258" s="32"/>
      <c r="AL258" s="11">
        <f t="shared" ref="AL258:AL269" si="763">AJ258+AK258</f>
        <v>0</v>
      </c>
      <c r="AM258" s="3" t="s">
        <v>327</v>
      </c>
      <c r="AN258" s="3">
        <v>0</v>
      </c>
    </row>
    <row r="259" spans="1:40" x14ac:dyDescent="0.3">
      <c r="A259" s="1"/>
      <c r="B259" s="19" t="s">
        <v>21</v>
      </c>
      <c r="C259" s="19"/>
      <c r="D259" s="10"/>
      <c r="E259" s="10"/>
      <c r="F259" s="10"/>
      <c r="G259" s="10">
        <v>3722.5</v>
      </c>
      <c r="H259" s="10">
        <f t="shared" si="737"/>
        <v>3722.5</v>
      </c>
      <c r="I259" s="10"/>
      <c r="J259" s="10">
        <f t="shared" si="756"/>
        <v>3722.5</v>
      </c>
      <c r="K259" s="10"/>
      <c r="L259" s="10">
        <f t="shared" si="757"/>
        <v>3722.5</v>
      </c>
      <c r="M259" s="10"/>
      <c r="N259" s="10">
        <f>L259+M259</f>
        <v>3722.5</v>
      </c>
      <c r="O259" s="29"/>
      <c r="P259" s="10">
        <f>N259+O259</f>
        <v>3722.5</v>
      </c>
      <c r="Q259" s="10"/>
      <c r="R259" s="10"/>
      <c r="S259" s="10"/>
      <c r="T259" s="10"/>
      <c r="U259" s="10">
        <f t="shared" si="740"/>
        <v>0</v>
      </c>
      <c r="V259" s="10"/>
      <c r="W259" s="10">
        <f t="shared" si="758"/>
        <v>0</v>
      </c>
      <c r="X259" s="10"/>
      <c r="Y259" s="10">
        <f t="shared" si="759"/>
        <v>0</v>
      </c>
      <c r="Z259" s="29"/>
      <c r="AA259" s="10">
        <f t="shared" si="760"/>
        <v>0</v>
      </c>
      <c r="AB259" s="10"/>
      <c r="AC259" s="11"/>
      <c r="AD259" s="11"/>
      <c r="AE259" s="11"/>
      <c r="AF259" s="11">
        <f t="shared" si="744"/>
        <v>0</v>
      </c>
      <c r="AG259" s="11"/>
      <c r="AH259" s="11">
        <f t="shared" si="761"/>
        <v>0</v>
      </c>
      <c r="AI259" s="11"/>
      <c r="AJ259" s="11">
        <f t="shared" si="762"/>
        <v>0</v>
      </c>
      <c r="AK259" s="32"/>
      <c r="AL259" s="11">
        <f t="shared" si="763"/>
        <v>0</v>
      </c>
      <c r="AM259" s="3" t="s">
        <v>327</v>
      </c>
      <c r="AN259" s="3"/>
    </row>
    <row r="260" spans="1:40" x14ac:dyDescent="0.3">
      <c r="A260" s="1"/>
      <c r="B260" s="19" t="s">
        <v>20</v>
      </c>
      <c r="C260" s="19"/>
      <c r="D260" s="10"/>
      <c r="E260" s="10"/>
      <c r="F260" s="10"/>
      <c r="G260" s="10">
        <v>94304.1</v>
      </c>
      <c r="H260" s="10">
        <f t="shared" si="737"/>
        <v>94304.1</v>
      </c>
      <c r="I260" s="10"/>
      <c r="J260" s="10">
        <f t="shared" si="756"/>
        <v>94304.1</v>
      </c>
      <c r="K260" s="10"/>
      <c r="L260" s="10">
        <f>J260+K260</f>
        <v>94304.1</v>
      </c>
      <c r="M260" s="10"/>
      <c r="N260" s="10">
        <f>L260+M260</f>
        <v>94304.1</v>
      </c>
      <c r="O260" s="29"/>
      <c r="P260" s="10">
        <f>N260+O260</f>
        <v>94304.1</v>
      </c>
      <c r="Q260" s="10"/>
      <c r="R260" s="10"/>
      <c r="S260" s="10"/>
      <c r="T260" s="10"/>
      <c r="U260" s="10">
        <f t="shared" si="740"/>
        <v>0</v>
      </c>
      <c r="V260" s="10"/>
      <c r="W260" s="10">
        <f t="shared" si="758"/>
        <v>0</v>
      </c>
      <c r="X260" s="10"/>
      <c r="Y260" s="10">
        <f t="shared" si="759"/>
        <v>0</v>
      </c>
      <c r="Z260" s="29"/>
      <c r="AA260" s="10">
        <f t="shared" si="760"/>
        <v>0</v>
      </c>
      <c r="AB260" s="10"/>
      <c r="AC260" s="11"/>
      <c r="AD260" s="11"/>
      <c r="AE260" s="11"/>
      <c r="AF260" s="11">
        <f t="shared" si="744"/>
        <v>0</v>
      </c>
      <c r="AG260" s="11"/>
      <c r="AH260" s="11">
        <f t="shared" si="761"/>
        <v>0</v>
      </c>
      <c r="AI260" s="11"/>
      <c r="AJ260" s="11">
        <f t="shared" si="762"/>
        <v>0</v>
      </c>
      <c r="AK260" s="32"/>
      <c r="AL260" s="11">
        <f t="shared" si="763"/>
        <v>0</v>
      </c>
      <c r="AM260" s="3" t="s">
        <v>327</v>
      </c>
      <c r="AN260" s="3"/>
    </row>
    <row r="261" spans="1:40" ht="37.5" x14ac:dyDescent="0.3">
      <c r="A261" s="1" t="s">
        <v>246</v>
      </c>
      <c r="B261" s="19" t="s">
        <v>32</v>
      </c>
      <c r="C261" s="6" t="s">
        <v>97</v>
      </c>
      <c r="D261" s="10"/>
      <c r="E261" s="10"/>
      <c r="F261" s="10"/>
      <c r="G261" s="10"/>
      <c r="H261" s="10"/>
      <c r="I261" s="10"/>
      <c r="J261" s="10"/>
      <c r="K261" s="10">
        <v>10087</v>
      </c>
      <c r="L261" s="10">
        <f>J261+K261</f>
        <v>10087</v>
      </c>
      <c r="M261" s="10"/>
      <c r="N261" s="10">
        <f>L261+M261</f>
        <v>10087</v>
      </c>
      <c r="O261" s="29">
        <f>O263+O264</f>
        <v>94025</v>
      </c>
      <c r="P261" s="10">
        <f>N261+O261</f>
        <v>104112</v>
      </c>
      <c r="Q261" s="10"/>
      <c r="R261" s="10"/>
      <c r="S261" s="10"/>
      <c r="T261" s="10"/>
      <c r="U261" s="10"/>
      <c r="V261" s="10"/>
      <c r="W261" s="10">
        <f t="shared" si="758"/>
        <v>0</v>
      </c>
      <c r="X261" s="10"/>
      <c r="Y261" s="10">
        <f t="shared" si="759"/>
        <v>0</v>
      </c>
      <c r="Z261" s="29"/>
      <c r="AA261" s="10">
        <f t="shared" si="760"/>
        <v>0</v>
      </c>
      <c r="AB261" s="10"/>
      <c r="AC261" s="11"/>
      <c r="AD261" s="11"/>
      <c r="AE261" s="11"/>
      <c r="AF261" s="11"/>
      <c r="AG261" s="11"/>
      <c r="AH261" s="11">
        <f t="shared" si="761"/>
        <v>0</v>
      </c>
      <c r="AI261" s="11"/>
      <c r="AJ261" s="11">
        <f t="shared" si="762"/>
        <v>0</v>
      </c>
      <c r="AK261" s="32"/>
      <c r="AL261" s="11">
        <f t="shared" si="763"/>
        <v>0</v>
      </c>
      <c r="AM261" s="3" t="s">
        <v>367</v>
      </c>
      <c r="AN261" s="3"/>
    </row>
    <row r="262" spans="1:40" x14ac:dyDescent="0.3">
      <c r="A262" s="1"/>
      <c r="B262" s="19" t="s">
        <v>5</v>
      </c>
      <c r="C262" s="6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29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29"/>
      <c r="AA262" s="10"/>
      <c r="AB262" s="10"/>
      <c r="AC262" s="11"/>
      <c r="AD262" s="11"/>
      <c r="AE262" s="11"/>
      <c r="AF262" s="11"/>
      <c r="AG262" s="11"/>
      <c r="AH262" s="11"/>
      <c r="AI262" s="11"/>
      <c r="AJ262" s="11"/>
      <c r="AK262" s="32"/>
      <c r="AL262" s="11"/>
      <c r="AM262" s="3"/>
      <c r="AN262" s="3"/>
    </row>
    <row r="263" spans="1:40" hidden="1" x14ac:dyDescent="0.3">
      <c r="A263" s="1"/>
      <c r="B263" s="19" t="s">
        <v>6</v>
      </c>
      <c r="C263" s="6"/>
      <c r="D263" s="10"/>
      <c r="E263" s="10"/>
      <c r="F263" s="10"/>
      <c r="G263" s="10"/>
      <c r="H263" s="10"/>
      <c r="I263" s="10"/>
      <c r="J263" s="10"/>
      <c r="K263" s="10">
        <v>10087</v>
      </c>
      <c r="L263" s="10">
        <f t="shared" ref="L263:L264" si="764">J263+K263</f>
        <v>10087</v>
      </c>
      <c r="M263" s="10"/>
      <c r="N263" s="10">
        <f t="shared" ref="N263:N264" si="765">L263+M263</f>
        <v>10087</v>
      </c>
      <c r="O263" s="29">
        <v>23416.2</v>
      </c>
      <c r="P263" s="10">
        <f t="shared" ref="P263:P268" si="766">N263+O263</f>
        <v>33503.199999999997</v>
      </c>
      <c r="Q263" s="10"/>
      <c r="R263" s="10"/>
      <c r="S263" s="10"/>
      <c r="T263" s="10"/>
      <c r="U263" s="10"/>
      <c r="V263" s="10"/>
      <c r="W263" s="10"/>
      <c r="X263" s="10"/>
      <c r="Y263" s="10"/>
      <c r="Z263" s="29"/>
      <c r="AA263" s="10">
        <f t="shared" si="760"/>
        <v>0</v>
      </c>
      <c r="AB263" s="10"/>
      <c r="AC263" s="11"/>
      <c r="AD263" s="11"/>
      <c r="AE263" s="11"/>
      <c r="AF263" s="11"/>
      <c r="AG263" s="11"/>
      <c r="AH263" s="11"/>
      <c r="AI263" s="11"/>
      <c r="AJ263" s="11"/>
      <c r="AK263" s="32"/>
      <c r="AL263" s="11">
        <f t="shared" si="763"/>
        <v>0</v>
      </c>
      <c r="AM263" s="3" t="s">
        <v>288</v>
      </c>
      <c r="AN263" s="3">
        <v>0</v>
      </c>
    </row>
    <row r="264" spans="1:40" x14ac:dyDescent="0.3">
      <c r="A264" s="1"/>
      <c r="B264" s="19" t="s">
        <v>21</v>
      </c>
      <c r="C264" s="6"/>
      <c r="D264" s="10"/>
      <c r="E264" s="10"/>
      <c r="F264" s="10"/>
      <c r="G264" s="10"/>
      <c r="H264" s="10"/>
      <c r="I264" s="10"/>
      <c r="J264" s="10"/>
      <c r="K264" s="10"/>
      <c r="L264" s="10">
        <f t="shared" si="764"/>
        <v>0</v>
      </c>
      <c r="M264" s="10"/>
      <c r="N264" s="10">
        <f t="shared" si="765"/>
        <v>0</v>
      </c>
      <c r="O264" s="29">
        <v>70608.800000000003</v>
      </c>
      <c r="P264" s="10">
        <f t="shared" si="766"/>
        <v>70608.800000000003</v>
      </c>
      <c r="Q264" s="10"/>
      <c r="R264" s="10"/>
      <c r="S264" s="10"/>
      <c r="T264" s="10"/>
      <c r="U264" s="10"/>
      <c r="V264" s="10"/>
      <c r="W264" s="10"/>
      <c r="X264" s="10"/>
      <c r="Y264" s="10"/>
      <c r="Z264" s="29"/>
      <c r="AA264" s="10">
        <f t="shared" si="760"/>
        <v>0</v>
      </c>
      <c r="AB264" s="10"/>
      <c r="AC264" s="11"/>
      <c r="AD264" s="11"/>
      <c r="AE264" s="11"/>
      <c r="AF264" s="11"/>
      <c r="AG264" s="11"/>
      <c r="AH264" s="11"/>
      <c r="AI264" s="11"/>
      <c r="AJ264" s="11"/>
      <c r="AK264" s="32"/>
      <c r="AL264" s="11">
        <f t="shared" si="763"/>
        <v>0</v>
      </c>
      <c r="AM264" s="3" t="s">
        <v>299</v>
      </c>
      <c r="AN264" s="3"/>
    </row>
    <row r="265" spans="1:40" ht="56.25" x14ac:dyDescent="0.3">
      <c r="A265" s="1" t="s">
        <v>247</v>
      </c>
      <c r="B265" s="19" t="s">
        <v>389</v>
      </c>
      <c r="C265" s="6" t="s">
        <v>97</v>
      </c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29"/>
      <c r="P265" s="10">
        <f t="shared" si="766"/>
        <v>0</v>
      </c>
      <c r="Q265" s="10"/>
      <c r="R265" s="10"/>
      <c r="S265" s="10"/>
      <c r="T265" s="10"/>
      <c r="U265" s="10"/>
      <c r="V265" s="10"/>
      <c r="W265" s="10"/>
      <c r="X265" s="10"/>
      <c r="Y265" s="10"/>
      <c r="Z265" s="29">
        <f>Z267+Z268</f>
        <v>35000</v>
      </c>
      <c r="AA265" s="10">
        <f t="shared" si="760"/>
        <v>35000</v>
      </c>
      <c r="AB265" s="10"/>
      <c r="AC265" s="11"/>
      <c r="AD265" s="11"/>
      <c r="AE265" s="11"/>
      <c r="AF265" s="11"/>
      <c r="AG265" s="11"/>
      <c r="AH265" s="11"/>
      <c r="AI265" s="11"/>
      <c r="AJ265" s="11"/>
      <c r="AK265" s="32"/>
      <c r="AL265" s="11">
        <f>AJ265+AK265</f>
        <v>0</v>
      </c>
      <c r="AM265" s="3"/>
      <c r="AN265" s="3"/>
    </row>
    <row r="266" spans="1:40" x14ac:dyDescent="0.3">
      <c r="A266" s="1"/>
      <c r="B266" s="19" t="s">
        <v>5</v>
      </c>
      <c r="C266" s="6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29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29"/>
      <c r="AA266" s="10"/>
      <c r="AB266" s="10"/>
      <c r="AC266" s="11"/>
      <c r="AD266" s="11"/>
      <c r="AE266" s="11"/>
      <c r="AF266" s="11"/>
      <c r="AG266" s="11"/>
      <c r="AH266" s="11"/>
      <c r="AI266" s="11"/>
      <c r="AJ266" s="11"/>
      <c r="AK266" s="32"/>
      <c r="AL266" s="11"/>
      <c r="AM266" s="3"/>
      <c r="AN266" s="3"/>
    </row>
    <row r="267" spans="1:40" hidden="1" x14ac:dyDescent="0.3">
      <c r="A267" s="1"/>
      <c r="B267" s="19" t="s">
        <v>6</v>
      </c>
      <c r="C267" s="6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29"/>
      <c r="P267" s="10">
        <f t="shared" si="766"/>
        <v>0</v>
      </c>
      <c r="Q267" s="10"/>
      <c r="R267" s="10"/>
      <c r="S267" s="10"/>
      <c r="T267" s="10"/>
      <c r="U267" s="10"/>
      <c r="V267" s="10"/>
      <c r="W267" s="10"/>
      <c r="X267" s="10"/>
      <c r="Y267" s="10"/>
      <c r="Z267" s="29">
        <v>26250</v>
      </c>
      <c r="AA267" s="10">
        <f t="shared" si="760"/>
        <v>26250</v>
      </c>
      <c r="AB267" s="10"/>
      <c r="AC267" s="11"/>
      <c r="AD267" s="11"/>
      <c r="AE267" s="11"/>
      <c r="AF267" s="11"/>
      <c r="AG267" s="11"/>
      <c r="AH267" s="11"/>
      <c r="AI267" s="11"/>
      <c r="AJ267" s="11"/>
      <c r="AK267" s="32"/>
      <c r="AL267" s="11">
        <f t="shared" ref="AL267" si="767">AJ267+AK267</f>
        <v>0</v>
      </c>
      <c r="AM267" s="3" t="s">
        <v>395</v>
      </c>
      <c r="AN267" s="3">
        <v>0</v>
      </c>
    </row>
    <row r="268" spans="1:40" x14ac:dyDescent="0.3">
      <c r="A268" s="1"/>
      <c r="B268" s="19" t="s">
        <v>21</v>
      </c>
      <c r="C268" s="6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29"/>
      <c r="P268" s="10">
        <f t="shared" si="766"/>
        <v>0</v>
      </c>
      <c r="Q268" s="10"/>
      <c r="R268" s="10"/>
      <c r="S268" s="10"/>
      <c r="T268" s="10"/>
      <c r="U268" s="10"/>
      <c r="V268" s="10"/>
      <c r="W268" s="10"/>
      <c r="X268" s="10"/>
      <c r="Y268" s="10"/>
      <c r="Z268" s="29">
        <v>8750</v>
      </c>
      <c r="AA268" s="10">
        <f t="shared" si="760"/>
        <v>8750</v>
      </c>
      <c r="AB268" s="10"/>
      <c r="AC268" s="11"/>
      <c r="AD268" s="11"/>
      <c r="AE268" s="11"/>
      <c r="AF268" s="11"/>
      <c r="AG268" s="11"/>
      <c r="AH268" s="11"/>
      <c r="AI268" s="11"/>
      <c r="AJ268" s="11"/>
      <c r="AK268" s="32"/>
      <c r="AL268" s="11">
        <f t="shared" si="763"/>
        <v>0</v>
      </c>
      <c r="AM268" s="3"/>
      <c r="AN268" s="3"/>
    </row>
    <row r="269" spans="1:40" x14ac:dyDescent="0.3">
      <c r="A269" s="1"/>
      <c r="B269" s="19" t="s">
        <v>99</v>
      </c>
      <c r="C269" s="19"/>
      <c r="D269" s="10">
        <f>D272</f>
        <v>2259263.7999999998</v>
      </c>
      <c r="E269" s="10">
        <f>E272</f>
        <v>0</v>
      </c>
      <c r="F269" s="10">
        <f t="shared" si="691"/>
        <v>2259263.7999999998</v>
      </c>
      <c r="G269" s="10">
        <f>G272+G271</f>
        <v>182641.4</v>
      </c>
      <c r="H269" s="10">
        <f t="shared" si="737"/>
        <v>2441905.1999999997</v>
      </c>
      <c r="I269" s="10">
        <f>I272+I271</f>
        <v>0</v>
      </c>
      <c r="J269" s="10">
        <f t="shared" si="756"/>
        <v>2441905.1999999997</v>
      </c>
      <c r="K269" s="10">
        <f>K272+K271</f>
        <v>0</v>
      </c>
      <c r="L269" s="10">
        <f t="shared" si="757"/>
        <v>2441905.1999999997</v>
      </c>
      <c r="M269" s="10">
        <f>M272+M271</f>
        <v>0</v>
      </c>
      <c r="N269" s="10">
        <f>L269+M269</f>
        <v>2441905.1999999997</v>
      </c>
      <c r="O269" s="29">
        <f>O272+O271</f>
        <v>15.446</v>
      </c>
      <c r="P269" s="10">
        <f>N269+O269</f>
        <v>2441920.6459999997</v>
      </c>
      <c r="Q269" s="10">
        <f t="shared" ref="Q269:AB269" si="768">Q272</f>
        <v>936232.6</v>
      </c>
      <c r="R269" s="10">
        <f t="shared" ref="R269" si="769">R272</f>
        <v>0</v>
      </c>
      <c r="S269" s="10">
        <f t="shared" si="692"/>
        <v>936232.6</v>
      </c>
      <c r="T269" s="10">
        <f>T272+T271</f>
        <v>0</v>
      </c>
      <c r="U269" s="10">
        <f t="shared" si="740"/>
        <v>936232.6</v>
      </c>
      <c r="V269" s="10">
        <f>V272+V271</f>
        <v>500000</v>
      </c>
      <c r="W269" s="10">
        <f t="shared" si="758"/>
        <v>1436232.6</v>
      </c>
      <c r="X269" s="10">
        <f>X272+X271</f>
        <v>-500000</v>
      </c>
      <c r="Y269" s="10">
        <f t="shared" si="759"/>
        <v>936232.60000000009</v>
      </c>
      <c r="Z269" s="29">
        <f>Z272+Z271</f>
        <v>0</v>
      </c>
      <c r="AA269" s="10">
        <f t="shared" si="760"/>
        <v>936232.60000000009</v>
      </c>
      <c r="AB269" s="10">
        <f t="shared" si="768"/>
        <v>0</v>
      </c>
      <c r="AC269" s="11">
        <f t="shared" ref="AC269" si="770">AC272</f>
        <v>0</v>
      </c>
      <c r="AD269" s="11">
        <f t="shared" si="693"/>
        <v>0</v>
      </c>
      <c r="AE269" s="11">
        <f>AE272+AE271</f>
        <v>0</v>
      </c>
      <c r="AF269" s="11">
        <f t="shared" si="744"/>
        <v>0</v>
      </c>
      <c r="AG269" s="11">
        <f>AG272+AG271</f>
        <v>0</v>
      </c>
      <c r="AH269" s="11">
        <f t="shared" si="761"/>
        <v>0</v>
      </c>
      <c r="AI269" s="11">
        <f>AI272+AI271</f>
        <v>0</v>
      </c>
      <c r="AJ269" s="11">
        <f t="shared" si="762"/>
        <v>0</v>
      </c>
      <c r="AK269" s="32">
        <f>AK272+AK271</f>
        <v>0</v>
      </c>
      <c r="AL269" s="11">
        <f t="shared" si="763"/>
        <v>0</v>
      </c>
      <c r="AM269" s="3"/>
      <c r="AN269" s="3"/>
    </row>
    <row r="270" spans="1:40" x14ac:dyDescent="0.3">
      <c r="A270" s="1"/>
      <c r="B270" s="7" t="s">
        <v>5</v>
      </c>
      <c r="C270" s="19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29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29"/>
      <c r="AA270" s="10"/>
      <c r="AB270" s="11"/>
      <c r="AC270" s="11"/>
      <c r="AD270" s="11"/>
      <c r="AE270" s="11"/>
      <c r="AF270" s="11"/>
      <c r="AG270" s="11"/>
      <c r="AH270" s="11"/>
      <c r="AI270" s="11"/>
      <c r="AJ270" s="11"/>
      <c r="AK270" s="32"/>
      <c r="AL270" s="11"/>
      <c r="AM270" s="3"/>
      <c r="AN270" s="3"/>
    </row>
    <row r="271" spans="1:40" hidden="1" x14ac:dyDescent="0.3">
      <c r="A271" s="1"/>
      <c r="B271" s="19" t="s">
        <v>6</v>
      </c>
      <c r="C271" s="19"/>
      <c r="D271" s="10"/>
      <c r="E271" s="10"/>
      <c r="F271" s="10"/>
      <c r="G271" s="10">
        <f>G281</f>
        <v>35136.400000000001</v>
      </c>
      <c r="H271" s="10">
        <f t="shared" si="737"/>
        <v>35136.400000000001</v>
      </c>
      <c r="I271" s="10">
        <f>I281</f>
        <v>0</v>
      </c>
      <c r="J271" s="10">
        <f t="shared" ref="J271:J273" si="771">H271+I271</f>
        <v>35136.400000000001</v>
      </c>
      <c r="K271" s="10">
        <f>K281</f>
        <v>0</v>
      </c>
      <c r="L271" s="10">
        <f t="shared" ref="L271:L273" si="772">J271+K271</f>
        <v>35136.400000000001</v>
      </c>
      <c r="M271" s="10">
        <f>M281</f>
        <v>0</v>
      </c>
      <c r="N271" s="10">
        <f>L271+M271</f>
        <v>35136.400000000001</v>
      </c>
      <c r="O271" s="29">
        <f>O281</f>
        <v>15.446</v>
      </c>
      <c r="P271" s="10">
        <f>N271+O271</f>
        <v>35151.846000000005</v>
      </c>
      <c r="Q271" s="10"/>
      <c r="R271" s="10"/>
      <c r="S271" s="10"/>
      <c r="T271" s="10">
        <f>T281</f>
        <v>0</v>
      </c>
      <c r="U271" s="10">
        <f t="shared" si="740"/>
        <v>0</v>
      </c>
      <c r="V271" s="10">
        <f>V281</f>
        <v>0</v>
      </c>
      <c r="W271" s="10">
        <f t="shared" ref="W271:W272" si="773">U271+V271</f>
        <v>0</v>
      </c>
      <c r="X271" s="10">
        <f>X281</f>
        <v>0</v>
      </c>
      <c r="Y271" s="10">
        <f t="shared" ref="Y271:Y272" si="774">W271+X271</f>
        <v>0</v>
      </c>
      <c r="Z271" s="29">
        <f>Z281</f>
        <v>0</v>
      </c>
      <c r="AA271" s="10">
        <f t="shared" ref="AA271:AA272" si="775">Y271+Z271</f>
        <v>0</v>
      </c>
      <c r="AB271" s="10"/>
      <c r="AC271" s="11"/>
      <c r="AD271" s="11"/>
      <c r="AE271" s="11">
        <f>AE281</f>
        <v>0</v>
      </c>
      <c r="AF271" s="11">
        <f t="shared" si="744"/>
        <v>0</v>
      </c>
      <c r="AG271" s="11">
        <f>AG281</f>
        <v>0</v>
      </c>
      <c r="AH271" s="11">
        <f t="shared" ref="AH271:AH273" si="776">AF271+AG271</f>
        <v>0</v>
      </c>
      <c r="AI271" s="11">
        <f>AI281</f>
        <v>0</v>
      </c>
      <c r="AJ271" s="11">
        <f t="shared" ref="AJ271:AJ273" si="777">AH271+AI271</f>
        <v>0</v>
      </c>
      <c r="AK271" s="32">
        <f>AK281</f>
        <v>0</v>
      </c>
      <c r="AL271" s="11">
        <f t="shared" ref="AL271:AL273" si="778">AJ271+AK271</f>
        <v>0</v>
      </c>
      <c r="AM271" s="3"/>
      <c r="AN271" s="3">
        <v>0</v>
      </c>
    </row>
    <row r="272" spans="1:40" x14ac:dyDescent="0.3">
      <c r="A272" s="1"/>
      <c r="B272" s="7" t="s">
        <v>12</v>
      </c>
      <c r="C272" s="19"/>
      <c r="D272" s="10">
        <f>D275+D278</f>
        <v>2259263.7999999998</v>
      </c>
      <c r="E272" s="10">
        <f>E275+E278</f>
        <v>0</v>
      </c>
      <c r="F272" s="10">
        <f t="shared" si="691"/>
        <v>2259263.7999999998</v>
      </c>
      <c r="G272" s="10">
        <f>G275+G278+G282</f>
        <v>147505</v>
      </c>
      <c r="H272" s="10">
        <f t="shared" si="737"/>
        <v>2406768.7999999998</v>
      </c>
      <c r="I272" s="10">
        <f>I275+I278+I282</f>
        <v>0</v>
      </c>
      <c r="J272" s="10">
        <f t="shared" si="771"/>
        <v>2406768.7999999998</v>
      </c>
      <c r="K272" s="10">
        <f>K275+K278+K282+K285</f>
        <v>0</v>
      </c>
      <c r="L272" s="10">
        <f t="shared" si="772"/>
        <v>2406768.7999999998</v>
      </c>
      <c r="M272" s="10">
        <f>M275+M278+M282+M285</f>
        <v>0</v>
      </c>
      <c r="N272" s="10">
        <f>L272+M272</f>
        <v>2406768.7999999998</v>
      </c>
      <c r="O272" s="29">
        <f>O275+O278+O282+O285</f>
        <v>0</v>
      </c>
      <c r="P272" s="10">
        <f>N272+O272</f>
        <v>2406768.7999999998</v>
      </c>
      <c r="Q272" s="10">
        <f t="shared" ref="Q272:AB272" si="779">Q275+Q278</f>
        <v>936232.6</v>
      </c>
      <c r="R272" s="10">
        <f t="shared" ref="R272" si="780">R275+R278</f>
        <v>0</v>
      </c>
      <c r="S272" s="10">
        <f t="shared" si="692"/>
        <v>936232.6</v>
      </c>
      <c r="T272" s="10">
        <f>T275+T278+T282</f>
        <v>0</v>
      </c>
      <c r="U272" s="10">
        <f t="shared" si="740"/>
        <v>936232.6</v>
      </c>
      <c r="V272" s="10">
        <f>V275+V278+V282+V285</f>
        <v>500000</v>
      </c>
      <c r="W272" s="10">
        <f t="shared" si="773"/>
        <v>1436232.6</v>
      </c>
      <c r="X272" s="10">
        <f>X275+X278+X282+X285</f>
        <v>-500000</v>
      </c>
      <c r="Y272" s="10">
        <f t="shared" si="774"/>
        <v>936232.60000000009</v>
      </c>
      <c r="Z272" s="29">
        <f>Z275+Z278+Z282+Z285</f>
        <v>0</v>
      </c>
      <c r="AA272" s="10">
        <f t="shared" si="775"/>
        <v>936232.60000000009</v>
      </c>
      <c r="AB272" s="10">
        <f t="shared" si="779"/>
        <v>0</v>
      </c>
      <c r="AC272" s="11">
        <f t="shared" ref="AC272" si="781">AC275+AC278</f>
        <v>0</v>
      </c>
      <c r="AD272" s="11">
        <f t="shared" si="693"/>
        <v>0</v>
      </c>
      <c r="AE272" s="11">
        <f>AE275+AE278+AE282</f>
        <v>0</v>
      </c>
      <c r="AF272" s="11">
        <f t="shared" si="744"/>
        <v>0</v>
      </c>
      <c r="AG272" s="11">
        <f>AG275+AG278+AG282+AG285</f>
        <v>0</v>
      </c>
      <c r="AH272" s="11">
        <f t="shared" si="776"/>
        <v>0</v>
      </c>
      <c r="AI272" s="11">
        <f>AI275+AI278+AI282+AI285</f>
        <v>0</v>
      </c>
      <c r="AJ272" s="11">
        <f t="shared" si="777"/>
        <v>0</v>
      </c>
      <c r="AK272" s="32">
        <f>AK275+AK278+AK282+AK285</f>
        <v>0</v>
      </c>
      <c r="AL272" s="11">
        <f t="shared" si="778"/>
        <v>0</v>
      </c>
      <c r="AM272" s="3"/>
      <c r="AN272" s="3"/>
    </row>
    <row r="273" spans="1:40" ht="37.5" x14ac:dyDescent="0.3">
      <c r="A273" s="1" t="s">
        <v>248</v>
      </c>
      <c r="B273" s="19" t="s">
        <v>100</v>
      </c>
      <c r="C273" s="6" t="s">
        <v>97</v>
      </c>
      <c r="D273" s="10">
        <f>D275</f>
        <v>2259263.7999999998</v>
      </c>
      <c r="E273" s="10">
        <f>E275</f>
        <v>0</v>
      </c>
      <c r="F273" s="10">
        <f t="shared" si="691"/>
        <v>2259263.7999999998</v>
      </c>
      <c r="G273" s="10">
        <f>G275</f>
        <v>0</v>
      </c>
      <c r="H273" s="10">
        <f t="shared" ref="H273" si="782">F273+G273</f>
        <v>2259263.7999999998</v>
      </c>
      <c r="I273" s="10">
        <f>I275</f>
        <v>0</v>
      </c>
      <c r="J273" s="10">
        <f t="shared" si="771"/>
        <v>2259263.7999999998</v>
      </c>
      <c r="K273" s="10">
        <f>K275</f>
        <v>0</v>
      </c>
      <c r="L273" s="10">
        <f t="shared" si="772"/>
        <v>2259263.7999999998</v>
      </c>
      <c r="M273" s="10">
        <f>M275</f>
        <v>0</v>
      </c>
      <c r="N273" s="10">
        <f>L273+M273</f>
        <v>2259263.7999999998</v>
      </c>
      <c r="O273" s="29">
        <f>O275</f>
        <v>0</v>
      </c>
      <c r="P273" s="10">
        <f>N273+O273</f>
        <v>2259263.7999999998</v>
      </c>
      <c r="Q273" s="10">
        <f t="shared" ref="Q273:AB273" si="783">Q275</f>
        <v>669232.6</v>
      </c>
      <c r="R273" s="10">
        <f t="shared" ref="R273:T273" si="784">R275</f>
        <v>0</v>
      </c>
      <c r="S273" s="10">
        <f t="shared" si="692"/>
        <v>669232.6</v>
      </c>
      <c r="T273" s="10">
        <f t="shared" si="784"/>
        <v>0</v>
      </c>
      <c r="U273" s="10">
        <f t="shared" ref="U273" si="785">S273+T273</f>
        <v>669232.6</v>
      </c>
      <c r="V273" s="10">
        <f t="shared" ref="V273" si="786">V275</f>
        <v>0</v>
      </c>
      <c r="W273" s="10">
        <f>U273+V273</f>
        <v>669232.6</v>
      </c>
      <c r="X273" s="10">
        <f t="shared" ref="X273:Z273" si="787">X275</f>
        <v>0</v>
      </c>
      <c r="Y273" s="10">
        <f>W273+X273</f>
        <v>669232.6</v>
      </c>
      <c r="Z273" s="29">
        <f t="shared" si="787"/>
        <v>0</v>
      </c>
      <c r="AA273" s="10">
        <f>Y273+Z273</f>
        <v>669232.6</v>
      </c>
      <c r="AB273" s="10">
        <f t="shared" si="783"/>
        <v>0</v>
      </c>
      <c r="AC273" s="11">
        <f t="shared" ref="AC273:AE273" si="788">AC275</f>
        <v>0</v>
      </c>
      <c r="AD273" s="11">
        <f t="shared" si="693"/>
        <v>0</v>
      </c>
      <c r="AE273" s="11">
        <f t="shared" si="788"/>
        <v>0</v>
      </c>
      <c r="AF273" s="11">
        <f t="shared" ref="AF273" si="789">AD273+AE273</f>
        <v>0</v>
      </c>
      <c r="AG273" s="11">
        <f t="shared" ref="AG273:AI273" si="790">AG275</f>
        <v>0</v>
      </c>
      <c r="AH273" s="11">
        <f t="shared" si="776"/>
        <v>0</v>
      </c>
      <c r="AI273" s="11">
        <f t="shared" si="790"/>
        <v>0</v>
      </c>
      <c r="AJ273" s="11">
        <f t="shared" si="777"/>
        <v>0</v>
      </c>
      <c r="AK273" s="32">
        <f t="shared" ref="AK273" si="791">AK275</f>
        <v>0</v>
      </c>
      <c r="AL273" s="11">
        <f t="shared" si="778"/>
        <v>0</v>
      </c>
      <c r="AM273" s="3"/>
      <c r="AN273" s="3"/>
    </row>
    <row r="274" spans="1:40" x14ac:dyDescent="0.3">
      <c r="A274" s="1"/>
      <c r="B274" s="19" t="s">
        <v>5</v>
      </c>
      <c r="C274" s="19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29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29"/>
      <c r="AA274" s="10"/>
      <c r="AB274" s="11"/>
      <c r="AC274" s="11"/>
      <c r="AD274" s="11"/>
      <c r="AE274" s="11"/>
      <c r="AF274" s="11"/>
      <c r="AG274" s="11"/>
      <c r="AH274" s="11"/>
      <c r="AI274" s="11"/>
      <c r="AJ274" s="11"/>
      <c r="AK274" s="32"/>
      <c r="AL274" s="11"/>
      <c r="AM274" s="3"/>
      <c r="AN274" s="3"/>
    </row>
    <row r="275" spans="1:40" x14ac:dyDescent="0.3">
      <c r="A275" s="1"/>
      <c r="B275" s="7" t="s">
        <v>12</v>
      </c>
      <c r="C275" s="19"/>
      <c r="D275" s="10">
        <v>2259263.7999999998</v>
      </c>
      <c r="E275" s="10"/>
      <c r="F275" s="10">
        <f t="shared" si="691"/>
        <v>2259263.7999999998</v>
      </c>
      <c r="G275" s="10"/>
      <c r="H275" s="10">
        <f t="shared" ref="H275:H276" si="792">F275+G275</f>
        <v>2259263.7999999998</v>
      </c>
      <c r="I275" s="10"/>
      <c r="J275" s="10">
        <f t="shared" ref="J275:J276" si="793">H275+I275</f>
        <v>2259263.7999999998</v>
      </c>
      <c r="K275" s="10"/>
      <c r="L275" s="10">
        <f t="shared" ref="L275:L276" si="794">J275+K275</f>
        <v>2259263.7999999998</v>
      </c>
      <c r="M275" s="10"/>
      <c r="N275" s="10">
        <f>L275+M275</f>
        <v>2259263.7999999998</v>
      </c>
      <c r="O275" s="29"/>
      <c r="P275" s="10">
        <f>N275+O275</f>
        <v>2259263.7999999998</v>
      </c>
      <c r="Q275" s="10">
        <v>669232.6</v>
      </c>
      <c r="R275" s="10"/>
      <c r="S275" s="10">
        <f t="shared" si="692"/>
        <v>669232.6</v>
      </c>
      <c r="T275" s="10"/>
      <c r="U275" s="10">
        <f t="shared" ref="U275:U276" si="795">S275+T275</f>
        <v>669232.6</v>
      </c>
      <c r="V275" s="10"/>
      <c r="W275" s="10">
        <f t="shared" ref="W275:W276" si="796">U275+V275</f>
        <v>669232.6</v>
      </c>
      <c r="X275" s="10"/>
      <c r="Y275" s="10">
        <f t="shared" ref="Y275:Y276" si="797">W275+X275</f>
        <v>669232.6</v>
      </c>
      <c r="Z275" s="29"/>
      <c r="AA275" s="10">
        <f t="shared" ref="AA275:AA276" si="798">Y275+Z275</f>
        <v>669232.6</v>
      </c>
      <c r="AB275" s="11">
        <v>0</v>
      </c>
      <c r="AC275" s="11">
        <v>0</v>
      </c>
      <c r="AD275" s="11">
        <f t="shared" si="693"/>
        <v>0</v>
      </c>
      <c r="AE275" s="11">
        <v>0</v>
      </c>
      <c r="AF275" s="11">
        <f t="shared" ref="AF275:AF276" si="799">AD275+AE275</f>
        <v>0</v>
      </c>
      <c r="AG275" s="11">
        <v>0</v>
      </c>
      <c r="AH275" s="11">
        <f t="shared" ref="AH275:AH276" si="800">AF275+AG275</f>
        <v>0</v>
      </c>
      <c r="AI275" s="11">
        <v>0</v>
      </c>
      <c r="AJ275" s="11">
        <f t="shared" ref="AJ275:AJ276" si="801">AH275+AI275</f>
        <v>0</v>
      </c>
      <c r="AK275" s="32">
        <v>0</v>
      </c>
      <c r="AL275" s="11">
        <f t="shared" ref="AL275:AL276" si="802">AJ275+AK275</f>
        <v>0</v>
      </c>
      <c r="AM275" s="3" t="s">
        <v>149</v>
      </c>
      <c r="AN275" s="3"/>
    </row>
    <row r="276" spans="1:40" ht="56.25" x14ac:dyDescent="0.3">
      <c r="A276" s="1" t="s">
        <v>249</v>
      </c>
      <c r="B276" s="19" t="s">
        <v>101</v>
      </c>
      <c r="C276" s="6" t="s">
        <v>97</v>
      </c>
      <c r="D276" s="10">
        <f>D278</f>
        <v>0</v>
      </c>
      <c r="E276" s="10">
        <f>E278</f>
        <v>0</v>
      </c>
      <c r="F276" s="10">
        <f t="shared" si="691"/>
        <v>0</v>
      </c>
      <c r="G276" s="10">
        <f>G278</f>
        <v>0</v>
      </c>
      <c r="H276" s="10">
        <f t="shared" si="792"/>
        <v>0</v>
      </c>
      <c r="I276" s="10">
        <f>I278</f>
        <v>0</v>
      </c>
      <c r="J276" s="10">
        <f t="shared" si="793"/>
        <v>0</v>
      </c>
      <c r="K276" s="10">
        <f>K278</f>
        <v>0</v>
      </c>
      <c r="L276" s="10">
        <f t="shared" si="794"/>
        <v>0</v>
      </c>
      <c r="M276" s="10">
        <f>M278</f>
        <v>0</v>
      </c>
      <c r="N276" s="10">
        <f>L276+M276</f>
        <v>0</v>
      </c>
      <c r="O276" s="29">
        <f>O278</f>
        <v>0</v>
      </c>
      <c r="P276" s="10">
        <f>N276+O276</f>
        <v>0</v>
      </c>
      <c r="Q276" s="10">
        <f t="shared" ref="Q276:AB276" si="803">Q278</f>
        <v>267000</v>
      </c>
      <c r="R276" s="10">
        <f t="shared" ref="R276:T276" si="804">R278</f>
        <v>0</v>
      </c>
      <c r="S276" s="10">
        <f t="shared" si="692"/>
        <v>267000</v>
      </c>
      <c r="T276" s="10">
        <f t="shared" si="804"/>
        <v>0</v>
      </c>
      <c r="U276" s="10">
        <f t="shared" si="795"/>
        <v>267000</v>
      </c>
      <c r="V276" s="10">
        <f t="shared" ref="V276" si="805">V278</f>
        <v>0</v>
      </c>
      <c r="W276" s="10">
        <f t="shared" si="796"/>
        <v>267000</v>
      </c>
      <c r="X276" s="10">
        <f t="shared" ref="X276:Z276" si="806">X278</f>
        <v>0</v>
      </c>
      <c r="Y276" s="10">
        <f t="shared" si="797"/>
        <v>267000</v>
      </c>
      <c r="Z276" s="29">
        <f t="shared" si="806"/>
        <v>0</v>
      </c>
      <c r="AA276" s="10">
        <f t="shared" si="798"/>
        <v>267000</v>
      </c>
      <c r="AB276" s="10">
        <f t="shared" si="803"/>
        <v>0</v>
      </c>
      <c r="AC276" s="11">
        <f t="shared" ref="AC276:AE276" si="807">AC278</f>
        <v>0</v>
      </c>
      <c r="AD276" s="11">
        <f t="shared" si="693"/>
        <v>0</v>
      </c>
      <c r="AE276" s="11">
        <f t="shared" si="807"/>
        <v>0</v>
      </c>
      <c r="AF276" s="11">
        <f t="shared" si="799"/>
        <v>0</v>
      </c>
      <c r="AG276" s="11">
        <f t="shared" ref="AG276:AI276" si="808">AG278</f>
        <v>0</v>
      </c>
      <c r="AH276" s="11">
        <f t="shared" si="800"/>
        <v>0</v>
      </c>
      <c r="AI276" s="11">
        <f t="shared" si="808"/>
        <v>0</v>
      </c>
      <c r="AJ276" s="11">
        <f t="shared" si="801"/>
        <v>0</v>
      </c>
      <c r="AK276" s="32">
        <f t="shared" ref="AK276" si="809">AK278</f>
        <v>0</v>
      </c>
      <c r="AL276" s="11">
        <f t="shared" si="802"/>
        <v>0</v>
      </c>
      <c r="AM276" s="3"/>
      <c r="AN276" s="3"/>
    </row>
    <row r="277" spans="1:40" x14ac:dyDescent="0.3">
      <c r="A277" s="1"/>
      <c r="B277" s="19" t="s">
        <v>5</v>
      </c>
      <c r="C277" s="19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29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29"/>
      <c r="AA277" s="10"/>
      <c r="AB277" s="11"/>
      <c r="AC277" s="11"/>
      <c r="AD277" s="11"/>
      <c r="AE277" s="11"/>
      <c r="AF277" s="11"/>
      <c r="AG277" s="11"/>
      <c r="AH277" s="11"/>
      <c r="AI277" s="11"/>
      <c r="AJ277" s="11"/>
      <c r="AK277" s="32"/>
      <c r="AL277" s="11"/>
      <c r="AM277" s="3"/>
      <c r="AN277" s="3"/>
    </row>
    <row r="278" spans="1:40" x14ac:dyDescent="0.3">
      <c r="A278" s="1"/>
      <c r="B278" s="7" t="s">
        <v>12</v>
      </c>
      <c r="C278" s="19"/>
      <c r="D278" s="10">
        <v>0</v>
      </c>
      <c r="E278" s="10">
        <v>0</v>
      </c>
      <c r="F278" s="10">
        <f t="shared" si="691"/>
        <v>0</v>
      </c>
      <c r="G278" s="10">
        <v>0</v>
      </c>
      <c r="H278" s="10">
        <f>F278+G278</f>
        <v>0</v>
      </c>
      <c r="I278" s="10">
        <v>0</v>
      </c>
      <c r="J278" s="10">
        <f>H278+I278</f>
        <v>0</v>
      </c>
      <c r="K278" s="10">
        <v>0</v>
      </c>
      <c r="L278" s="10">
        <f>J278+K278</f>
        <v>0</v>
      </c>
      <c r="M278" s="10">
        <v>0</v>
      </c>
      <c r="N278" s="10">
        <f>L278+M278</f>
        <v>0</v>
      </c>
      <c r="O278" s="29">
        <v>0</v>
      </c>
      <c r="P278" s="10">
        <f>N278+O278</f>
        <v>0</v>
      </c>
      <c r="Q278" s="10">
        <v>267000</v>
      </c>
      <c r="R278" s="10"/>
      <c r="S278" s="10">
        <f t="shared" si="692"/>
        <v>267000</v>
      </c>
      <c r="T278" s="10"/>
      <c r="U278" s="10">
        <f t="shared" ref="U278:U313" si="810">S278+T278</f>
        <v>267000</v>
      </c>
      <c r="V278" s="10"/>
      <c r="W278" s="10">
        <f t="shared" ref="W278:W279" si="811">U278+V278</f>
        <v>267000</v>
      </c>
      <c r="X278" s="10"/>
      <c r="Y278" s="10">
        <f t="shared" ref="Y278:Y279" si="812">W278+X278</f>
        <v>267000</v>
      </c>
      <c r="Z278" s="29"/>
      <c r="AA278" s="10">
        <f t="shared" ref="AA278:AA279" si="813">Y278+Z278</f>
        <v>267000</v>
      </c>
      <c r="AB278" s="11">
        <v>0</v>
      </c>
      <c r="AC278" s="11">
        <v>0</v>
      </c>
      <c r="AD278" s="11">
        <f t="shared" si="693"/>
        <v>0</v>
      </c>
      <c r="AE278" s="11">
        <v>0</v>
      </c>
      <c r="AF278" s="11">
        <f t="shared" ref="AF278:AF313" si="814">AD278+AE278</f>
        <v>0</v>
      </c>
      <c r="AG278" s="11">
        <v>0</v>
      </c>
      <c r="AH278" s="11">
        <f t="shared" ref="AH278:AH279" si="815">AF278+AG278</f>
        <v>0</v>
      </c>
      <c r="AI278" s="11">
        <v>0</v>
      </c>
      <c r="AJ278" s="11">
        <f t="shared" ref="AJ278:AJ279" si="816">AH278+AI278</f>
        <v>0</v>
      </c>
      <c r="AK278" s="32">
        <v>0</v>
      </c>
      <c r="AL278" s="11">
        <f t="shared" ref="AL278:AL279" si="817">AJ278+AK278</f>
        <v>0</v>
      </c>
      <c r="AM278" s="3" t="s">
        <v>149</v>
      </c>
      <c r="AN278" s="3"/>
    </row>
    <row r="279" spans="1:40" ht="37.5" x14ac:dyDescent="0.3">
      <c r="A279" s="1" t="s">
        <v>339</v>
      </c>
      <c r="B279" s="19" t="s">
        <v>32</v>
      </c>
      <c r="C279" s="6" t="s">
        <v>97</v>
      </c>
      <c r="D279" s="10"/>
      <c r="E279" s="10"/>
      <c r="F279" s="10"/>
      <c r="G279" s="10">
        <f>G281+G282</f>
        <v>182641.4</v>
      </c>
      <c r="H279" s="10">
        <f t="shared" ref="H279:H282" si="818">F279+G279</f>
        <v>182641.4</v>
      </c>
      <c r="I279" s="10">
        <f>I281+I282</f>
        <v>0</v>
      </c>
      <c r="J279" s="10">
        <f t="shared" ref="J279" si="819">H279+I279</f>
        <v>182641.4</v>
      </c>
      <c r="K279" s="10">
        <f>K281+K282</f>
        <v>0</v>
      </c>
      <c r="L279" s="10">
        <f t="shared" ref="L279" si="820">J279+K279</f>
        <v>182641.4</v>
      </c>
      <c r="M279" s="10">
        <f>M281+M282</f>
        <v>0</v>
      </c>
      <c r="N279" s="10">
        <f>L279+M279</f>
        <v>182641.4</v>
      </c>
      <c r="O279" s="29">
        <f>O281+O282</f>
        <v>15.446</v>
      </c>
      <c r="P279" s="10">
        <f>N279+O279</f>
        <v>182656.84599999999</v>
      </c>
      <c r="Q279" s="10"/>
      <c r="R279" s="10"/>
      <c r="S279" s="10"/>
      <c r="T279" s="10"/>
      <c r="U279" s="10">
        <f t="shared" si="810"/>
        <v>0</v>
      </c>
      <c r="V279" s="10"/>
      <c r="W279" s="10">
        <f t="shared" si="811"/>
        <v>0</v>
      </c>
      <c r="X279" s="10"/>
      <c r="Y279" s="10">
        <f t="shared" si="812"/>
        <v>0</v>
      </c>
      <c r="Z279" s="29"/>
      <c r="AA279" s="10">
        <f t="shared" si="813"/>
        <v>0</v>
      </c>
      <c r="AB279" s="11"/>
      <c r="AC279" s="11"/>
      <c r="AD279" s="11"/>
      <c r="AE279" s="11"/>
      <c r="AF279" s="11">
        <f t="shared" si="814"/>
        <v>0</v>
      </c>
      <c r="AG279" s="11"/>
      <c r="AH279" s="11">
        <f t="shared" si="815"/>
        <v>0</v>
      </c>
      <c r="AI279" s="11"/>
      <c r="AJ279" s="11">
        <f t="shared" si="816"/>
        <v>0</v>
      </c>
      <c r="AK279" s="32"/>
      <c r="AL279" s="11">
        <f t="shared" si="817"/>
        <v>0</v>
      </c>
      <c r="AM279" s="3"/>
      <c r="AN279" s="3"/>
    </row>
    <row r="280" spans="1:40" x14ac:dyDescent="0.3">
      <c r="A280" s="1"/>
      <c r="B280" s="19" t="s">
        <v>5</v>
      </c>
      <c r="C280" s="19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29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29"/>
      <c r="AA280" s="10"/>
      <c r="AB280" s="11"/>
      <c r="AC280" s="11"/>
      <c r="AD280" s="11"/>
      <c r="AE280" s="11"/>
      <c r="AF280" s="11"/>
      <c r="AG280" s="11"/>
      <c r="AH280" s="11"/>
      <c r="AI280" s="11"/>
      <c r="AJ280" s="11"/>
      <c r="AK280" s="32"/>
      <c r="AL280" s="11"/>
      <c r="AM280" s="3"/>
      <c r="AN280" s="3"/>
    </row>
    <row r="281" spans="1:40" hidden="1" x14ac:dyDescent="0.3">
      <c r="A281" s="1"/>
      <c r="B281" s="19" t="s">
        <v>6</v>
      </c>
      <c r="C281" s="19"/>
      <c r="D281" s="10"/>
      <c r="E281" s="10"/>
      <c r="F281" s="10"/>
      <c r="G281" s="10">
        <v>35136.400000000001</v>
      </c>
      <c r="H281" s="10">
        <f t="shared" si="818"/>
        <v>35136.400000000001</v>
      </c>
      <c r="I281" s="10"/>
      <c r="J281" s="10">
        <f t="shared" ref="J281:J313" si="821">H281+I281</f>
        <v>35136.400000000001</v>
      </c>
      <c r="K281" s="10"/>
      <c r="L281" s="10">
        <f t="shared" ref="L281:L313" si="822">J281+K281</f>
        <v>35136.400000000001</v>
      </c>
      <c r="M281" s="10"/>
      <c r="N281" s="10">
        <f>L281+M281</f>
        <v>35136.400000000001</v>
      </c>
      <c r="O281" s="29">
        <v>15.446</v>
      </c>
      <c r="P281" s="10">
        <f>N281+O281</f>
        <v>35151.846000000005</v>
      </c>
      <c r="Q281" s="10"/>
      <c r="R281" s="10"/>
      <c r="S281" s="10"/>
      <c r="T281" s="10"/>
      <c r="U281" s="10">
        <f t="shared" si="810"/>
        <v>0</v>
      </c>
      <c r="V281" s="10"/>
      <c r="W281" s="10">
        <f t="shared" ref="W281:W313" si="823">U281+V281</f>
        <v>0</v>
      </c>
      <c r="X281" s="10"/>
      <c r="Y281" s="10">
        <f t="shared" ref="Y281:Y283" si="824">W281+X281</f>
        <v>0</v>
      </c>
      <c r="Z281" s="29"/>
      <c r="AA281" s="10">
        <f t="shared" ref="AA281:AA283" si="825">Y281+Z281</f>
        <v>0</v>
      </c>
      <c r="AB281" s="11"/>
      <c r="AC281" s="11"/>
      <c r="AD281" s="11"/>
      <c r="AE281" s="11"/>
      <c r="AF281" s="11">
        <f t="shared" si="814"/>
        <v>0</v>
      </c>
      <c r="AG281" s="11"/>
      <c r="AH281" s="11">
        <f t="shared" ref="AH281:AH313" si="826">AF281+AG281</f>
        <v>0</v>
      </c>
      <c r="AI281" s="11"/>
      <c r="AJ281" s="11">
        <f t="shared" ref="AJ281" si="827">AH281+AI281</f>
        <v>0</v>
      </c>
      <c r="AK281" s="32"/>
      <c r="AL281" s="11">
        <f t="shared" ref="AL281" si="828">AJ281+AK281</f>
        <v>0</v>
      </c>
      <c r="AM281" s="3" t="s">
        <v>346</v>
      </c>
      <c r="AN281" s="3">
        <v>0</v>
      </c>
    </row>
    <row r="282" spans="1:40" x14ac:dyDescent="0.3">
      <c r="A282" s="1"/>
      <c r="B282" s="7" t="s">
        <v>12</v>
      </c>
      <c r="C282" s="19"/>
      <c r="D282" s="10"/>
      <c r="E282" s="10"/>
      <c r="F282" s="10"/>
      <c r="G282" s="10">
        <v>147505</v>
      </c>
      <c r="H282" s="10">
        <f t="shared" si="818"/>
        <v>147505</v>
      </c>
      <c r="I282" s="10"/>
      <c r="J282" s="10">
        <f t="shared" si="821"/>
        <v>147505</v>
      </c>
      <c r="K282" s="10"/>
      <c r="L282" s="10">
        <f t="shared" si="822"/>
        <v>147505</v>
      </c>
      <c r="M282" s="10"/>
      <c r="N282" s="10">
        <f>L282+M282</f>
        <v>147505</v>
      </c>
      <c r="O282" s="29"/>
      <c r="P282" s="10">
        <f>N282+O282</f>
        <v>147505</v>
      </c>
      <c r="Q282" s="10"/>
      <c r="R282" s="10"/>
      <c r="S282" s="10"/>
      <c r="T282" s="10"/>
      <c r="U282" s="10">
        <f t="shared" si="810"/>
        <v>0</v>
      </c>
      <c r="V282" s="10"/>
      <c r="W282" s="10">
        <f t="shared" si="823"/>
        <v>0</v>
      </c>
      <c r="X282" s="10"/>
      <c r="Y282" s="10">
        <f t="shared" si="824"/>
        <v>0</v>
      </c>
      <c r="Z282" s="29"/>
      <c r="AA282" s="10">
        <f t="shared" si="825"/>
        <v>0</v>
      </c>
      <c r="AB282" s="11"/>
      <c r="AC282" s="11"/>
      <c r="AD282" s="11"/>
      <c r="AE282" s="11"/>
      <c r="AF282" s="11">
        <f t="shared" si="814"/>
        <v>0</v>
      </c>
      <c r="AG282" s="11"/>
      <c r="AH282" s="11">
        <f>AF282+AG282</f>
        <v>0</v>
      </c>
      <c r="AI282" s="11"/>
      <c r="AJ282" s="11">
        <f>AH282+AI282</f>
        <v>0</v>
      </c>
      <c r="AK282" s="32"/>
      <c r="AL282" s="11">
        <f>AJ282+AK282</f>
        <v>0</v>
      </c>
      <c r="AM282" s="3" t="s">
        <v>347</v>
      </c>
      <c r="AN282" s="3"/>
    </row>
    <row r="283" spans="1:40" ht="56.25" hidden="1" x14ac:dyDescent="0.3">
      <c r="A283" s="1" t="s">
        <v>248</v>
      </c>
      <c r="B283" s="19" t="s">
        <v>366</v>
      </c>
      <c r="C283" s="6" t="s">
        <v>303</v>
      </c>
      <c r="D283" s="10"/>
      <c r="E283" s="10"/>
      <c r="F283" s="10"/>
      <c r="G283" s="10"/>
      <c r="H283" s="10"/>
      <c r="I283" s="10"/>
      <c r="J283" s="10"/>
      <c r="K283" s="10"/>
      <c r="L283" s="10">
        <f t="shared" si="822"/>
        <v>0</v>
      </c>
      <c r="M283" s="10"/>
      <c r="N283" s="10">
        <f>L283+M283</f>
        <v>0</v>
      </c>
      <c r="O283" s="29"/>
      <c r="P283" s="10">
        <f>N283+O283</f>
        <v>0</v>
      </c>
      <c r="Q283" s="10"/>
      <c r="R283" s="10"/>
      <c r="S283" s="10"/>
      <c r="T283" s="10"/>
      <c r="U283" s="10"/>
      <c r="V283" s="10">
        <f>V285</f>
        <v>500000</v>
      </c>
      <c r="W283" s="10">
        <f t="shared" si="823"/>
        <v>500000</v>
      </c>
      <c r="X283" s="10">
        <f>X285</f>
        <v>-500000</v>
      </c>
      <c r="Y283" s="10">
        <f t="shared" si="824"/>
        <v>0</v>
      </c>
      <c r="Z283" s="29">
        <f>Z285</f>
        <v>0</v>
      </c>
      <c r="AA283" s="10">
        <f t="shared" si="825"/>
        <v>0</v>
      </c>
      <c r="AB283" s="11"/>
      <c r="AC283" s="11"/>
      <c r="AD283" s="11"/>
      <c r="AE283" s="11"/>
      <c r="AF283" s="11"/>
      <c r="AG283" s="11"/>
      <c r="AH283" s="11">
        <f t="shared" ref="AH283:AH285" si="829">AF283+AG283</f>
        <v>0</v>
      </c>
      <c r="AI283" s="11"/>
      <c r="AJ283" s="11">
        <f t="shared" ref="AJ283" si="830">AH283+AI283</f>
        <v>0</v>
      </c>
      <c r="AK283" s="32"/>
      <c r="AL283" s="11">
        <f t="shared" ref="AL283" si="831">AJ283+AK283</f>
        <v>0</v>
      </c>
      <c r="AM283" s="3"/>
      <c r="AN283" s="3">
        <v>0</v>
      </c>
    </row>
    <row r="284" spans="1:40" hidden="1" x14ac:dyDescent="0.3">
      <c r="A284" s="1"/>
      <c r="B284" s="19" t="s">
        <v>5</v>
      </c>
      <c r="C284" s="19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29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29"/>
      <c r="AA284" s="10"/>
      <c r="AB284" s="11"/>
      <c r="AC284" s="11"/>
      <c r="AD284" s="11"/>
      <c r="AE284" s="11"/>
      <c r="AF284" s="11"/>
      <c r="AG284" s="11"/>
      <c r="AH284" s="11"/>
      <c r="AI284" s="11"/>
      <c r="AJ284" s="11"/>
      <c r="AK284" s="32"/>
      <c r="AL284" s="11"/>
      <c r="AM284" s="3"/>
      <c r="AN284" s="3">
        <v>0</v>
      </c>
    </row>
    <row r="285" spans="1:40" hidden="1" x14ac:dyDescent="0.3">
      <c r="A285" s="1"/>
      <c r="B285" s="7" t="s">
        <v>12</v>
      </c>
      <c r="C285" s="19"/>
      <c r="D285" s="10"/>
      <c r="E285" s="10"/>
      <c r="F285" s="10"/>
      <c r="G285" s="10"/>
      <c r="H285" s="10"/>
      <c r="I285" s="10"/>
      <c r="J285" s="10"/>
      <c r="K285" s="10"/>
      <c r="L285" s="10">
        <f t="shared" si="822"/>
        <v>0</v>
      </c>
      <c r="M285" s="10"/>
      <c r="N285" s="10">
        <f t="shared" ref="N285:N305" si="832">L285+M285</f>
        <v>0</v>
      </c>
      <c r="O285" s="29"/>
      <c r="P285" s="10">
        <f t="shared" ref="P285:P305" si="833">N285+O285</f>
        <v>0</v>
      </c>
      <c r="Q285" s="10"/>
      <c r="R285" s="10"/>
      <c r="S285" s="10"/>
      <c r="T285" s="10"/>
      <c r="U285" s="10"/>
      <c r="V285" s="10">
        <v>500000</v>
      </c>
      <c r="W285" s="10">
        <f t="shared" si="823"/>
        <v>500000</v>
      </c>
      <c r="X285" s="10">
        <v>-500000</v>
      </c>
      <c r="Y285" s="10">
        <f t="shared" ref="Y285:Y303" si="834">W285+X285</f>
        <v>0</v>
      </c>
      <c r="Z285" s="29"/>
      <c r="AA285" s="10">
        <f t="shared" ref="AA285:AA303" si="835">Y285+Z285</f>
        <v>0</v>
      </c>
      <c r="AB285" s="11"/>
      <c r="AC285" s="11"/>
      <c r="AD285" s="11"/>
      <c r="AE285" s="11"/>
      <c r="AF285" s="11"/>
      <c r="AG285" s="11"/>
      <c r="AH285" s="11">
        <f t="shared" si="829"/>
        <v>0</v>
      </c>
      <c r="AI285" s="11"/>
      <c r="AJ285" s="11">
        <f t="shared" ref="AJ285:AJ303" si="836">AH285+AI285</f>
        <v>0</v>
      </c>
      <c r="AK285" s="32"/>
      <c r="AL285" s="11">
        <f t="shared" ref="AL285:AL303" si="837">AJ285+AK285</f>
        <v>0</v>
      </c>
      <c r="AM285" s="3" t="s">
        <v>149</v>
      </c>
      <c r="AN285" s="3">
        <v>0</v>
      </c>
    </row>
    <row r="286" spans="1:40" x14ac:dyDescent="0.3">
      <c r="A286" s="1"/>
      <c r="B286" s="19" t="s">
        <v>23</v>
      </c>
      <c r="C286" s="20"/>
      <c r="D286" s="11">
        <f>D287</f>
        <v>152441.9</v>
      </c>
      <c r="E286" s="11">
        <f>E287</f>
        <v>-56569.932999999997</v>
      </c>
      <c r="F286" s="10">
        <f t="shared" si="691"/>
        <v>95871.967000000004</v>
      </c>
      <c r="G286" s="11">
        <f>G287</f>
        <v>0</v>
      </c>
      <c r="H286" s="10">
        <f t="shared" ref="H286:H313" si="838">F286+G286</f>
        <v>95871.967000000004</v>
      </c>
      <c r="I286" s="11">
        <f>I287</f>
        <v>0</v>
      </c>
      <c r="J286" s="10">
        <f t="shared" si="821"/>
        <v>95871.967000000004</v>
      </c>
      <c r="K286" s="11">
        <f>K287</f>
        <v>0</v>
      </c>
      <c r="L286" s="10">
        <f t="shared" si="822"/>
        <v>95871.967000000004</v>
      </c>
      <c r="M286" s="11">
        <f>M287</f>
        <v>0</v>
      </c>
      <c r="N286" s="10">
        <f t="shared" si="832"/>
        <v>95871.967000000004</v>
      </c>
      <c r="O286" s="32">
        <f>O287</f>
        <v>0</v>
      </c>
      <c r="P286" s="10">
        <f t="shared" si="833"/>
        <v>95871.967000000004</v>
      </c>
      <c r="Q286" s="11">
        <f t="shared" ref="Q286:AK286" si="839">Q287</f>
        <v>168660</v>
      </c>
      <c r="R286" s="11">
        <f t="shared" si="839"/>
        <v>0</v>
      </c>
      <c r="S286" s="10">
        <f t="shared" si="692"/>
        <v>168660</v>
      </c>
      <c r="T286" s="11">
        <f t="shared" si="839"/>
        <v>0</v>
      </c>
      <c r="U286" s="10">
        <f t="shared" si="810"/>
        <v>168660</v>
      </c>
      <c r="V286" s="11">
        <f t="shared" si="839"/>
        <v>0</v>
      </c>
      <c r="W286" s="10">
        <f t="shared" si="823"/>
        <v>168660</v>
      </c>
      <c r="X286" s="11">
        <f t="shared" si="839"/>
        <v>0</v>
      </c>
      <c r="Y286" s="10">
        <f t="shared" si="834"/>
        <v>168660</v>
      </c>
      <c r="Z286" s="32">
        <f t="shared" si="839"/>
        <v>0</v>
      </c>
      <c r="AA286" s="10">
        <f t="shared" si="835"/>
        <v>168660</v>
      </c>
      <c r="AB286" s="11">
        <f t="shared" si="839"/>
        <v>260000</v>
      </c>
      <c r="AC286" s="11">
        <f t="shared" si="839"/>
        <v>0</v>
      </c>
      <c r="AD286" s="11">
        <f t="shared" si="693"/>
        <v>260000</v>
      </c>
      <c r="AE286" s="11">
        <f t="shared" si="839"/>
        <v>0</v>
      </c>
      <c r="AF286" s="11">
        <f t="shared" si="814"/>
        <v>260000</v>
      </c>
      <c r="AG286" s="11">
        <f t="shared" si="839"/>
        <v>0</v>
      </c>
      <c r="AH286" s="11">
        <f t="shared" si="826"/>
        <v>260000</v>
      </c>
      <c r="AI286" s="11">
        <f t="shared" si="839"/>
        <v>0</v>
      </c>
      <c r="AJ286" s="11">
        <f t="shared" si="836"/>
        <v>260000</v>
      </c>
      <c r="AK286" s="32">
        <f t="shared" si="839"/>
        <v>0</v>
      </c>
      <c r="AL286" s="11">
        <f t="shared" si="837"/>
        <v>260000</v>
      </c>
      <c r="AM286" s="3"/>
      <c r="AN286" s="3"/>
    </row>
    <row r="287" spans="1:40" ht="56.25" x14ac:dyDescent="0.3">
      <c r="A287" s="1" t="s">
        <v>340</v>
      </c>
      <c r="B287" s="19" t="s">
        <v>255</v>
      </c>
      <c r="C287" s="6" t="s">
        <v>59</v>
      </c>
      <c r="D287" s="11">
        <v>152441.9</v>
      </c>
      <c r="E287" s="11">
        <v>-56569.932999999997</v>
      </c>
      <c r="F287" s="10">
        <f t="shared" si="691"/>
        <v>95871.967000000004</v>
      </c>
      <c r="G287" s="11"/>
      <c r="H287" s="10">
        <f t="shared" si="838"/>
        <v>95871.967000000004</v>
      </c>
      <c r="I287" s="11"/>
      <c r="J287" s="10">
        <f t="shared" si="821"/>
        <v>95871.967000000004</v>
      </c>
      <c r="K287" s="11"/>
      <c r="L287" s="10">
        <f t="shared" si="822"/>
        <v>95871.967000000004</v>
      </c>
      <c r="M287" s="11"/>
      <c r="N287" s="10">
        <f t="shared" si="832"/>
        <v>95871.967000000004</v>
      </c>
      <c r="O287" s="32"/>
      <c r="P287" s="10">
        <f t="shared" si="833"/>
        <v>95871.967000000004</v>
      </c>
      <c r="Q287" s="11">
        <v>168660</v>
      </c>
      <c r="R287" s="11"/>
      <c r="S287" s="10">
        <f t="shared" si="692"/>
        <v>168660</v>
      </c>
      <c r="T287" s="11"/>
      <c r="U287" s="10">
        <f t="shared" si="810"/>
        <v>168660</v>
      </c>
      <c r="V287" s="11"/>
      <c r="W287" s="10">
        <f t="shared" si="823"/>
        <v>168660</v>
      </c>
      <c r="X287" s="11"/>
      <c r="Y287" s="10">
        <f t="shared" si="834"/>
        <v>168660</v>
      </c>
      <c r="Z287" s="32"/>
      <c r="AA287" s="10">
        <f t="shared" si="835"/>
        <v>168660</v>
      </c>
      <c r="AB287" s="11">
        <v>260000</v>
      </c>
      <c r="AC287" s="11"/>
      <c r="AD287" s="11">
        <f t="shared" si="693"/>
        <v>260000</v>
      </c>
      <c r="AE287" s="11"/>
      <c r="AF287" s="11">
        <f t="shared" si="814"/>
        <v>260000</v>
      </c>
      <c r="AG287" s="11"/>
      <c r="AH287" s="11">
        <f t="shared" si="826"/>
        <v>260000</v>
      </c>
      <c r="AI287" s="11"/>
      <c r="AJ287" s="11">
        <f t="shared" si="836"/>
        <v>260000</v>
      </c>
      <c r="AK287" s="32"/>
      <c r="AL287" s="11">
        <f t="shared" si="837"/>
        <v>260000</v>
      </c>
      <c r="AM287" s="3" t="s">
        <v>102</v>
      </c>
      <c r="AN287" s="3"/>
    </row>
    <row r="288" spans="1:40" x14ac:dyDescent="0.3">
      <c r="A288" s="1"/>
      <c r="B288" s="27" t="s">
        <v>7</v>
      </c>
      <c r="C288" s="27"/>
      <c r="D288" s="11">
        <f>D292+D289+D290+D291+D293+D294+D295</f>
        <v>442565.6</v>
      </c>
      <c r="E288" s="11">
        <f>E292+E289+E290+E291+E293+E294+E295</f>
        <v>-565.25599999999997</v>
      </c>
      <c r="F288" s="10">
        <f t="shared" si="691"/>
        <v>442000.34399999998</v>
      </c>
      <c r="G288" s="11">
        <f>G292+G289+G290+G291+G293+G294+G295+G296</f>
        <v>44338.101999999999</v>
      </c>
      <c r="H288" s="10">
        <f t="shared" si="838"/>
        <v>486338.446</v>
      </c>
      <c r="I288" s="11">
        <f>I292+I289+I290+I291+I293+I294+I295+I296</f>
        <v>0</v>
      </c>
      <c r="J288" s="10">
        <f t="shared" si="821"/>
        <v>486338.446</v>
      </c>
      <c r="K288" s="11">
        <f>K292+K289+K290+K291+K293+K294+K295+K296</f>
        <v>33286.375999999997</v>
      </c>
      <c r="L288" s="10">
        <f t="shared" si="822"/>
        <v>519624.82199999999</v>
      </c>
      <c r="M288" s="11">
        <f>M292+M289+M290+M291+M293+M294+M295+M296</f>
        <v>0</v>
      </c>
      <c r="N288" s="10">
        <f t="shared" si="832"/>
        <v>519624.82199999999</v>
      </c>
      <c r="O288" s="32">
        <f>O292+O289+O290+O291+O293+O294+O295+O296</f>
        <v>-22539.688999999998</v>
      </c>
      <c r="P288" s="10">
        <f t="shared" si="833"/>
        <v>497085.13299999997</v>
      </c>
      <c r="Q288" s="11">
        <f t="shared" ref="Q288:AB288" si="840">Q292+Q289+Q290+Q291+Q293+Q294+Q295</f>
        <v>303460.59999999998</v>
      </c>
      <c r="R288" s="11">
        <f t="shared" ref="R288" si="841">R292+R289+R290+R291+R293+R294+R295</f>
        <v>0</v>
      </c>
      <c r="S288" s="10">
        <f t="shared" si="692"/>
        <v>303460.59999999998</v>
      </c>
      <c r="T288" s="11">
        <f>T292+T289+T290+T291+T293+T294+T295+T296</f>
        <v>0</v>
      </c>
      <c r="U288" s="10">
        <f t="shared" si="810"/>
        <v>303460.59999999998</v>
      </c>
      <c r="V288" s="11">
        <f>V292+V289+V290+V291+V293+V294+V295+V296</f>
        <v>0</v>
      </c>
      <c r="W288" s="10">
        <f t="shared" si="823"/>
        <v>303460.59999999998</v>
      </c>
      <c r="X288" s="11">
        <f>X292+X289+X290+X291+X293+X294+X295+X296</f>
        <v>0</v>
      </c>
      <c r="Y288" s="10">
        <f t="shared" si="834"/>
        <v>303460.59999999998</v>
      </c>
      <c r="Z288" s="32">
        <f>Z292+Z289+Z290+Z291+Z293+Z294+Z295+Z296</f>
        <v>22287.462</v>
      </c>
      <c r="AA288" s="10">
        <f t="shared" si="835"/>
        <v>325748.06199999998</v>
      </c>
      <c r="AB288" s="11">
        <f t="shared" si="840"/>
        <v>163030.6</v>
      </c>
      <c r="AC288" s="11">
        <f t="shared" ref="AC288" si="842">AC292+AC289+AC290+AC291+AC293+AC294+AC295</f>
        <v>0</v>
      </c>
      <c r="AD288" s="11">
        <f t="shared" si="693"/>
        <v>163030.6</v>
      </c>
      <c r="AE288" s="11">
        <f>AE292+AE289+AE290+AE291+AE293+AE294+AE295+AE296</f>
        <v>0</v>
      </c>
      <c r="AF288" s="11">
        <f t="shared" si="814"/>
        <v>163030.6</v>
      </c>
      <c r="AG288" s="11">
        <f>AG292+AG289+AG290+AG291+AG293+AG294+AG295+AG296</f>
        <v>0</v>
      </c>
      <c r="AH288" s="11">
        <f t="shared" si="826"/>
        <v>163030.6</v>
      </c>
      <c r="AI288" s="11">
        <f>AI292+AI289+AI290+AI291+AI293+AI294+AI295+AI296</f>
        <v>0</v>
      </c>
      <c r="AJ288" s="11">
        <f t="shared" si="836"/>
        <v>163030.6</v>
      </c>
      <c r="AK288" s="32">
        <f>AK292+AK289+AK290+AK291+AK293+AK294+AK295+AK296</f>
        <v>0</v>
      </c>
      <c r="AL288" s="11">
        <f t="shared" si="837"/>
        <v>163030.6</v>
      </c>
      <c r="AM288" s="3"/>
      <c r="AN288" s="3"/>
    </row>
    <row r="289" spans="1:40" ht="56.25" x14ac:dyDescent="0.3">
      <c r="A289" s="1" t="s">
        <v>341</v>
      </c>
      <c r="B289" s="19" t="s">
        <v>103</v>
      </c>
      <c r="C289" s="6" t="s">
        <v>59</v>
      </c>
      <c r="D289" s="11">
        <v>43115.199999999997</v>
      </c>
      <c r="E289" s="11"/>
      <c r="F289" s="10">
        <f t="shared" si="691"/>
        <v>43115.199999999997</v>
      </c>
      <c r="G289" s="11">
        <v>13992.19</v>
      </c>
      <c r="H289" s="10">
        <f t="shared" si="838"/>
        <v>57107.39</v>
      </c>
      <c r="I289" s="11"/>
      <c r="J289" s="10">
        <f t="shared" si="821"/>
        <v>57107.39</v>
      </c>
      <c r="K289" s="11"/>
      <c r="L289" s="10">
        <f t="shared" si="822"/>
        <v>57107.39</v>
      </c>
      <c r="M289" s="11"/>
      <c r="N289" s="10">
        <f t="shared" si="832"/>
        <v>57107.39</v>
      </c>
      <c r="O289" s="32">
        <v>323.33300000000003</v>
      </c>
      <c r="P289" s="10">
        <f t="shared" si="833"/>
        <v>57430.722999999998</v>
      </c>
      <c r="Q289" s="11">
        <v>0</v>
      </c>
      <c r="R289" s="11">
        <v>0</v>
      </c>
      <c r="S289" s="10">
        <f t="shared" si="692"/>
        <v>0</v>
      </c>
      <c r="T289" s="11">
        <v>0</v>
      </c>
      <c r="U289" s="10">
        <f t="shared" si="810"/>
        <v>0</v>
      </c>
      <c r="V289" s="11">
        <v>0</v>
      </c>
      <c r="W289" s="10">
        <f t="shared" si="823"/>
        <v>0</v>
      </c>
      <c r="X289" s="11">
        <v>0</v>
      </c>
      <c r="Y289" s="10">
        <f t="shared" si="834"/>
        <v>0</v>
      </c>
      <c r="Z289" s="32">
        <v>0</v>
      </c>
      <c r="AA289" s="10">
        <f t="shared" si="835"/>
        <v>0</v>
      </c>
      <c r="AB289" s="11">
        <v>0</v>
      </c>
      <c r="AC289" s="11">
        <v>0</v>
      </c>
      <c r="AD289" s="11">
        <f t="shared" si="693"/>
        <v>0</v>
      </c>
      <c r="AE289" s="11">
        <v>0</v>
      </c>
      <c r="AF289" s="11">
        <f t="shared" si="814"/>
        <v>0</v>
      </c>
      <c r="AG289" s="11">
        <v>0</v>
      </c>
      <c r="AH289" s="11">
        <f t="shared" si="826"/>
        <v>0</v>
      </c>
      <c r="AI289" s="11">
        <v>0</v>
      </c>
      <c r="AJ289" s="11">
        <f t="shared" si="836"/>
        <v>0</v>
      </c>
      <c r="AK289" s="32">
        <v>0</v>
      </c>
      <c r="AL289" s="11">
        <f t="shared" si="837"/>
        <v>0</v>
      </c>
      <c r="AM289" s="3" t="s">
        <v>106</v>
      </c>
      <c r="AN289" s="3"/>
    </row>
    <row r="290" spans="1:40" ht="56.25" x14ac:dyDescent="0.3">
      <c r="A290" s="1" t="s">
        <v>342</v>
      </c>
      <c r="B290" s="19" t="s">
        <v>305</v>
      </c>
      <c r="C290" s="6" t="s">
        <v>59</v>
      </c>
      <c r="D290" s="11">
        <v>95000</v>
      </c>
      <c r="E290" s="11"/>
      <c r="F290" s="10">
        <f t="shared" si="691"/>
        <v>95000</v>
      </c>
      <c r="G290" s="11">
        <v>4341.2950000000001</v>
      </c>
      <c r="H290" s="10">
        <f t="shared" si="838"/>
        <v>99341.294999999998</v>
      </c>
      <c r="I290" s="11"/>
      <c r="J290" s="10">
        <f t="shared" si="821"/>
        <v>99341.294999999998</v>
      </c>
      <c r="K290" s="11">
        <v>33286.375999999997</v>
      </c>
      <c r="L290" s="10">
        <f t="shared" si="822"/>
        <v>132627.671</v>
      </c>
      <c r="M290" s="11"/>
      <c r="N290" s="10">
        <f t="shared" si="832"/>
        <v>132627.671</v>
      </c>
      <c r="O290" s="32"/>
      <c r="P290" s="10">
        <f t="shared" si="833"/>
        <v>132627.671</v>
      </c>
      <c r="Q290" s="11">
        <v>97642.5</v>
      </c>
      <c r="R290" s="11"/>
      <c r="S290" s="10">
        <f t="shared" si="692"/>
        <v>97642.5</v>
      </c>
      <c r="T290" s="11"/>
      <c r="U290" s="10">
        <f t="shared" si="810"/>
        <v>97642.5</v>
      </c>
      <c r="V290" s="11"/>
      <c r="W290" s="10">
        <f t="shared" si="823"/>
        <v>97642.5</v>
      </c>
      <c r="X290" s="11"/>
      <c r="Y290" s="10">
        <f t="shared" si="834"/>
        <v>97642.5</v>
      </c>
      <c r="Z290" s="32"/>
      <c r="AA290" s="10">
        <f t="shared" si="835"/>
        <v>97642.5</v>
      </c>
      <c r="AB290" s="11">
        <v>0</v>
      </c>
      <c r="AC290" s="11">
        <v>0</v>
      </c>
      <c r="AD290" s="11">
        <f t="shared" si="693"/>
        <v>0</v>
      </c>
      <c r="AE290" s="11">
        <v>0</v>
      </c>
      <c r="AF290" s="11">
        <f t="shared" si="814"/>
        <v>0</v>
      </c>
      <c r="AG290" s="11">
        <v>0</v>
      </c>
      <c r="AH290" s="11">
        <f t="shared" si="826"/>
        <v>0</v>
      </c>
      <c r="AI290" s="11">
        <v>0</v>
      </c>
      <c r="AJ290" s="11">
        <f t="shared" si="836"/>
        <v>0</v>
      </c>
      <c r="AK290" s="32">
        <v>0</v>
      </c>
      <c r="AL290" s="11">
        <f t="shared" si="837"/>
        <v>0</v>
      </c>
      <c r="AM290" s="3" t="s">
        <v>107</v>
      </c>
      <c r="AN290" s="3"/>
    </row>
    <row r="291" spans="1:40" ht="56.25" x14ac:dyDescent="0.3">
      <c r="A291" s="1" t="s">
        <v>343</v>
      </c>
      <c r="B291" s="19" t="s">
        <v>104</v>
      </c>
      <c r="C291" s="6" t="s">
        <v>59</v>
      </c>
      <c r="D291" s="11">
        <v>123313</v>
      </c>
      <c r="E291" s="11"/>
      <c r="F291" s="10">
        <f t="shared" si="691"/>
        <v>123313</v>
      </c>
      <c r="G291" s="11"/>
      <c r="H291" s="10">
        <f t="shared" si="838"/>
        <v>123313</v>
      </c>
      <c r="I291" s="11"/>
      <c r="J291" s="10">
        <f t="shared" si="821"/>
        <v>123313</v>
      </c>
      <c r="K291" s="11"/>
      <c r="L291" s="10">
        <f t="shared" si="822"/>
        <v>123313</v>
      </c>
      <c r="M291" s="11"/>
      <c r="N291" s="10">
        <f t="shared" si="832"/>
        <v>123313</v>
      </c>
      <c r="O291" s="32">
        <f>-575.56</f>
        <v>-575.55999999999995</v>
      </c>
      <c r="P291" s="10">
        <f t="shared" si="833"/>
        <v>122737.44</v>
      </c>
      <c r="Q291" s="11">
        <v>0</v>
      </c>
      <c r="R291" s="11">
        <v>0</v>
      </c>
      <c r="S291" s="10">
        <f t="shared" si="692"/>
        <v>0</v>
      </c>
      <c r="T291" s="11">
        <v>0</v>
      </c>
      <c r="U291" s="10">
        <f t="shared" si="810"/>
        <v>0</v>
      </c>
      <c r="V291" s="11">
        <v>0</v>
      </c>
      <c r="W291" s="10">
        <f t="shared" si="823"/>
        <v>0</v>
      </c>
      <c r="X291" s="11">
        <v>0</v>
      </c>
      <c r="Y291" s="10">
        <f t="shared" si="834"/>
        <v>0</v>
      </c>
      <c r="Z291" s="32"/>
      <c r="AA291" s="10">
        <f t="shared" si="835"/>
        <v>0</v>
      </c>
      <c r="AB291" s="11">
        <v>0</v>
      </c>
      <c r="AC291" s="11">
        <v>0</v>
      </c>
      <c r="AD291" s="11">
        <f t="shared" si="693"/>
        <v>0</v>
      </c>
      <c r="AE291" s="11">
        <v>0</v>
      </c>
      <c r="AF291" s="11">
        <f t="shared" si="814"/>
        <v>0</v>
      </c>
      <c r="AG291" s="11">
        <v>0</v>
      </c>
      <c r="AH291" s="11">
        <f t="shared" si="826"/>
        <v>0</v>
      </c>
      <c r="AI291" s="11">
        <v>0</v>
      </c>
      <c r="AJ291" s="11">
        <f t="shared" si="836"/>
        <v>0</v>
      </c>
      <c r="AK291" s="32">
        <v>0</v>
      </c>
      <c r="AL291" s="11">
        <f t="shared" si="837"/>
        <v>0</v>
      </c>
      <c r="AM291" s="3" t="s">
        <v>108</v>
      </c>
      <c r="AN291" s="3"/>
    </row>
    <row r="292" spans="1:40" ht="56.25" x14ac:dyDescent="0.3">
      <c r="A292" s="1" t="s">
        <v>344</v>
      </c>
      <c r="B292" s="19" t="s">
        <v>309</v>
      </c>
      <c r="C292" s="6" t="s">
        <v>59</v>
      </c>
      <c r="D292" s="11">
        <v>0</v>
      </c>
      <c r="E292" s="11">
        <v>0</v>
      </c>
      <c r="F292" s="10">
        <f t="shared" si="691"/>
        <v>0</v>
      </c>
      <c r="G292" s="11">
        <v>0</v>
      </c>
      <c r="H292" s="10">
        <f t="shared" si="838"/>
        <v>0</v>
      </c>
      <c r="I292" s="11">
        <v>0</v>
      </c>
      <c r="J292" s="10">
        <f t="shared" si="821"/>
        <v>0</v>
      </c>
      <c r="K292" s="11">
        <v>0</v>
      </c>
      <c r="L292" s="10">
        <f t="shared" si="822"/>
        <v>0</v>
      </c>
      <c r="M292" s="11">
        <v>0</v>
      </c>
      <c r="N292" s="10">
        <f t="shared" si="832"/>
        <v>0</v>
      </c>
      <c r="O292" s="32">
        <v>0</v>
      </c>
      <c r="P292" s="10">
        <f t="shared" si="833"/>
        <v>0</v>
      </c>
      <c r="Q292" s="11">
        <v>0</v>
      </c>
      <c r="R292" s="11">
        <v>0</v>
      </c>
      <c r="S292" s="10">
        <f t="shared" si="692"/>
        <v>0</v>
      </c>
      <c r="T292" s="11">
        <v>0</v>
      </c>
      <c r="U292" s="10">
        <f t="shared" si="810"/>
        <v>0</v>
      </c>
      <c r="V292" s="11">
        <v>0</v>
      </c>
      <c r="W292" s="10">
        <f t="shared" si="823"/>
        <v>0</v>
      </c>
      <c r="X292" s="11">
        <v>0</v>
      </c>
      <c r="Y292" s="10">
        <f t="shared" si="834"/>
        <v>0</v>
      </c>
      <c r="Z292" s="32">
        <v>0</v>
      </c>
      <c r="AA292" s="10">
        <f t="shared" si="835"/>
        <v>0</v>
      </c>
      <c r="AB292" s="11">
        <v>68921.600000000006</v>
      </c>
      <c r="AC292" s="11"/>
      <c r="AD292" s="11">
        <f t="shared" si="693"/>
        <v>68921.600000000006</v>
      </c>
      <c r="AE292" s="11"/>
      <c r="AF292" s="11">
        <f t="shared" si="814"/>
        <v>68921.600000000006</v>
      </c>
      <c r="AG292" s="11"/>
      <c r="AH292" s="11">
        <f t="shared" si="826"/>
        <v>68921.600000000006</v>
      </c>
      <c r="AI292" s="11"/>
      <c r="AJ292" s="11">
        <f t="shared" si="836"/>
        <v>68921.600000000006</v>
      </c>
      <c r="AK292" s="32"/>
      <c r="AL292" s="11">
        <f t="shared" si="837"/>
        <v>68921.600000000006</v>
      </c>
      <c r="AM292" s="3" t="s">
        <v>111</v>
      </c>
      <c r="AN292" s="3"/>
    </row>
    <row r="293" spans="1:40" ht="56.25" x14ac:dyDescent="0.3">
      <c r="A293" s="1" t="s">
        <v>345</v>
      </c>
      <c r="B293" s="19" t="s">
        <v>105</v>
      </c>
      <c r="C293" s="6" t="s">
        <v>59</v>
      </c>
      <c r="D293" s="11">
        <v>167337.4</v>
      </c>
      <c r="E293" s="11"/>
      <c r="F293" s="10">
        <f t="shared" si="691"/>
        <v>167337.4</v>
      </c>
      <c r="G293" s="11"/>
      <c r="H293" s="10">
        <f t="shared" si="838"/>
        <v>167337.4</v>
      </c>
      <c r="I293" s="11"/>
      <c r="J293" s="10">
        <f t="shared" si="821"/>
        <v>167337.4</v>
      </c>
      <c r="K293" s="11"/>
      <c r="L293" s="10">
        <f t="shared" si="822"/>
        <v>167337.4</v>
      </c>
      <c r="M293" s="11"/>
      <c r="N293" s="10">
        <f t="shared" si="832"/>
        <v>167337.4</v>
      </c>
      <c r="O293" s="32">
        <f>-22287.462</f>
        <v>-22287.462</v>
      </c>
      <c r="P293" s="10">
        <f t="shared" si="833"/>
        <v>145049.93799999999</v>
      </c>
      <c r="Q293" s="11">
        <v>102061.5</v>
      </c>
      <c r="R293" s="11"/>
      <c r="S293" s="10">
        <f t="shared" si="692"/>
        <v>102061.5</v>
      </c>
      <c r="T293" s="11"/>
      <c r="U293" s="10">
        <f t="shared" si="810"/>
        <v>102061.5</v>
      </c>
      <c r="V293" s="11"/>
      <c r="W293" s="10">
        <f t="shared" si="823"/>
        <v>102061.5</v>
      </c>
      <c r="X293" s="11"/>
      <c r="Y293" s="10">
        <f t="shared" si="834"/>
        <v>102061.5</v>
      </c>
      <c r="Z293" s="32">
        <f>22287.462</f>
        <v>22287.462</v>
      </c>
      <c r="AA293" s="10">
        <f t="shared" si="835"/>
        <v>124348.962</v>
      </c>
      <c r="AB293" s="11">
        <v>0</v>
      </c>
      <c r="AC293" s="11">
        <v>0</v>
      </c>
      <c r="AD293" s="11">
        <f t="shared" si="693"/>
        <v>0</v>
      </c>
      <c r="AE293" s="11">
        <v>0</v>
      </c>
      <c r="AF293" s="11">
        <f t="shared" si="814"/>
        <v>0</v>
      </c>
      <c r="AG293" s="11">
        <v>0</v>
      </c>
      <c r="AH293" s="11">
        <f t="shared" si="826"/>
        <v>0</v>
      </c>
      <c r="AI293" s="11">
        <v>0</v>
      </c>
      <c r="AJ293" s="11">
        <f t="shared" si="836"/>
        <v>0</v>
      </c>
      <c r="AK293" s="32">
        <v>0</v>
      </c>
      <c r="AL293" s="11">
        <f t="shared" si="837"/>
        <v>0</v>
      </c>
      <c r="AM293" s="3" t="s">
        <v>109</v>
      </c>
      <c r="AN293" s="3"/>
    </row>
    <row r="294" spans="1:40" ht="56.25" x14ac:dyDescent="0.3">
      <c r="A294" s="1" t="s">
        <v>350</v>
      </c>
      <c r="B294" s="19" t="s">
        <v>311</v>
      </c>
      <c r="C294" s="6" t="s">
        <v>59</v>
      </c>
      <c r="D294" s="11">
        <v>13800</v>
      </c>
      <c r="E294" s="11">
        <v>-565.25599999999997</v>
      </c>
      <c r="F294" s="10">
        <f t="shared" si="691"/>
        <v>13234.744000000001</v>
      </c>
      <c r="G294" s="11"/>
      <c r="H294" s="10">
        <f t="shared" si="838"/>
        <v>13234.744000000001</v>
      </c>
      <c r="I294" s="11"/>
      <c r="J294" s="10">
        <f t="shared" si="821"/>
        <v>13234.744000000001</v>
      </c>
      <c r="K294" s="11"/>
      <c r="L294" s="10">
        <f t="shared" si="822"/>
        <v>13234.744000000001</v>
      </c>
      <c r="M294" s="11"/>
      <c r="N294" s="10">
        <f t="shared" si="832"/>
        <v>13234.744000000001</v>
      </c>
      <c r="O294" s="32"/>
      <c r="P294" s="10">
        <f t="shared" si="833"/>
        <v>13234.744000000001</v>
      </c>
      <c r="Q294" s="11">
        <v>103756.6</v>
      </c>
      <c r="R294" s="11"/>
      <c r="S294" s="10">
        <f t="shared" si="692"/>
        <v>103756.6</v>
      </c>
      <c r="T294" s="11"/>
      <c r="U294" s="10">
        <f t="shared" si="810"/>
        <v>103756.6</v>
      </c>
      <c r="V294" s="11"/>
      <c r="W294" s="10">
        <f t="shared" si="823"/>
        <v>103756.6</v>
      </c>
      <c r="X294" s="11"/>
      <c r="Y294" s="10">
        <f t="shared" si="834"/>
        <v>103756.6</v>
      </c>
      <c r="Z294" s="32"/>
      <c r="AA294" s="10">
        <f t="shared" si="835"/>
        <v>103756.6</v>
      </c>
      <c r="AB294" s="11">
        <v>90000</v>
      </c>
      <c r="AC294" s="11"/>
      <c r="AD294" s="11">
        <f t="shared" si="693"/>
        <v>90000</v>
      </c>
      <c r="AE294" s="11"/>
      <c r="AF294" s="11">
        <f t="shared" si="814"/>
        <v>90000</v>
      </c>
      <c r="AG294" s="11"/>
      <c r="AH294" s="11">
        <f t="shared" si="826"/>
        <v>90000</v>
      </c>
      <c r="AI294" s="11"/>
      <c r="AJ294" s="11">
        <f t="shared" si="836"/>
        <v>90000</v>
      </c>
      <c r="AK294" s="32"/>
      <c r="AL294" s="11">
        <f t="shared" si="837"/>
        <v>90000</v>
      </c>
      <c r="AM294" s="3" t="s">
        <v>110</v>
      </c>
      <c r="AN294" s="3"/>
    </row>
    <row r="295" spans="1:40" ht="56.25" x14ac:dyDescent="0.3">
      <c r="A295" s="1" t="s">
        <v>356</v>
      </c>
      <c r="B295" s="19" t="s">
        <v>310</v>
      </c>
      <c r="C295" s="6" t="s">
        <v>59</v>
      </c>
      <c r="D295" s="11">
        <v>0</v>
      </c>
      <c r="E295" s="11">
        <v>0</v>
      </c>
      <c r="F295" s="10">
        <f t="shared" si="691"/>
        <v>0</v>
      </c>
      <c r="G295" s="11">
        <v>0</v>
      </c>
      <c r="H295" s="10">
        <f t="shared" si="838"/>
        <v>0</v>
      </c>
      <c r="I295" s="11">
        <v>0</v>
      </c>
      <c r="J295" s="10">
        <f t="shared" si="821"/>
        <v>0</v>
      </c>
      <c r="K295" s="11">
        <v>0</v>
      </c>
      <c r="L295" s="10">
        <f t="shared" si="822"/>
        <v>0</v>
      </c>
      <c r="M295" s="11">
        <v>0</v>
      </c>
      <c r="N295" s="10">
        <f t="shared" si="832"/>
        <v>0</v>
      </c>
      <c r="O295" s="32">
        <v>0</v>
      </c>
      <c r="P295" s="10">
        <f t="shared" si="833"/>
        <v>0</v>
      </c>
      <c r="Q295" s="11">
        <v>0</v>
      </c>
      <c r="R295" s="11">
        <v>0</v>
      </c>
      <c r="S295" s="10">
        <f t="shared" si="692"/>
        <v>0</v>
      </c>
      <c r="T295" s="11">
        <v>0</v>
      </c>
      <c r="U295" s="10">
        <f t="shared" si="810"/>
        <v>0</v>
      </c>
      <c r="V295" s="11">
        <v>0</v>
      </c>
      <c r="W295" s="10">
        <f t="shared" si="823"/>
        <v>0</v>
      </c>
      <c r="X295" s="11">
        <v>0</v>
      </c>
      <c r="Y295" s="10">
        <f t="shared" si="834"/>
        <v>0</v>
      </c>
      <c r="Z295" s="32">
        <v>0</v>
      </c>
      <c r="AA295" s="10">
        <f t="shared" si="835"/>
        <v>0</v>
      </c>
      <c r="AB295" s="11">
        <v>4109</v>
      </c>
      <c r="AC295" s="11"/>
      <c r="AD295" s="11">
        <f t="shared" si="693"/>
        <v>4109</v>
      </c>
      <c r="AE295" s="11"/>
      <c r="AF295" s="11">
        <f t="shared" si="814"/>
        <v>4109</v>
      </c>
      <c r="AG295" s="11"/>
      <c r="AH295" s="11">
        <f t="shared" si="826"/>
        <v>4109</v>
      </c>
      <c r="AI295" s="11"/>
      <c r="AJ295" s="11">
        <f t="shared" si="836"/>
        <v>4109</v>
      </c>
      <c r="AK295" s="32"/>
      <c r="AL295" s="11">
        <f t="shared" si="837"/>
        <v>4109</v>
      </c>
      <c r="AM295" s="3" t="s">
        <v>112</v>
      </c>
      <c r="AN295" s="3"/>
    </row>
    <row r="296" spans="1:40" ht="56.25" x14ac:dyDescent="0.3">
      <c r="A296" s="1" t="s">
        <v>370</v>
      </c>
      <c r="B296" s="19" t="s">
        <v>357</v>
      </c>
      <c r="C296" s="6" t="s">
        <v>59</v>
      </c>
      <c r="D296" s="11"/>
      <c r="E296" s="11"/>
      <c r="F296" s="10"/>
      <c r="G296" s="11">
        <v>26004.616999999998</v>
      </c>
      <c r="H296" s="10">
        <f t="shared" si="838"/>
        <v>26004.616999999998</v>
      </c>
      <c r="I296" s="11"/>
      <c r="J296" s="10">
        <f t="shared" si="821"/>
        <v>26004.616999999998</v>
      </c>
      <c r="K296" s="11"/>
      <c r="L296" s="10">
        <f t="shared" si="822"/>
        <v>26004.616999999998</v>
      </c>
      <c r="M296" s="11"/>
      <c r="N296" s="10">
        <f t="shared" si="832"/>
        <v>26004.616999999998</v>
      </c>
      <c r="O296" s="32"/>
      <c r="P296" s="10">
        <f t="shared" si="833"/>
        <v>26004.616999999998</v>
      </c>
      <c r="Q296" s="11"/>
      <c r="R296" s="11"/>
      <c r="S296" s="10"/>
      <c r="T296" s="11"/>
      <c r="U296" s="10">
        <f t="shared" si="810"/>
        <v>0</v>
      </c>
      <c r="V296" s="11"/>
      <c r="W296" s="10">
        <f t="shared" si="823"/>
        <v>0</v>
      </c>
      <c r="X296" s="11"/>
      <c r="Y296" s="10">
        <f t="shared" si="834"/>
        <v>0</v>
      </c>
      <c r="Z296" s="32"/>
      <c r="AA296" s="10">
        <f t="shared" si="835"/>
        <v>0</v>
      </c>
      <c r="AB296" s="11"/>
      <c r="AC296" s="11"/>
      <c r="AD296" s="11"/>
      <c r="AE296" s="11"/>
      <c r="AF296" s="11">
        <f t="shared" si="814"/>
        <v>0</v>
      </c>
      <c r="AG296" s="11"/>
      <c r="AH296" s="11">
        <f t="shared" si="826"/>
        <v>0</v>
      </c>
      <c r="AI296" s="11"/>
      <c r="AJ296" s="11">
        <f t="shared" si="836"/>
        <v>0</v>
      </c>
      <c r="AK296" s="32"/>
      <c r="AL296" s="11">
        <f t="shared" si="837"/>
        <v>0</v>
      </c>
      <c r="AM296" s="3" t="s">
        <v>336</v>
      </c>
      <c r="AN296" s="3"/>
    </row>
    <row r="297" spans="1:40" x14ac:dyDescent="0.3">
      <c r="A297" s="1"/>
      <c r="B297" s="19" t="s">
        <v>15</v>
      </c>
      <c r="C297" s="20"/>
      <c r="D297" s="11">
        <f>D298+D299+D300</f>
        <v>88629.499999999985</v>
      </c>
      <c r="E297" s="11">
        <f>E298+E299+E300+E301</f>
        <v>3426.3</v>
      </c>
      <c r="F297" s="10">
        <f t="shared" si="691"/>
        <v>92055.799999999988</v>
      </c>
      <c r="G297" s="11">
        <f>G298+G299+G300+G301</f>
        <v>16183.850999999999</v>
      </c>
      <c r="H297" s="10">
        <f t="shared" si="838"/>
        <v>108239.65099999998</v>
      </c>
      <c r="I297" s="11">
        <f>I298+I299+I300+I301</f>
        <v>0</v>
      </c>
      <c r="J297" s="10">
        <f t="shared" si="821"/>
        <v>108239.65099999998</v>
      </c>
      <c r="K297" s="11">
        <f>K298+K299+K300+K301</f>
        <v>244.03</v>
      </c>
      <c r="L297" s="10">
        <f t="shared" si="822"/>
        <v>108483.68099999998</v>
      </c>
      <c r="M297" s="11">
        <f>M298+M299+M300+M301</f>
        <v>0</v>
      </c>
      <c r="N297" s="10">
        <f t="shared" si="832"/>
        <v>108483.68099999998</v>
      </c>
      <c r="O297" s="32">
        <f>O298+O299+O300+O301</f>
        <v>0</v>
      </c>
      <c r="P297" s="10">
        <f t="shared" si="833"/>
        <v>108483.68099999998</v>
      </c>
      <c r="Q297" s="11">
        <f t="shared" ref="Q297:AB297" si="843">Q298+Q299+Q300</f>
        <v>45508.7</v>
      </c>
      <c r="R297" s="11">
        <f>R298+R299+R300+R301</f>
        <v>0</v>
      </c>
      <c r="S297" s="10">
        <f t="shared" si="692"/>
        <v>45508.7</v>
      </c>
      <c r="T297" s="11">
        <f>T298+T299+T300+T301</f>
        <v>0</v>
      </c>
      <c r="U297" s="10">
        <f t="shared" si="810"/>
        <v>45508.7</v>
      </c>
      <c r="V297" s="11">
        <f>V298+V299+V300+V301</f>
        <v>0</v>
      </c>
      <c r="W297" s="10">
        <f t="shared" si="823"/>
        <v>45508.7</v>
      </c>
      <c r="X297" s="11">
        <f>X298+X299+X300+X301</f>
        <v>0</v>
      </c>
      <c r="Y297" s="10">
        <f t="shared" si="834"/>
        <v>45508.7</v>
      </c>
      <c r="Z297" s="32">
        <f>Z298+Z299+Z300+Z301</f>
        <v>0</v>
      </c>
      <c r="AA297" s="10">
        <f t="shared" si="835"/>
        <v>45508.7</v>
      </c>
      <c r="AB297" s="11">
        <f t="shared" si="843"/>
        <v>12285.5</v>
      </c>
      <c r="AC297" s="11">
        <f>AC298+AC299+AC300+AC301</f>
        <v>0</v>
      </c>
      <c r="AD297" s="11">
        <f t="shared" si="693"/>
        <v>12285.5</v>
      </c>
      <c r="AE297" s="11">
        <f>AE298+AE299+AE300+AE301</f>
        <v>0</v>
      </c>
      <c r="AF297" s="11">
        <f t="shared" si="814"/>
        <v>12285.5</v>
      </c>
      <c r="AG297" s="11">
        <f>AG298+AG299+AG300+AG301</f>
        <v>0</v>
      </c>
      <c r="AH297" s="11">
        <f t="shared" si="826"/>
        <v>12285.5</v>
      </c>
      <c r="AI297" s="11">
        <f>AI298+AI299+AI300+AI301</f>
        <v>0</v>
      </c>
      <c r="AJ297" s="11">
        <f t="shared" si="836"/>
        <v>12285.5</v>
      </c>
      <c r="AK297" s="32">
        <f>AK298+AK299+AK300+AK301</f>
        <v>0</v>
      </c>
      <c r="AL297" s="11">
        <f t="shared" si="837"/>
        <v>12285.5</v>
      </c>
      <c r="AM297" s="3"/>
      <c r="AN297" s="3"/>
    </row>
    <row r="298" spans="1:40" ht="56.25" x14ac:dyDescent="0.3">
      <c r="A298" s="1" t="s">
        <v>371</v>
      </c>
      <c r="B298" s="19" t="s">
        <v>306</v>
      </c>
      <c r="C298" s="6" t="s">
        <v>59</v>
      </c>
      <c r="D298" s="11">
        <v>43992.2</v>
      </c>
      <c r="E298" s="11"/>
      <c r="F298" s="10">
        <f t="shared" si="691"/>
        <v>43992.2</v>
      </c>
      <c r="G298" s="11">
        <v>11424.444</v>
      </c>
      <c r="H298" s="10">
        <f t="shared" si="838"/>
        <v>55416.644</v>
      </c>
      <c r="I298" s="11"/>
      <c r="J298" s="10">
        <f t="shared" si="821"/>
        <v>55416.644</v>
      </c>
      <c r="K298" s="11"/>
      <c r="L298" s="10">
        <f t="shared" si="822"/>
        <v>55416.644</v>
      </c>
      <c r="M298" s="11"/>
      <c r="N298" s="10">
        <f t="shared" si="832"/>
        <v>55416.644</v>
      </c>
      <c r="O298" s="32"/>
      <c r="P298" s="10">
        <f t="shared" si="833"/>
        <v>55416.644</v>
      </c>
      <c r="Q298" s="11">
        <v>0</v>
      </c>
      <c r="R298" s="11">
        <v>0</v>
      </c>
      <c r="S298" s="10">
        <f t="shared" si="692"/>
        <v>0</v>
      </c>
      <c r="T298" s="11">
        <v>0</v>
      </c>
      <c r="U298" s="10">
        <f t="shared" si="810"/>
        <v>0</v>
      </c>
      <c r="V298" s="11">
        <v>0</v>
      </c>
      <c r="W298" s="10">
        <f t="shared" si="823"/>
        <v>0</v>
      </c>
      <c r="X298" s="11">
        <v>0</v>
      </c>
      <c r="Y298" s="10">
        <f t="shared" si="834"/>
        <v>0</v>
      </c>
      <c r="Z298" s="32"/>
      <c r="AA298" s="10">
        <f t="shared" si="835"/>
        <v>0</v>
      </c>
      <c r="AB298" s="11">
        <v>0</v>
      </c>
      <c r="AC298" s="11">
        <v>0</v>
      </c>
      <c r="AD298" s="11">
        <f t="shared" si="693"/>
        <v>0</v>
      </c>
      <c r="AE298" s="11">
        <v>0</v>
      </c>
      <c r="AF298" s="11">
        <f t="shared" si="814"/>
        <v>0</v>
      </c>
      <c r="AG298" s="11">
        <v>0</v>
      </c>
      <c r="AH298" s="11">
        <f t="shared" si="826"/>
        <v>0</v>
      </c>
      <c r="AI298" s="11">
        <v>0</v>
      </c>
      <c r="AJ298" s="11">
        <f t="shared" si="836"/>
        <v>0</v>
      </c>
      <c r="AK298" s="32">
        <v>0</v>
      </c>
      <c r="AL298" s="11">
        <f t="shared" si="837"/>
        <v>0</v>
      </c>
      <c r="AM298" s="3" t="s">
        <v>139</v>
      </c>
      <c r="AN298" s="3"/>
    </row>
    <row r="299" spans="1:40" ht="56.25" x14ac:dyDescent="0.3">
      <c r="A299" s="1" t="s">
        <v>372</v>
      </c>
      <c r="B299" s="19" t="s">
        <v>319</v>
      </c>
      <c r="C299" s="6" t="s">
        <v>59</v>
      </c>
      <c r="D299" s="11">
        <v>32456.6</v>
      </c>
      <c r="E299" s="11"/>
      <c r="F299" s="10">
        <f t="shared" si="691"/>
        <v>32456.6</v>
      </c>
      <c r="G299" s="11"/>
      <c r="H299" s="10">
        <f t="shared" si="838"/>
        <v>32456.6</v>
      </c>
      <c r="I299" s="11"/>
      <c r="J299" s="10">
        <f t="shared" si="821"/>
        <v>32456.6</v>
      </c>
      <c r="K299" s="11"/>
      <c r="L299" s="10">
        <f t="shared" si="822"/>
        <v>32456.6</v>
      </c>
      <c r="M299" s="11"/>
      <c r="N299" s="10">
        <f t="shared" si="832"/>
        <v>32456.6</v>
      </c>
      <c r="O299" s="32"/>
      <c r="P299" s="10">
        <f t="shared" si="833"/>
        <v>32456.6</v>
      </c>
      <c r="Q299" s="11">
        <v>29500</v>
      </c>
      <c r="R299" s="11"/>
      <c r="S299" s="10">
        <f t="shared" si="692"/>
        <v>29500</v>
      </c>
      <c r="T299" s="11"/>
      <c r="U299" s="10">
        <f t="shared" si="810"/>
        <v>29500</v>
      </c>
      <c r="V299" s="11"/>
      <c r="W299" s="10">
        <f t="shared" si="823"/>
        <v>29500</v>
      </c>
      <c r="X299" s="11"/>
      <c r="Y299" s="10">
        <f t="shared" si="834"/>
        <v>29500</v>
      </c>
      <c r="Z299" s="32"/>
      <c r="AA299" s="10">
        <f t="shared" si="835"/>
        <v>29500</v>
      </c>
      <c r="AB299" s="11">
        <v>0</v>
      </c>
      <c r="AC299" s="11">
        <v>0</v>
      </c>
      <c r="AD299" s="11">
        <f t="shared" si="693"/>
        <v>0</v>
      </c>
      <c r="AE299" s="11">
        <v>0</v>
      </c>
      <c r="AF299" s="11">
        <f t="shared" si="814"/>
        <v>0</v>
      </c>
      <c r="AG299" s="11">
        <v>0</v>
      </c>
      <c r="AH299" s="11">
        <f t="shared" si="826"/>
        <v>0</v>
      </c>
      <c r="AI299" s="11">
        <v>0</v>
      </c>
      <c r="AJ299" s="11">
        <f t="shared" si="836"/>
        <v>0</v>
      </c>
      <c r="AK299" s="32">
        <v>0</v>
      </c>
      <c r="AL299" s="11">
        <f t="shared" si="837"/>
        <v>0</v>
      </c>
      <c r="AM299" s="3" t="s">
        <v>138</v>
      </c>
      <c r="AN299" s="3"/>
    </row>
    <row r="300" spans="1:40" ht="56.25" x14ac:dyDescent="0.3">
      <c r="A300" s="1" t="s">
        <v>373</v>
      </c>
      <c r="B300" s="19" t="s">
        <v>136</v>
      </c>
      <c r="C300" s="6" t="s">
        <v>59</v>
      </c>
      <c r="D300" s="11">
        <v>12180.7</v>
      </c>
      <c r="E300" s="11"/>
      <c r="F300" s="10">
        <f t="shared" si="691"/>
        <v>12180.7</v>
      </c>
      <c r="G300" s="11">
        <v>4759.4070000000002</v>
      </c>
      <c r="H300" s="10">
        <f t="shared" si="838"/>
        <v>16940.107</v>
      </c>
      <c r="I300" s="11"/>
      <c r="J300" s="10">
        <f t="shared" si="821"/>
        <v>16940.107</v>
      </c>
      <c r="K300" s="11">
        <v>244.03</v>
      </c>
      <c r="L300" s="10">
        <f t="shared" si="822"/>
        <v>17184.136999999999</v>
      </c>
      <c r="M300" s="11"/>
      <c r="N300" s="10">
        <f t="shared" si="832"/>
        <v>17184.136999999999</v>
      </c>
      <c r="O300" s="32"/>
      <c r="P300" s="10">
        <f t="shared" si="833"/>
        <v>17184.136999999999</v>
      </c>
      <c r="Q300" s="11">
        <v>16008.7</v>
      </c>
      <c r="R300" s="11"/>
      <c r="S300" s="10">
        <f t="shared" si="692"/>
        <v>16008.7</v>
      </c>
      <c r="T300" s="11"/>
      <c r="U300" s="10">
        <f t="shared" si="810"/>
        <v>16008.7</v>
      </c>
      <c r="V300" s="11"/>
      <c r="W300" s="10">
        <f t="shared" si="823"/>
        <v>16008.7</v>
      </c>
      <c r="X300" s="11"/>
      <c r="Y300" s="10">
        <f t="shared" si="834"/>
        <v>16008.7</v>
      </c>
      <c r="Z300" s="32"/>
      <c r="AA300" s="10">
        <f t="shared" si="835"/>
        <v>16008.7</v>
      </c>
      <c r="AB300" s="11">
        <v>12285.5</v>
      </c>
      <c r="AC300" s="11"/>
      <c r="AD300" s="11">
        <f t="shared" si="693"/>
        <v>12285.5</v>
      </c>
      <c r="AE300" s="11"/>
      <c r="AF300" s="11">
        <f t="shared" si="814"/>
        <v>12285.5</v>
      </c>
      <c r="AG300" s="11"/>
      <c r="AH300" s="11">
        <f t="shared" si="826"/>
        <v>12285.5</v>
      </c>
      <c r="AI300" s="11"/>
      <c r="AJ300" s="11">
        <f t="shared" si="836"/>
        <v>12285.5</v>
      </c>
      <c r="AK300" s="32"/>
      <c r="AL300" s="11">
        <f t="shared" si="837"/>
        <v>12285.5</v>
      </c>
      <c r="AM300" s="3" t="s">
        <v>137</v>
      </c>
      <c r="AN300" s="3"/>
    </row>
    <row r="301" spans="1:40" ht="56.25" x14ac:dyDescent="0.3">
      <c r="A301" s="1" t="s">
        <v>384</v>
      </c>
      <c r="B301" s="19" t="s">
        <v>316</v>
      </c>
      <c r="C301" s="6" t="s">
        <v>59</v>
      </c>
      <c r="D301" s="11"/>
      <c r="E301" s="11">
        <v>3426.3</v>
      </c>
      <c r="F301" s="10">
        <f t="shared" si="691"/>
        <v>3426.3</v>
      </c>
      <c r="G301" s="11"/>
      <c r="H301" s="10">
        <f t="shared" si="838"/>
        <v>3426.3</v>
      </c>
      <c r="I301" s="11"/>
      <c r="J301" s="10">
        <f t="shared" si="821"/>
        <v>3426.3</v>
      </c>
      <c r="K301" s="11"/>
      <c r="L301" s="10">
        <f t="shared" si="822"/>
        <v>3426.3</v>
      </c>
      <c r="M301" s="11"/>
      <c r="N301" s="10">
        <f t="shared" si="832"/>
        <v>3426.3</v>
      </c>
      <c r="O301" s="32"/>
      <c r="P301" s="10">
        <f t="shared" si="833"/>
        <v>3426.3</v>
      </c>
      <c r="Q301" s="11"/>
      <c r="R301" s="11"/>
      <c r="S301" s="10">
        <f t="shared" si="692"/>
        <v>0</v>
      </c>
      <c r="T301" s="11"/>
      <c r="U301" s="10">
        <f t="shared" si="810"/>
        <v>0</v>
      </c>
      <c r="V301" s="11"/>
      <c r="W301" s="10">
        <f t="shared" si="823"/>
        <v>0</v>
      </c>
      <c r="X301" s="11"/>
      <c r="Y301" s="10">
        <f t="shared" si="834"/>
        <v>0</v>
      </c>
      <c r="Z301" s="32"/>
      <c r="AA301" s="10">
        <f t="shared" si="835"/>
        <v>0</v>
      </c>
      <c r="AB301" s="11"/>
      <c r="AC301" s="11"/>
      <c r="AD301" s="11">
        <f t="shared" si="693"/>
        <v>0</v>
      </c>
      <c r="AE301" s="11"/>
      <c r="AF301" s="11">
        <f t="shared" si="814"/>
        <v>0</v>
      </c>
      <c r="AG301" s="11"/>
      <c r="AH301" s="11">
        <f t="shared" si="826"/>
        <v>0</v>
      </c>
      <c r="AI301" s="11"/>
      <c r="AJ301" s="11">
        <f t="shared" si="836"/>
        <v>0</v>
      </c>
      <c r="AK301" s="32"/>
      <c r="AL301" s="11">
        <f t="shared" si="837"/>
        <v>0</v>
      </c>
      <c r="AM301" s="3" t="s">
        <v>317</v>
      </c>
      <c r="AN301" s="3"/>
    </row>
    <row r="302" spans="1:40" x14ac:dyDescent="0.3">
      <c r="A302" s="1"/>
      <c r="B302" s="19" t="s">
        <v>22</v>
      </c>
      <c r="C302" s="20"/>
      <c r="D302" s="11">
        <f>D303</f>
        <v>10964.3</v>
      </c>
      <c r="E302" s="11">
        <f>E303+E304</f>
        <v>0</v>
      </c>
      <c r="F302" s="10">
        <f t="shared" si="691"/>
        <v>10964.3</v>
      </c>
      <c r="G302" s="11">
        <f>G303+G304</f>
        <v>8910.5519999999997</v>
      </c>
      <c r="H302" s="10">
        <f t="shared" si="838"/>
        <v>19874.851999999999</v>
      </c>
      <c r="I302" s="11">
        <f>I303+I304</f>
        <v>0</v>
      </c>
      <c r="J302" s="10">
        <f t="shared" si="821"/>
        <v>19874.851999999999</v>
      </c>
      <c r="K302" s="11">
        <f>K303+K304</f>
        <v>0</v>
      </c>
      <c r="L302" s="10">
        <f t="shared" si="822"/>
        <v>19874.851999999999</v>
      </c>
      <c r="M302" s="11">
        <f>M303+M304</f>
        <v>0</v>
      </c>
      <c r="N302" s="10">
        <f t="shared" si="832"/>
        <v>19874.851999999999</v>
      </c>
      <c r="O302" s="32">
        <f>O303+O304</f>
        <v>0</v>
      </c>
      <c r="P302" s="10">
        <f t="shared" si="833"/>
        <v>19874.851999999999</v>
      </c>
      <c r="Q302" s="11">
        <f t="shared" ref="Q302:AB302" si="844">Q303</f>
        <v>0</v>
      </c>
      <c r="R302" s="11">
        <f>R303+R304</f>
        <v>0</v>
      </c>
      <c r="S302" s="10">
        <f t="shared" si="692"/>
        <v>0</v>
      </c>
      <c r="T302" s="11">
        <f>T303+T304</f>
        <v>0</v>
      </c>
      <c r="U302" s="10">
        <f t="shared" si="810"/>
        <v>0</v>
      </c>
      <c r="V302" s="11">
        <f>V303+V304</f>
        <v>0</v>
      </c>
      <c r="W302" s="10">
        <f t="shared" si="823"/>
        <v>0</v>
      </c>
      <c r="X302" s="11">
        <f>X303+X304</f>
        <v>0</v>
      </c>
      <c r="Y302" s="10">
        <f t="shared" si="834"/>
        <v>0</v>
      </c>
      <c r="Z302" s="32">
        <f>Z303+Z304</f>
        <v>0</v>
      </c>
      <c r="AA302" s="10">
        <f t="shared" si="835"/>
        <v>0</v>
      </c>
      <c r="AB302" s="11">
        <f t="shared" si="844"/>
        <v>0</v>
      </c>
      <c r="AC302" s="11">
        <f>AC303+AC304</f>
        <v>0</v>
      </c>
      <c r="AD302" s="11">
        <f t="shared" si="693"/>
        <v>0</v>
      </c>
      <c r="AE302" s="11">
        <f>AE303+AE304</f>
        <v>0</v>
      </c>
      <c r="AF302" s="11">
        <f t="shared" si="814"/>
        <v>0</v>
      </c>
      <c r="AG302" s="11">
        <f>AG303+AG304</f>
        <v>0</v>
      </c>
      <c r="AH302" s="11">
        <f t="shared" si="826"/>
        <v>0</v>
      </c>
      <c r="AI302" s="11">
        <f>AI303+AI304</f>
        <v>0</v>
      </c>
      <c r="AJ302" s="11">
        <f t="shared" si="836"/>
        <v>0</v>
      </c>
      <c r="AK302" s="32">
        <f>AK303+AK304</f>
        <v>0</v>
      </c>
      <c r="AL302" s="11">
        <f t="shared" si="837"/>
        <v>0</v>
      </c>
      <c r="AM302" s="3"/>
      <c r="AN302" s="3"/>
    </row>
    <row r="303" spans="1:40" ht="56.25" x14ac:dyDescent="0.3">
      <c r="A303" s="40" t="s">
        <v>393</v>
      </c>
      <c r="B303" s="51" t="s">
        <v>58</v>
      </c>
      <c r="C303" s="6" t="s">
        <v>59</v>
      </c>
      <c r="D303" s="11">
        <v>10964.3</v>
      </c>
      <c r="E303" s="11">
        <v>-637.66300000000001</v>
      </c>
      <c r="F303" s="10">
        <f t="shared" si="691"/>
        <v>10326.636999999999</v>
      </c>
      <c r="G303" s="11">
        <v>8910.5519999999997</v>
      </c>
      <c r="H303" s="10">
        <f t="shared" si="838"/>
        <v>19237.188999999998</v>
      </c>
      <c r="I303" s="11"/>
      <c r="J303" s="10">
        <f t="shared" si="821"/>
        <v>19237.188999999998</v>
      </c>
      <c r="K303" s="11"/>
      <c r="L303" s="10">
        <f t="shared" si="822"/>
        <v>19237.188999999998</v>
      </c>
      <c r="M303" s="11"/>
      <c r="N303" s="10">
        <f t="shared" si="832"/>
        <v>19237.188999999998</v>
      </c>
      <c r="O303" s="32"/>
      <c r="P303" s="10">
        <f t="shared" si="833"/>
        <v>19237.188999999998</v>
      </c>
      <c r="Q303" s="11">
        <v>0</v>
      </c>
      <c r="R303" s="11">
        <v>0</v>
      </c>
      <c r="S303" s="10">
        <f t="shared" si="692"/>
        <v>0</v>
      </c>
      <c r="T303" s="11">
        <v>0</v>
      </c>
      <c r="U303" s="10">
        <f t="shared" si="810"/>
        <v>0</v>
      </c>
      <c r="V303" s="11">
        <v>0</v>
      </c>
      <c r="W303" s="10">
        <f t="shared" si="823"/>
        <v>0</v>
      </c>
      <c r="X303" s="11">
        <v>0</v>
      </c>
      <c r="Y303" s="10">
        <f t="shared" si="834"/>
        <v>0</v>
      </c>
      <c r="Z303" s="32">
        <v>0</v>
      </c>
      <c r="AA303" s="10">
        <f t="shared" si="835"/>
        <v>0</v>
      </c>
      <c r="AB303" s="11">
        <v>0</v>
      </c>
      <c r="AC303" s="11">
        <v>0</v>
      </c>
      <c r="AD303" s="11">
        <f t="shared" si="693"/>
        <v>0</v>
      </c>
      <c r="AE303" s="11">
        <v>0</v>
      </c>
      <c r="AF303" s="11">
        <f t="shared" si="814"/>
        <v>0</v>
      </c>
      <c r="AG303" s="11">
        <v>0</v>
      </c>
      <c r="AH303" s="11">
        <f t="shared" si="826"/>
        <v>0</v>
      </c>
      <c r="AI303" s="11">
        <v>0</v>
      </c>
      <c r="AJ303" s="11">
        <f t="shared" si="836"/>
        <v>0</v>
      </c>
      <c r="AK303" s="32">
        <v>0</v>
      </c>
      <c r="AL303" s="11">
        <f t="shared" si="837"/>
        <v>0</v>
      </c>
      <c r="AM303" s="3" t="s">
        <v>57</v>
      </c>
      <c r="AN303" s="3"/>
    </row>
    <row r="304" spans="1:40" ht="75" x14ac:dyDescent="0.3">
      <c r="A304" s="41"/>
      <c r="B304" s="52"/>
      <c r="C304" s="6" t="s">
        <v>315</v>
      </c>
      <c r="D304" s="11"/>
      <c r="E304" s="11">
        <v>637.66300000000001</v>
      </c>
      <c r="F304" s="10">
        <f t="shared" si="691"/>
        <v>637.66300000000001</v>
      </c>
      <c r="G304" s="11"/>
      <c r="H304" s="10">
        <f t="shared" si="838"/>
        <v>637.66300000000001</v>
      </c>
      <c r="I304" s="11"/>
      <c r="J304" s="10">
        <f t="shared" si="821"/>
        <v>637.66300000000001</v>
      </c>
      <c r="K304" s="11"/>
      <c r="L304" s="10">
        <f t="shared" si="822"/>
        <v>637.66300000000001</v>
      </c>
      <c r="M304" s="11"/>
      <c r="N304" s="10">
        <f t="shared" si="832"/>
        <v>637.66300000000001</v>
      </c>
      <c r="O304" s="32"/>
      <c r="P304" s="10">
        <f t="shared" si="833"/>
        <v>637.66300000000001</v>
      </c>
      <c r="Q304" s="11"/>
      <c r="R304" s="11"/>
      <c r="S304" s="10">
        <f t="shared" si="692"/>
        <v>0</v>
      </c>
      <c r="T304" s="11"/>
      <c r="U304" s="10">
        <f t="shared" si="810"/>
        <v>0</v>
      </c>
      <c r="V304" s="11"/>
      <c r="W304" s="10">
        <f>U304+V304</f>
        <v>0</v>
      </c>
      <c r="X304" s="11"/>
      <c r="Y304" s="10">
        <f>W304+X304</f>
        <v>0</v>
      </c>
      <c r="Z304" s="32"/>
      <c r="AA304" s="10">
        <f>Y304+Z304</f>
        <v>0</v>
      </c>
      <c r="AB304" s="11"/>
      <c r="AC304" s="11"/>
      <c r="AD304" s="11">
        <f t="shared" si="693"/>
        <v>0</v>
      </c>
      <c r="AE304" s="11"/>
      <c r="AF304" s="11">
        <f>AD304+AE304</f>
        <v>0</v>
      </c>
      <c r="AG304" s="11"/>
      <c r="AH304" s="11">
        <f>AF304+AG304</f>
        <v>0</v>
      </c>
      <c r="AI304" s="11"/>
      <c r="AJ304" s="11">
        <f>AH304+AI304</f>
        <v>0</v>
      </c>
      <c r="AK304" s="32"/>
      <c r="AL304" s="11">
        <f>AJ304+AK304</f>
        <v>0</v>
      </c>
      <c r="AM304" s="3" t="s">
        <v>57</v>
      </c>
      <c r="AN304" s="3"/>
    </row>
    <row r="305" spans="1:40" x14ac:dyDescent="0.3">
      <c r="A305" s="23"/>
      <c r="B305" s="19" t="s">
        <v>362</v>
      </c>
      <c r="C305" s="6"/>
      <c r="D305" s="11"/>
      <c r="E305" s="11"/>
      <c r="F305" s="10"/>
      <c r="G305" s="11"/>
      <c r="H305" s="10"/>
      <c r="I305" s="11"/>
      <c r="J305" s="10"/>
      <c r="K305" s="11">
        <f>K307+K308</f>
        <v>300000</v>
      </c>
      <c r="L305" s="10">
        <f t="shared" si="822"/>
        <v>300000</v>
      </c>
      <c r="M305" s="11">
        <f>M307+M308</f>
        <v>0</v>
      </c>
      <c r="N305" s="10">
        <f t="shared" si="832"/>
        <v>300000</v>
      </c>
      <c r="O305" s="32">
        <f>O307+O308</f>
        <v>0</v>
      </c>
      <c r="P305" s="10">
        <f t="shared" si="833"/>
        <v>300000</v>
      </c>
      <c r="Q305" s="11"/>
      <c r="R305" s="11"/>
      <c r="S305" s="10"/>
      <c r="T305" s="11"/>
      <c r="U305" s="10"/>
      <c r="V305" s="11">
        <f>V307+V308</f>
        <v>0</v>
      </c>
      <c r="W305" s="10">
        <f t="shared" ref="W305:W312" si="845">U305+V305</f>
        <v>0</v>
      </c>
      <c r="X305" s="11">
        <f>X307+X308</f>
        <v>0</v>
      </c>
      <c r="Y305" s="10">
        <f t="shared" ref="Y305" si="846">W305+X305</f>
        <v>0</v>
      </c>
      <c r="Z305" s="32">
        <f>Z307+Z308</f>
        <v>0</v>
      </c>
      <c r="AA305" s="10">
        <f t="shared" ref="AA305" si="847">Y305+Z305</f>
        <v>0</v>
      </c>
      <c r="AB305" s="11"/>
      <c r="AC305" s="11"/>
      <c r="AD305" s="11"/>
      <c r="AE305" s="11"/>
      <c r="AF305" s="11"/>
      <c r="AG305" s="11">
        <f>AG307+AG308</f>
        <v>0</v>
      </c>
      <c r="AH305" s="11">
        <f t="shared" ref="AH305:AH312" si="848">AF305+AG305</f>
        <v>0</v>
      </c>
      <c r="AI305" s="11">
        <f>AI307+AI308</f>
        <v>0</v>
      </c>
      <c r="AJ305" s="11">
        <f t="shared" ref="AJ305" si="849">AH305+AI305</f>
        <v>0</v>
      </c>
      <c r="AK305" s="32">
        <f>AK307+AK308</f>
        <v>0</v>
      </c>
      <c r="AL305" s="11">
        <f t="shared" ref="AL305" si="850">AJ305+AK305</f>
        <v>0</v>
      </c>
      <c r="AM305" s="3"/>
      <c r="AN305" s="3"/>
    </row>
    <row r="306" spans="1:40" x14ac:dyDescent="0.3">
      <c r="A306" s="23"/>
      <c r="B306" s="19" t="s">
        <v>5</v>
      </c>
      <c r="C306" s="6"/>
      <c r="D306" s="11"/>
      <c r="E306" s="11"/>
      <c r="F306" s="10"/>
      <c r="G306" s="11"/>
      <c r="H306" s="10"/>
      <c r="I306" s="11"/>
      <c r="J306" s="10"/>
      <c r="K306" s="11"/>
      <c r="L306" s="10"/>
      <c r="M306" s="11"/>
      <c r="N306" s="10"/>
      <c r="O306" s="32"/>
      <c r="P306" s="10"/>
      <c r="Q306" s="11"/>
      <c r="R306" s="11"/>
      <c r="S306" s="10"/>
      <c r="T306" s="11"/>
      <c r="U306" s="10"/>
      <c r="V306" s="11"/>
      <c r="W306" s="10"/>
      <c r="X306" s="11"/>
      <c r="Y306" s="10"/>
      <c r="Z306" s="32"/>
      <c r="AA306" s="10"/>
      <c r="AB306" s="11"/>
      <c r="AC306" s="11"/>
      <c r="AD306" s="11"/>
      <c r="AE306" s="11"/>
      <c r="AF306" s="11"/>
      <c r="AG306" s="11"/>
      <c r="AH306" s="11"/>
      <c r="AI306" s="11"/>
      <c r="AJ306" s="11"/>
      <c r="AK306" s="32"/>
      <c r="AL306" s="11"/>
      <c r="AM306" s="3"/>
      <c r="AN306" s="3"/>
    </row>
    <row r="307" spans="1:40" hidden="1" x14ac:dyDescent="0.3">
      <c r="A307" s="23"/>
      <c r="B307" s="19" t="s">
        <v>6</v>
      </c>
      <c r="C307" s="6"/>
      <c r="D307" s="11"/>
      <c r="E307" s="11"/>
      <c r="F307" s="10"/>
      <c r="G307" s="11"/>
      <c r="H307" s="10"/>
      <c r="I307" s="11"/>
      <c r="J307" s="10"/>
      <c r="K307" s="11">
        <f>K311</f>
        <v>15000</v>
      </c>
      <c r="L307" s="10">
        <f t="shared" si="822"/>
        <v>15000</v>
      </c>
      <c r="M307" s="11">
        <f>M311</f>
        <v>0</v>
      </c>
      <c r="N307" s="10">
        <f>L307+M307</f>
        <v>15000</v>
      </c>
      <c r="O307" s="32">
        <f>O311</f>
        <v>0</v>
      </c>
      <c r="P307" s="10">
        <f>N307+O307</f>
        <v>15000</v>
      </c>
      <c r="Q307" s="11"/>
      <c r="R307" s="11"/>
      <c r="S307" s="10"/>
      <c r="T307" s="11"/>
      <c r="U307" s="10"/>
      <c r="V307" s="11">
        <f>V311</f>
        <v>0</v>
      </c>
      <c r="W307" s="10">
        <f t="shared" si="845"/>
        <v>0</v>
      </c>
      <c r="X307" s="11">
        <f>X311</f>
        <v>0</v>
      </c>
      <c r="Y307" s="10">
        <f t="shared" ref="Y307:Y309" si="851">W307+X307</f>
        <v>0</v>
      </c>
      <c r="Z307" s="32">
        <f>Z311</f>
        <v>0</v>
      </c>
      <c r="AA307" s="10">
        <f t="shared" ref="AA307:AA309" si="852">Y307+Z307</f>
        <v>0</v>
      </c>
      <c r="AB307" s="11"/>
      <c r="AC307" s="11"/>
      <c r="AD307" s="11"/>
      <c r="AE307" s="11"/>
      <c r="AF307" s="11"/>
      <c r="AG307" s="11">
        <f>AG311</f>
        <v>0</v>
      </c>
      <c r="AH307" s="11">
        <f t="shared" si="848"/>
        <v>0</v>
      </c>
      <c r="AI307" s="11">
        <f>AI311</f>
        <v>0</v>
      </c>
      <c r="AJ307" s="11">
        <f t="shared" ref="AJ307:AJ309" si="853">AH307+AI307</f>
        <v>0</v>
      </c>
      <c r="AK307" s="32">
        <f>AK311</f>
        <v>0</v>
      </c>
      <c r="AL307" s="11">
        <f t="shared" ref="AL307:AL309" si="854">AJ307+AK307</f>
        <v>0</v>
      </c>
      <c r="AM307" s="3"/>
      <c r="AN307" s="3">
        <v>0</v>
      </c>
    </row>
    <row r="308" spans="1:40" x14ac:dyDescent="0.3">
      <c r="A308" s="23"/>
      <c r="B308" s="19" t="s">
        <v>12</v>
      </c>
      <c r="C308" s="19"/>
      <c r="D308" s="11"/>
      <c r="E308" s="11"/>
      <c r="F308" s="10"/>
      <c r="G308" s="11"/>
      <c r="H308" s="10"/>
      <c r="I308" s="11"/>
      <c r="J308" s="10"/>
      <c r="K308" s="11">
        <f>K312</f>
        <v>285000</v>
      </c>
      <c r="L308" s="10">
        <f t="shared" si="822"/>
        <v>285000</v>
      </c>
      <c r="M308" s="11">
        <f>M312</f>
        <v>0</v>
      </c>
      <c r="N308" s="10">
        <f>L308+M308</f>
        <v>285000</v>
      </c>
      <c r="O308" s="32">
        <f>O312</f>
        <v>0</v>
      </c>
      <c r="P308" s="10">
        <f>N308+O308</f>
        <v>285000</v>
      </c>
      <c r="Q308" s="11"/>
      <c r="R308" s="11"/>
      <c r="S308" s="10"/>
      <c r="T308" s="11"/>
      <c r="U308" s="10"/>
      <c r="V308" s="11">
        <f>V312</f>
        <v>0</v>
      </c>
      <c r="W308" s="10">
        <f t="shared" si="845"/>
        <v>0</v>
      </c>
      <c r="X308" s="11">
        <f>X312</f>
        <v>0</v>
      </c>
      <c r="Y308" s="10">
        <f t="shared" si="851"/>
        <v>0</v>
      </c>
      <c r="Z308" s="32">
        <f>Z312</f>
        <v>0</v>
      </c>
      <c r="AA308" s="10">
        <f t="shared" si="852"/>
        <v>0</v>
      </c>
      <c r="AB308" s="11"/>
      <c r="AC308" s="11"/>
      <c r="AD308" s="11"/>
      <c r="AE308" s="11"/>
      <c r="AF308" s="11"/>
      <c r="AG308" s="11">
        <f>AG312</f>
        <v>0</v>
      </c>
      <c r="AH308" s="11">
        <f t="shared" si="848"/>
        <v>0</v>
      </c>
      <c r="AI308" s="11">
        <f>AI312</f>
        <v>0</v>
      </c>
      <c r="AJ308" s="11">
        <f t="shared" si="853"/>
        <v>0</v>
      </c>
      <c r="AK308" s="32">
        <f>AK312</f>
        <v>0</v>
      </c>
      <c r="AL308" s="11">
        <f t="shared" si="854"/>
        <v>0</v>
      </c>
      <c r="AM308" s="3"/>
      <c r="AN308" s="3"/>
    </row>
    <row r="309" spans="1:40" ht="93.75" x14ac:dyDescent="0.3">
      <c r="A309" s="1" t="s">
        <v>394</v>
      </c>
      <c r="B309" s="19" t="s">
        <v>363</v>
      </c>
      <c r="C309" s="6" t="s">
        <v>364</v>
      </c>
      <c r="D309" s="11"/>
      <c r="E309" s="11"/>
      <c r="F309" s="10"/>
      <c r="G309" s="11"/>
      <c r="H309" s="10"/>
      <c r="I309" s="11"/>
      <c r="J309" s="10"/>
      <c r="K309" s="11">
        <f>K311+K312</f>
        <v>300000</v>
      </c>
      <c r="L309" s="10">
        <f t="shared" si="822"/>
        <v>300000</v>
      </c>
      <c r="M309" s="11">
        <f>M311+M312</f>
        <v>0</v>
      </c>
      <c r="N309" s="10">
        <f>L309+M309</f>
        <v>300000</v>
      </c>
      <c r="O309" s="32">
        <f>O311+O312</f>
        <v>0</v>
      </c>
      <c r="P309" s="10">
        <f>N309+O309</f>
        <v>300000</v>
      </c>
      <c r="Q309" s="11"/>
      <c r="R309" s="11"/>
      <c r="S309" s="10"/>
      <c r="T309" s="11"/>
      <c r="U309" s="10"/>
      <c r="V309" s="11"/>
      <c r="W309" s="10">
        <f t="shared" si="845"/>
        <v>0</v>
      </c>
      <c r="X309" s="11"/>
      <c r="Y309" s="10">
        <f t="shared" si="851"/>
        <v>0</v>
      </c>
      <c r="Z309" s="32"/>
      <c r="AA309" s="10">
        <f t="shared" si="852"/>
        <v>0</v>
      </c>
      <c r="AB309" s="11"/>
      <c r="AC309" s="11"/>
      <c r="AD309" s="11"/>
      <c r="AE309" s="11"/>
      <c r="AF309" s="11"/>
      <c r="AG309" s="11"/>
      <c r="AH309" s="11">
        <f t="shared" si="848"/>
        <v>0</v>
      </c>
      <c r="AI309" s="11"/>
      <c r="AJ309" s="11">
        <f t="shared" si="853"/>
        <v>0</v>
      </c>
      <c r="AK309" s="32"/>
      <c r="AL309" s="11">
        <f t="shared" si="854"/>
        <v>0</v>
      </c>
      <c r="AM309" s="3"/>
      <c r="AN309" s="3"/>
    </row>
    <row r="310" spans="1:40" x14ac:dyDescent="0.3">
      <c r="A310" s="23"/>
      <c r="B310" s="19" t="s">
        <v>5</v>
      </c>
      <c r="C310" s="6"/>
      <c r="D310" s="11"/>
      <c r="E310" s="11"/>
      <c r="F310" s="10"/>
      <c r="G310" s="11"/>
      <c r="H310" s="10"/>
      <c r="I310" s="11"/>
      <c r="J310" s="10"/>
      <c r="K310" s="11"/>
      <c r="L310" s="10"/>
      <c r="M310" s="11"/>
      <c r="N310" s="10"/>
      <c r="O310" s="32"/>
      <c r="P310" s="10"/>
      <c r="Q310" s="11"/>
      <c r="R310" s="11"/>
      <c r="S310" s="10"/>
      <c r="T310" s="11"/>
      <c r="U310" s="10"/>
      <c r="V310" s="11"/>
      <c r="W310" s="10"/>
      <c r="X310" s="11"/>
      <c r="Y310" s="10"/>
      <c r="Z310" s="32"/>
      <c r="AA310" s="10"/>
      <c r="AB310" s="11"/>
      <c r="AC310" s="11"/>
      <c r="AD310" s="11"/>
      <c r="AE310" s="11"/>
      <c r="AF310" s="11"/>
      <c r="AG310" s="11"/>
      <c r="AH310" s="11"/>
      <c r="AI310" s="11"/>
      <c r="AJ310" s="11"/>
      <c r="AK310" s="32"/>
      <c r="AL310" s="11"/>
      <c r="AM310" s="3"/>
      <c r="AN310" s="3"/>
    </row>
    <row r="311" spans="1:40" hidden="1" x14ac:dyDescent="0.3">
      <c r="A311" s="23"/>
      <c r="B311" s="19" t="s">
        <v>6</v>
      </c>
      <c r="C311" s="6"/>
      <c r="D311" s="11"/>
      <c r="E311" s="11"/>
      <c r="F311" s="10"/>
      <c r="G311" s="11"/>
      <c r="H311" s="10"/>
      <c r="I311" s="11"/>
      <c r="J311" s="10"/>
      <c r="K311" s="11">
        <v>15000</v>
      </c>
      <c r="L311" s="10">
        <f t="shared" si="822"/>
        <v>15000</v>
      </c>
      <c r="M311" s="11"/>
      <c r="N311" s="10">
        <f>L311+M311</f>
        <v>15000</v>
      </c>
      <c r="O311" s="32"/>
      <c r="P311" s="10">
        <f>N311+O311</f>
        <v>15000</v>
      </c>
      <c r="Q311" s="11"/>
      <c r="R311" s="11"/>
      <c r="S311" s="10"/>
      <c r="T311" s="11"/>
      <c r="U311" s="10"/>
      <c r="V311" s="11"/>
      <c r="W311" s="10">
        <f t="shared" si="845"/>
        <v>0</v>
      </c>
      <c r="X311" s="11"/>
      <c r="Y311" s="10">
        <f t="shared" ref="Y311:Y313" si="855">W311+X311</f>
        <v>0</v>
      </c>
      <c r="Z311" s="32"/>
      <c r="AA311" s="10">
        <f t="shared" ref="AA311:AA313" si="856">Y311+Z311</f>
        <v>0</v>
      </c>
      <c r="AB311" s="11"/>
      <c r="AC311" s="11"/>
      <c r="AD311" s="11"/>
      <c r="AE311" s="11"/>
      <c r="AF311" s="11"/>
      <c r="AG311" s="11"/>
      <c r="AH311" s="11">
        <f t="shared" si="848"/>
        <v>0</v>
      </c>
      <c r="AI311" s="11"/>
      <c r="AJ311" s="11">
        <f t="shared" ref="AJ311:AJ313" si="857">AH311+AI311</f>
        <v>0</v>
      </c>
      <c r="AK311" s="32"/>
      <c r="AL311" s="11">
        <f t="shared" ref="AL311:AL313" si="858">AJ311+AK311</f>
        <v>0</v>
      </c>
      <c r="AM311" s="3" t="s">
        <v>380</v>
      </c>
      <c r="AN311" s="3">
        <v>0</v>
      </c>
    </row>
    <row r="312" spans="1:40" x14ac:dyDescent="0.3">
      <c r="A312" s="23"/>
      <c r="B312" s="7" t="s">
        <v>12</v>
      </c>
      <c r="C312" s="6"/>
      <c r="D312" s="11"/>
      <c r="E312" s="11"/>
      <c r="F312" s="10"/>
      <c r="G312" s="11"/>
      <c r="H312" s="10"/>
      <c r="I312" s="11"/>
      <c r="J312" s="10"/>
      <c r="K312" s="11">
        <v>285000</v>
      </c>
      <c r="L312" s="10">
        <f t="shared" si="822"/>
        <v>285000</v>
      </c>
      <c r="M312" s="11"/>
      <c r="N312" s="10">
        <f>L312+M312</f>
        <v>285000</v>
      </c>
      <c r="O312" s="32"/>
      <c r="P312" s="10">
        <f>N312+O312</f>
        <v>285000</v>
      </c>
      <c r="Q312" s="11"/>
      <c r="R312" s="11"/>
      <c r="S312" s="10"/>
      <c r="T312" s="11"/>
      <c r="U312" s="10"/>
      <c r="V312" s="11"/>
      <c r="W312" s="10">
        <f t="shared" si="845"/>
        <v>0</v>
      </c>
      <c r="X312" s="11"/>
      <c r="Y312" s="10">
        <f t="shared" si="855"/>
        <v>0</v>
      </c>
      <c r="Z312" s="32"/>
      <c r="AA312" s="10">
        <f t="shared" si="856"/>
        <v>0</v>
      </c>
      <c r="AB312" s="11"/>
      <c r="AC312" s="11"/>
      <c r="AD312" s="11"/>
      <c r="AE312" s="11"/>
      <c r="AF312" s="11"/>
      <c r="AG312" s="11"/>
      <c r="AH312" s="11">
        <f t="shared" si="848"/>
        <v>0</v>
      </c>
      <c r="AI312" s="11"/>
      <c r="AJ312" s="11">
        <f t="shared" si="857"/>
        <v>0</v>
      </c>
      <c r="AK312" s="32"/>
      <c r="AL312" s="11">
        <f t="shared" si="858"/>
        <v>0</v>
      </c>
      <c r="AM312" s="3" t="s">
        <v>380</v>
      </c>
      <c r="AN312" s="3"/>
    </row>
    <row r="313" spans="1:40" x14ac:dyDescent="0.3">
      <c r="A313" s="25"/>
      <c r="B313" s="49" t="s">
        <v>8</v>
      </c>
      <c r="C313" s="49"/>
      <c r="D313" s="11">
        <f>D16+D99+D141+D169+D269+D286+D288+D297+D302</f>
        <v>9327615.6000000015</v>
      </c>
      <c r="E313" s="11">
        <f>E16+E99+E141+E169+E269+E286+E288+E297+E302</f>
        <v>-109687.58099999999</v>
      </c>
      <c r="F313" s="11">
        <f t="shared" si="691"/>
        <v>9217928.0190000013</v>
      </c>
      <c r="G313" s="11">
        <f>G16+G99+G141+G169+G269+G286+G288+G297+G302</f>
        <v>867731.41299999994</v>
      </c>
      <c r="H313" s="11">
        <f t="shared" si="838"/>
        <v>10085659.432000002</v>
      </c>
      <c r="I313" s="11">
        <f>I16+I99+I141+I169+I269+I286+I288+I297+I302</f>
        <v>3673.8</v>
      </c>
      <c r="J313" s="11">
        <f t="shared" si="821"/>
        <v>10089333.232000003</v>
      </c>
      <c r="K313" s="11">
        <f>K16+K99+K141+K169+K269+K286+K288+K297+K302+K305</f>
        <v>798176.74499999988</v>
      </c>
      <c r="L313" s="11">
        <f t="shared" si="822"/>
        <v>10887509.977000002</v>
      </c>
      <c r="M313" s="11">
        <f>M16+M99+M141+M169+M269+M286+M288+M297+M302+M305</f>
        <v>5997.241</v>
      </c>
      <c r="N313" s="11">
        <f>L313+M313</f>
        <v>10893507.218000002</v>
      </c>
      <c r="O313" s="32">
        <f>O16+O99+O141+O169+O269+O286+O288+O297+O302+O305</f>
        <v>-13203.050000000052</v>
      </c>
      <c r="P313" s="11">
        <f>N313+O313</f>
        <v>10880304.168000001</v>
      </c>
      <c r="Q313" s="11">
        <f>Q16+Q99+Q141+Q169+Q269+Q286+Q288+Q297+Q302</f>
        <v>8208529.2999999989</v>
      </c>
      <c r="R313" s="11">
        <f>R16+R99+R141+R169+R269+R286+R288+R297+R302</f>
        <v>0</v>
      </c>
      <c r="S313" s="11">
        <f t="shared" si="692"/>
        <v>8208529.2999999989</v>
      </c>
      <c r="T313" s="11">
        <f>T16+T99+T141+T169+T269+T286+T288+T297+T302</f>
        <v>81795.210000000021</v>
      </c>
      <c r="U313" s="11">
        <f t="shared" si="810"/>
        <v>8290324.5099999988</v>
      </c>
      <c r="V313" s="11">
        <f>V16+V99+V141+V169+V269+V286+V288+V297+V302+V305</f>
        <v>373643.8</v>
      </c>
      <c r="W313" s="11">
        <f t="shared" si="823"/>
        <v>8663968.3099999987</v>
      </c>
      <c r="X313" s="11">
        <f>X16+X99+X141+X169+X269+X286+X288+X297+X302+X305</f>
        <v>-500000</v>
      </c>
      <c r="Y313" s="11">
        <f t="shared" si="855"/>
        <v>8163968.3099999987</v>
      </c>
      <c r="Z313" s="32">
        <f>Z16+Z99+Z141+Z169+Z269+Z286+Z288+Z297+Z302+Z305</f>
        <v>49108.312000000005</v>
      </c>
      <c r="AA313" s="11">
        <f t="shared" si="856"/>
        <v>8213076.6219999986</v>
      </c>
      <c r="AB313" s="11">
        <f>AB16+AB99+AB141+AB169+AB269+AB286+AB288+AB297+AB302</f>
        <v>7858887.1999999993</v>
      </c>
      <c r="AC313" s="11">
        <f>AC16+AC99+AC141+AC169+AC269+AC286+AC288+AC297+AC302</f>
        <v>37871.701999999997</v>
      </c>
      <c r="AD313" s="11">
        <f t="shared" si="693"/>
        <v>7896758.9019999988</v>
      </c>
      <c r="AE313" s="11">
        <f>AE16+AE99+AE141+AE169+AE269+AE286+AE288+AE297+AE302</f>
        <v>-94068.400000000009</v>
      </c>
      <c r="AF313" s="11">
        <f t="shared" si="814"/>
        <v>7802690.5019999985</v>
      </c>
      <c r="AG313" s="11">
        <f>AG16+AG99+AG141+AG169+AG269+AG286+AG288+AG297+AG302+AG305</f>
        <v>224191.67000000004</v>
      </c>
      <c r="AH313" s="11">
        <f t="shared" si="826"/>
        <v>8026882.1719999984</v>
      </c>
      <c r="AI313" s="11">
        <f>AI16+AI99+AI141+AI169+AI269+AI286+AI288+AI297+AI302+AI305</f>
        <v>0</v>
      </c>
      <c r="AJ313" s="11">
        <f t="shared" si="857"/>
        <v>8026882.1719999984</v>
      </c>
      <c r="AK313" s="32">
        <f>AK16+AK99+AK141+AK169+AK269+AK286+AK288+AK297+AK302+AK305</f>
        <v>0</v>
      </c>
      <c r="AL313" s="11">
        <f t="shared" si="858"/>
        <v>8026882.1719999984</v>
      </c>
      <c r="AM313" s="3"/>
      <c r="AN313" s="3"/>
    </row>
    <row r="314" spans="1:40" x14ac:dyDescent="0.3">
      <c r="A314" s="25"/>
      <c r="B314" s="49" t="s">
        <v>9</v>
      </c>
      <c r="C314" s="57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32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32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32"/>
      <c r="AL314" s="11"/>
      <c r="AM314" s="3"/>
      <c r="AN314" s="3"/>
    </row>
    <row r="315" spans="1:40" x14ac:dyDescent="0.3">
      <c r="A315" s="25"/>
      <c r="B315" s="49" t="s">
        <v>21</v>
      </c>
      <c r="C315" s="49"/>
      <c r="D315" s="11">
        <f>D172</f>
        <v>1644791.2999999998</v>
      </c>
      <c r="E315" s="11">
        <f>E172</f>
        <v>0</v>
      </c>
      <c r="F315" s="11">
        <f t="shared" si="691"/>
        <v>1644791.2999999998</v>
      </c>
      <c r="G315" s="11">
        <f>G172</f>
        <v>-147505</v>
      </c>
      <c r="H315" s="11">
        <f t="shared" ref="H315:H318" si="859">F315+G315</f>
        <v>1497286.2999999998</v>
      </c>
      <c r="I315" s="11">
        <f>I172</f>
        <v>0</v>
      </c>
      <c r="J315" s="11">
        <f t="shared" ref="J315:J318" si="860">H315+I315</f>
        <v>1497286.2999999998</v>
      </c>
      <c r="K315" s="11">
        <f>K172</f>
        <v>18402.5</v>
      </c>
      <c r="L315" s="11">
        <f t="shared" ref="L315:L318" si="861">J315+K315</f>
        <v>1515688.7999999998</v>
      </c>
      <c r="M315" s="11">
        <f>M172</f>
        <v>0</v>
      </c>
      <c r="N315" s="11">
        <f>L315+M315</f>
        <v>1515688.7999999998</v>
      </c>
      <c r="O315" s="32">
        <f>O172</f>
        <v>-4.3655745685100555E-11</v>
      </c>
      <c r="P315" s="11">
        <f>N315+O315</f>
        <v>1515688.7999999998</v>
      </c>
      <c r="Q315" s="11">
        <f>Q172</f>
        <v>2102955</v>
      </c>
      <c r="R315" s="11">
        <f>R172</f>
        <v>0</v>
      </c>
      <c r="S315" s="11">
        <f t="shared" si="692"/>
        <v>2102955</v>
      </c>
      <c r="T315" s="11">
        <f>T172</f>
        <v>0</v>
      </c>
      <c r="U315" s="11">
        <f t="shared" ref="U315:U318" si="862">S315+T315</f>
        <v>2102955</v>
      </c>
      <c r="V315" s="11">
        <f>V172</f>
        <v>0</v>
      </c>
      <c r="W315" s="11">
        <f t="shared" ref="W315:W318" si="863">U315+V315</f>
        <v>2102955</v>
      </c>
      <c r="X315" s="11">
        <f>X172</f>
        <v>0</v>
      </c>
      <c r="Y315" s="11">
        <f t="shared" ref="Y315:Y318" si="864">W315+X315</f>
        <v>2102955</v>
      </c>
      <c r="Z315" s="32">
        <f>Z172</f>
        <v>0</v>
      </c>
      <c r="AA315" s="11">
        <f t="shared" ref="AA315:AA318" si="865">Y315+Z315</f>
        <v>2102955</v>
      </c>
      <c r="AB315" s="11">
        <f>AB172</f>
        <v>1860675</v>
      </c>
      <c r="AC315" s="11">
        <f>AC172</f>
        <v>0</v>
      </c>
      <c r="AD315" s="11">
        <f t="shared" si="693"/>
        <v>1860675</v>
      </c>
      <c r="AE315" s="11">
        <f>AE172</f>
        <v>0</v>
      </c>
      <c r="AF315" s="11">
        <f t="shared" ref="AF315:AF318" si="866">AD315+AE315</f>
        <v>1860675</v>
      </c>
      <c r="AG315" s="11">
        <f>AG172</f>
        <v>0</v>
      </c>
      <c r="AH315" s="11">
        <f t="shared" ref="AH315:AH318" si="867">AF315+AG315</f>
        <v>1860675</v>
      </c>
      <c r="AI315" s="11">
        <f>AI172</f>
        <v>0</v>
      </c>
      <c r="AJ315" s="11">
        <f t="shared" ref="AJ315:AJ318" si="868">AH315+AI315</f>
        <v>1860675</v>
      </c>
      <c r="AK315" s="32">
        <f>AK172</f>
        <v>0</v>
      </c>
      <c r="AL315" s="11">
        <f t="shared" ref="AL315:AL318" si="869">AJ315+AK315</f>
        <v>1860675</v>
      </c>
      <c r="AM315" s="3"/>
      <c r="AN315" s="3"/>
    </row>
    <row r="316" spans="1:40" x14ac:dyDescent="0.3">
      <c r="A316" s="25"/>
      <c r="B316" s="49" t="s">
        <v>12</v>
      </c>
      <c r="C316" s="49"/>
      <c r="D316" s="11">
        <f>D19+D102+D144+D272</f>
        <v>3434674.0999999996</v>
      </c>
      <c r="E316" s="11">
        <f>E19+E102+E144+E272</f>
        <v>0</v>
      </c>
      <c r="F316" s="11">
        <f t="shared" si="691"/>
        <v>3434674.0999999996</v>
      </c>
      <c r="G316" s="11">
        <f>G19+G102+G144+G272</f>
        <v>144358.79999999999</v>
      </c>
      <c r="H316" s="11">
        <f t="shared" si="859"/>
        <v>3579032.8999999994</v>
      </c>
      <c r="I316" s="11">
        <f>I19+I102+I144+I272</f>
        <v>0</v>
      </c>
      <c r="J316" s="11">
        <f t="shared" si="860"/>
        <v>3579032.8999999994</v>
      </c>
      <c r="K316" s="11">
        <f>K19+K102+K144+K272+K308</f>
        <v>554174.89999999991</v>
      </c>
      <c r="L316" s="11">
        <f t="shared" si="861"/>
        <v>4133207.7999999993</v>
      </c>
      <c r="M316" s="11">
        <f>M19+M102+M144+M272+M308</f>
        <v>0</v>
      </c>
      <c r="N316" s="11">
        <f>L316+M316</f>
        <v>4133207.7999999993</v>
      </c>
      <c r="O316" s="32">
        <f>O19+O102+O144+O272+O308</f>
        <v>0</v>
      </c>
      <c r="P316" s="11">
        <f>N316+O316</f>
        <v>4133207.7999999993</v>
      </c>
      <c r="Q316" s="11">
        <f>Q19+Q102+Q144+Q272</f>
        <v>2189848.7000000002</v>
      </c>
      <c r="R316" s="11">
        <f>R19+R102+R144+R272</f>
        <v>0</v>
      </c>
      <c r="S316" s="11">
        <f t="shared" si="692"/>
        <v>2189848.7000000002</v>
      </c>
      <c r="T316" s="11">
        <f>T19+T102+T144+T272</f>
        <v>-6947.6</v>
      </c>
      <c r="U316" s="11">
        <f t="shared" si="862"/>
        <v>2182901.1</v>
      </c>
      <c r="V316" s="11">
        <f>V19+V102+V144+V272+V308</f>
        <v>660406.4</v>
      </c>
      <c r="W316" s="11">
        <f t="shared" si="863"/>
        <v>2843307.5</v>
      </c>
      <c r="X316" s="11">
        <f>X19+X102+X144+X272+X308</f>
        <v>-500000</v>
      </c>
      <c r="Y316" s="11">
        <f t="shared" si="864"/>
        <v>2343307.5</v>
      </c>
      <c r="Z316" s="32">
        <f>Z19+Z102+Z144+Z272+Z308</f>
        <v>0</v>
      </c>
      <c r="AA316" s="11">
        <f t="shared" si="865"/>
        <v>2343307.5</v>
      </c>
      <c r="AB316" s="11">
        <f>AB19+AB102+AB144+AB272</f>
        <v>940203.2</v>
      </c>
      <c r="AC316" s="11">
        <f>AC19+AC102+AC144+AC272</f>
        <v>0</v>
      </c>
      <c r="AD316" s="11">
        <f t="shared" si="693"/>
        <v>940203.2</v>
      </c>
      <c r="AE316" s="11">
        <f>AE19+AE102+AE144+AE272</f>
        <v>-79460.600000000006</v>
      </c>
      <c r="AF316" s="11">
        <f t="shared" si="866"/>
        <v>860742.6</v>
      </c>
      <c r="AG316" s="11">
        <f>AG19+AG102+AG144+AG272+AG308</f>
        <v>282304.7</v>
      </c>
      <c r="AH316" s="11">
        <f t="shared" si="867"/>
        <v>1143047.3</v>
      </c>
      <c r="AI316" s="11">
        <f>AI19+AI102+AI144+AI272+AI308</f>
        <v>0</v>
      </c>
      <c r="AJ316" s="11">
        <f t="shared" si="868"/>
        <v>1143047.3</v>
      </c>
      <c r="AK316" s="32">
        <f>AK19+AK102+AK144+AK272+AK308</f>
        <v>0</v>
      </c>
      <c r="AL316" s="11">
        <f t="shared" si="869"/>
        <v>1143047.3</v>
      </c>
      <c r="AM316" s="3"/>
      <c r="AN316" s="3"/>
    </row>
    <row r="317" spans="1:40" x14ac:dyDescent="0.3">
      <c r="A317" s="25"/>
      <c r="B317" s="49" t="s">
        <v>20</v>
      </c>
      <c r="C317" s="49"/>
      <c r="D317" s="11">
        <f>D20+D103</f>
        <v>450505.8</v>
      </c>
      <c r="E317" s="11">
        <f>E20+E103</f>
        <v>0</v>
      </c>
      <c r="F317" s="11">
        <f t="shared" si="691"/>
        <v>450505.8</v>
      </c>
      <c r="G317" s="11">
        <f>G20+G103+G173</f>
        <v>376513.89999999997</v>
      </c>
      <c r="H317" s="11">
        <f t="shared" si="859"/>
        <v>827019.7</v>
      </c>
      <c r="I317" s="11">
        <f>I20+I103+I173</f>
        <v>0</v>
      </c>
      <c r="J317" s="11">
        <f t="shared" si="860"/>
        <v>827019.7</v>
      </c>
      <c r="K317" s="11">
        <f>K20+K103+K173</f>
        <v>0</v>
      </c>
      <c r="L317" s="11">
        <f t="shared" si="861"/>
        <v>827019.7</v>
      </c>
      <c r="M317" s="11">
        <f>M20+M103+M173</f>
        <v>0</v>
      </c>
      <c r="N317" s="11">
        <f>L317+M317</f>
        <v>827019.7</v>
      </c>
      <c r="O317" s="32">
        <f>O20+O103+O173</f>
        <v>0</v>
      </c>
      <c r="P317" s="11">
        <f>N317+O317</f>
        <v>827019.7</v>
      </c>
      <c r="Q317" s="11">
        <f>Q20+Q103</f>
        <v>435018.2</v>
      </c>
      <c r="R317" s="11">
        <f>R20+R103</f>
        <v>0</v>
      </c>
      <c r="S317" s="11">
        <f t="shared" si="692"/>
        <v>435018.2</v>
      </c>
      <c r="T317" s="11">
        <f>T20+T103+T173</f>
        <v>-16630.899999999998</v>
      </c>
      <c r="U317" s="11">
        <f t="shared" si="862"/>
        <v>418387.3</v>
      </c>
      <c r="V317" s="11">
        <f>V20+V103+V173</f>
        <v>0</v>
      </c>
      <c r="W317" s="11">
        <f t="shared" si="863"/>
        <v>418387.3</v>
      </c>
      <c r="X317" s="11">
        <f>X20+X103+X173</f>
        <v>0</v>
      </c>
      <c r="Y317" s="11">
        <f t="shared" si="864"/>
        <v>418387.3</v>
      </c>
      <c r="Z317" s="32">
        <f>Z20+Z103+Z173</f>
        <v>0</v>
      </c>
      <c r="AA317" s="11">
        <f t="shared" si="865"/>
        <v>418387.3</v>
      </c>
      <c r="AB317" s="11">
        <f>AB20+AB103</f>
        <v>439776.60000000003</v>
      </c>
      <c r="AC317" s="11">
        <f>AC20+AC103</f>
        <v>0</v>
      </c>
      <c r="AD317" s="11">
        <f t="shared" si="693"/>
        <v>439776.60000000003</v>
      </c>
      <c r="AE317" s="11">
        <f>AE20+AE103+AE173</f>
        <v>-14607.800000000003</v>
      </c>
      <c r="AF317" s="11">
        <f t="shared" si="866"/>
        <v>425168.80000000005</v>
      </c>
      <c r="AG317" s="11">
        <f>AG20+AG103+AG173</f>
        <v>0</v>
      </c>
      <c r="AH317" s="11">
        <f t="shared" si="867"/>
        <v>425168.80000000005</v>
      </c>
      <c r="AI317" s="11">
        <f>AI20+AI103+AI173</f>
        <v>0</v>
      </c>
      <c r="AJ317" s="11">
        <f t="shared" si="868"/>
        <v>425168.80000000005</v>
      </c>
      <c r="AK317" s="32">
        <f>AK20+AK103+AK173</f>
        <v>0</v>
      </c>
      <c r="AL317" s="11">
        <f t="shared" si="869"/>
        <v>425168.80000000005</v>
      </c>
      <c r="AM317" s="3"/>
      <c r="AN317" s="3"/>
    </row>
    <row r="318" spans="1:40" x14ac:dyDescent="0.3">
      <c r="A318" s="25"/>
      <c r="B318" s="49" t="s">
        <v>116</v>
      </c>
      <c r="C318" s="50"/>
      <c r="D318" s="11">
        <f>D104</f>
        <v>518443.7</v>
      </c>
      <c r="E318" s="11">
        <f>E104</f>
        <v>0</v>
      </c>
      <c r="F318" s="11">
        <f t="shared" si="691"/>
        <v>518443.7</v>
      </c>
      <c r="G318" s="11">
        <f>G104</f>
        <v>352757.7</v>
      </c>
      <c r="H318" s="11">
        <f t="shared" si="859"/>
        <v>871201.4</v>
      </c>
      <c r="I318" s="11">
        <f>I104</f>
        <v>0</v>
      </c>
      <c r="J318" s="11">
        <f t="shared" si="860"/>
        <v>871201.4</v>
      </c>
      <c r="K318" s="11">
        <f>K104</f>
        <v>0</v>
      </c>
      <c r="L318" s="11">
        <f t="shared" si="861"/>
        <v>871201.4</v>
      </c>
      <c r="M318" s="11">
        <f>M104</f>
        <v>0</v>
      </c>
      <c r="N318" s="11">
        <f>L318+M318</f>
        <v>871201.4</v>
      </c>
      <c r="O318" s="32">
        <f>O104</f>
        <v>0</v>
      </c>
      <c r="P318" s="11">
        <f>N318+O318</f>
        <v>871201.4</v>
      </c>
      <c r="Q318" s="11">
        <f>Q104</f>
        <v>533322.9</v>
      </c>
      <c r="R318" s="11">
        <f>R104</f>
        <v>0</v>
      </c>
      <c r="S318" s="11">
        <f t="shared" si="692"/>
        <v>533322.9</v>
      </c>
      <c r="T318" s="11">
        <f>T104</f>
        <v>0</v>
      </c>
      <c r="U318" s="11">
        <f t="shared" si="862"/>
        <v>533322.9</v>
      </c>
      <c r="V318" s="11">
        <f>V104</f>
        <v>0</v>
      </c>
      <c r="W318" s="11">
        <f t="shared" si="863"/>
        <v>533322.9</v>
      </c>
      <c r="X318" s="11">
        <f>X104</f>
        <v>0</v>
      </c>
      <c r="Y318" s="11">
        <f t="shared" si="864"/>
        <v>533322.9</v>
      </c>
      <c r="Z318" s="32">
        <f>Z104</f>
        <v>0</v>
      </c>
      <c r="AA318" s="11">
        <f t="shared" si="865"/>
        <v>533322.9</v>
      </c>
      <c r="AB318" s="11">
        <f>AB104</f>
        <v>2107564.9</v>
      </c>
      <c r="AC318" s="11">
        <f>AC104</f>
        <v>0</v>
      </c>
      <c r="AD318" s="11">
        <f t="shared" si="693"/>
        <v>2107564.9</v>
      </c>
      <c r="AE318" s="11">
        <f>AE104</f>
        <v>0</v>
      </c>
      <c r="AF318" s="11">
        <f t="shared" si="866"/>
        <v>2107564.9</v>
      </c>
      <c r="AG318" s="11">
        <f>AG104</f>
        <v>0</v>
      </c>
      <c r="AH318" s="11">
        <f t="shared" si="867"/>
        <v>2107564.9</v>
      </c>
      <c r="AI318" s="11">
        <f>AI104</f>
        <v>0</v>
      </c>
      <c r="AJ318" s="11">
        <f t="shared" si="868"/>
        <v>2107564.9</v>
      </c>
      <c r="AK318" s="32">
        <f>AK104</f>
        <v>0</v>
      </c>
      <c r="AL318" s="11">
        <f t="shared" si="869"/>
        <v>2107564.9</v>
      </c>
      <c r="AM318" s="3"/>
      <c r="AN318" s="3"/>
    </row>
    <row r="319" spans="1:40" x14ac:dyDescent="0.3">
      <c r="A319" s="25"/>
      <c r="B319" s="49" t="s">
        <v>10</v>
      </c>
      <c r="C319" s="49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32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32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32"/>
      <c r="AL319" s="11"/>
      <c r="AM319" s="3"/>
      <c r="AN319" s="3"/>
    </row>
    <row r="320" spans="1:40" x14ac:dyDescent="0.3">
      <c r="A320" s="25"/>
      <c r="B320" s="53" t="s">
        <v>14</v>
      </c>
      <c r="C320" s="53"/>
      <c r="D320" s="11">
        <f>D303+D105+D106+D107+D109+D111+D112+D113+D114+D116+D118+D120+D121+D123+D125+D127+D128+D287+D289+D290+D291+D292+D293+D294+D295+D298+D299+D300+D21+D26+D31+D36+D41+D42+D47+D52+D57+D62+D63+D67+D71+D75+D79+D87+D88+D89</f>
        <v>2475715.6</v>
      </c>
      <c r="E320" s="11">
        <f>E303+E105+E106+E107+E109+E111+E112+E113+E114+E116+E118+E120+E121+E123+E125+E127+E128+E287+E289+E290+E291+E292+E293+E294+E295+E298+E299+E300+E21+E26+E31+E36+E41+E42+E47+E52+E57+E62+E63+E67+E71+E75+E79+E87+E88+E89+E301</f>
        <v>-110325.24399999999</v>
      </c>
      <c r="F320" s="11">
        <f t="shared" si="691"/>
        <v>2365390.3560000001</v>
      </c>
      <c r="G320" s="11">
        <f>G303+G105+G106+G107+G109+G111+G112+G113+G114+G116+G118+G120+G121+G123+G125+G127+G128+G287+G289+G290+G291+G292+G293+G294+G295+G298+G299+G300+G21+G26+G31+G36+G41+G42+G47+G52+G57+G62+G63+G67+G71+G75+G79+G87+G88+G89+G301+G296+G90+G91</f>
        <v>204543.383</v>
      </c>
      <c r="H320" s="11">
        <f t="shared" ref="H320:H326" si="870">F320+G320</f>
        <v>2569933.7390000001</v>
      </c>
      <c r="I320" s="11">
        <f>I303+I105+I106+I107+I109+I111+I112+I113+I114+I116+I118+I120+I121+I123+I125+I127+I128+I287+I289+I290+I291+I292+I293+I294+I295+I298+I299+I300+I21+I26+I31+I36+I41+I42+I47+I52+I57+I62+I63+I67+I71+I75+I79+I87+I88+I89+I301+I296+I90+I91</f>
        <v>0</v>
      </c>
      <c r="J320" s="11">
        <f t="shared" ref="J320:J326" si="871">H320+I320</f>
        <v>2569933.7390000001</v>
      </c>
      <c r="K320" s="11">
        <f>K303+K105+K106+K107+K109+K111+K112+K113+K114+K116+K118+K120+K121+K123+K125+K127+K128+K287+K289+K290+K291+K292+K293+K294+K295+K298+K299+K300+K21+K26+K31+K36+K41+K42+K47+K52+K57+K62+K63+K67+K71+K75+K79+K87+K88+K89+K301+K296+K90+K91+K168+K93</f>
        <v>328677.56999999995</v>
      </c>
      <c r="L320" s="11">
        <f t="shared" ref="L320:L327" si="872">J320+K320</f>
        <v>2898611.3089999999</v>
      </c>
      <c r="M320" s="11">
        <f>M303+M105+M106+M107+M109+M111+M112+M113+M114+M116+M118+M120+M121+M123+M125+M127+M128+M287+M289+M290+M291+M292+M293+M294+M295+M298+M299+M300+M21+M26+M31+M36+M41+M42+M47+M52+M57+M62+M63+M67+M71+M75+M79+M87+M88+M89+M301+M296+M90+M91+M168+M93</f>
        <v>5997.241</v>
      </c>
      <c r="N320" s="11">
        <f t="shared" ref="N320:N327" si="873">L320+M320</f>
        <v>2904608.55</v>
      </c>
      <c r="O320" s="32">
        <f>O303+O105+O106+O107+O109+O111+O112+O113+O114+O116+O118+O120+O121+O123+O125+O127+O128+O287+O289+O290+O291+O292+O293+O294+O295+O298+O299+O300+O21+O26+O31+O36+O41+O42+O47+O52+O57+O62+O63+O67+O71+O75+O79+O87+O88+O89+O301+O296+O90+O91+O168+O93+O97</f>
        <v>-41166.572999999997</v>
      </c>
      <c r="P320" s="11">
        <f t="shared" ref="P320:P327" si="874">N320+O320</f>
        <v>2863441.977</v>
      </c>
      <c r="Q320" s="11">
        <f>Q303+Q105+Q106+Q107+Q109+Q111+Q112+Q113+Q114+Q116+Q118+Q120+Q121+Q123+Q125+Q127+Q128+Q287+Q289+Q290+Q291+Q292+Q293+Q294+Q295+Q298+Q299+Q300+Q21+Q26+Q31+Q36+Q41+Q42+Q47+Q52+Q57+Q62+Q63+Q67+Q71+Q75+Q79+Q87+Q88+Q89</f>
        <v>2081487.4000000001</v>
      </c>
      <c r="R320" s="11">
        <f>R303+R105+R106+R107+R109+R111+R112+R113+R114+R116+R118+R120+R121+R123+R125+R127+R128+R287+R289+R290+R291+R292+R293+R294+R295+R298+R299+R300+R21+R26+R31+R36+R41+R42+R47+R52+R57+R62+R63+R67+R71+R75+R79+R87+R88+R89+R301</f>
        <v>0</v>
      </c>
      <c r="S320" s="11">
        <f t="shared" si="692"/>
        <v>2081487.4000000001</v>
      </c>
      <c r="T320" s="11">
        <f>T303+T105+T106+T107+T109+T111+T112+T113+T114+T116+T118+T120+T121+T123+T125+T127+T128+T287+T289+T290+T291+T292+T293+T294+T295+T298+T299+T300+T21+T26+T31+T36+T41+T42+T47+T52+T57+T62+T63+T67+T71+T75+T79+T87+T88+T89+T301+T296+T90+T91</f>
        <v>71104.11</v>
      </c>
      <c r="U320" s="11">
        <f t="shared" ref="U320:U326" si="875">S320+T320</f>
        <v>2152591.5100000002</v>
      </c>
      <c r="V320" s="11">
        <f>V303+V105+V106+V107+V109+V111+V112+V113+V114+V116+V118+V120+V121+V123+V125+V127+V128+V287+V289+V290+V291+V292+V293+V294+V295+V298+V299+V300+V21+V26+V31+V36+V41+V42+V47+V52+V57+V62+V63+V67+V71+V75+V79+V87+V88+V89+V301+V296+V90+V91+V168+V93</f>
        <v>-74406.200000000026</v>
      </c>
      <c r="W320" s="11">
        <f t="shared" ref="W320:W327" si="876">U320+V320</f>
        <v>2078185.3100000003</v>
      </c>
      <c r="X320" s="11">
        <f>X303+X105+X106+X107+X109+X111+X112+X113+X114+X116+X118+X120+X121+X123+X125+X127+X128+X287+X289+X290+X291+X292+X293+X294+X295+X298+X299+X300+X21+X26+X31+X36+X41+X42+X47+X52+X57+X62+X63+X67+X71+X75+X79+X87+X88+X89+X301+X296+X90+X91+X168+X93</f>
        <v>0</v>
      </c>
      <c r="Y320" s="11">
        <f t="shared" ref="Y320:Y327" si="877">W320+X320</f>
        <v>2078185.3100000003</v>
      </c>
      <c r="Z320" s="32">
        <f>Z303+Z105+Z106+Z107+Z109+Z111+Z112+Z113+Z114+Z116+Z118+Z120+Z121+Z123+Z125+Z127+Z128+Z287+Z289+Z290+Z291+Z292+Z293+Z294+Z295+Z298+Z299+Z300+Z21+Z26+Z31+Z36+Z41+Z42+Z47+Z52+Z57+Z62+Z63+Z67+Z71+Z75+Z79+Z87+Z88+Z89+Z301+Z296+Z90+Z91+Z168+Z93+Z97</f>
        <v>33108.311999999998</v>
      </c>
      <c r="AA320" s="11">
        <f t="shared" ref="AA320:AA327" si="878">Y320+Z320</f>
        <v>2111293.6220000004</v>
      </c>
      <c r="AB320" s="11">
        <f>AB303+AB105+AB106+AB107+AB109+AB111+AB112+AB113+AB114+AB116+AB118+AB120+AB121+AB123+AB125+AB127+AB128+AB287+AB289+AB290+AB291+AB292+AB293+AB294+AB295+AB298+AB299+AB300+AB21+AB26+AB31+AB36+AB41+AB42+AB47+AB52+AB57+AB62+AB63+AB67+AB71+AB75+AB79+AB87+AB88+AB89</f>
        <v>1977979.4</v>
      </c>
      <c r="AC320" s="11">
        <f>AC303+AC105+AC106+AC107+AC109+AC111+AC112+AC113+AC114+AC116+AC118+AC120+AC121+AC123+AC125+AC127+AC128+AC287+AC289+AC290+AC291+AC292+AC293+AC294+AC295+AC298+AC299+AC300+AC21+AC26+AC31+AC36+AC41+AC42+AC47+AC52+AC57+AC62+AC63+AC67+AC71+AC75+AC79+AC87+AC88+AC89+AC301</f>
        <v>37871.701999999997</v>
      </c>
      <c r="AD320" s="11">
        <f t="shared" si="693"/>
        <v>2015851.102</v>
      </c>
      <c r="AE320" s="11">
        <f>AE303+AE105+AE106+AE107+AE109+AE111+AE112+AE113+AE114+AE116+AE118+AE120+AE121+AE123+AE125+AE127+AE128+AE287+AE289+AE290+AE291+AE292+AE293+AE294+AE295+AE298+AE299+AE300+AE21+AE26+AE31+AE36+AE41+AE42+AE47+AE52+AE57+AE62+AE63+AE67+AE71+AE75+AE79+AE87+AE88+AE89+AE301+AE296+AE90+AE91</f>
        <v>-104759.6</v>
      </c>
      <c r="AF320" s="11">
        <f t="shared" ref="AF320:AF325" si="879">AD320+AE320</f>
        <v>1911091.5019999999</v>
      </c>
      <c r="AG320" s="11">
        <f>AG303+AG105+AG106+AG107+AG109+AG111+AG112+AG113+AG114+AG116+AG118+AG120+AG121+AG123+AG125+AG127+AG128+AG287+AG289+AG290+AG291+AG292+AG293+AG294+AG295+AG298+AG299+AG300+AG21+AG26+AG31+AG36+AG41+AG42+AG47+AG52+AG57+AG62+AG63+AG67+AG71+AG75+AG79+AG87+AG88+AG89+AG301+AG296+AG90+AG91+AG168+AG93</f>
        <v>348821.67000000004</v>
      </c>
      <c r="AH320" s="11">
        <f t="shared" ref="AH320:AH327" si="880">AF320+AG320</f>
        <v>2259913.1719999998</v>
      </c>
      <c r="AI320" s="11">
        <f>AI303+AI105+AI106+AI107+AI109+AI111+AI112+AI113+AI114+AI116+AI118+AI120+AI121+AI123+AI125+AI127+AI128+AI287+AI289+AI290+AI291+AI292+AI293+AI294+AI295+AI298+AI299+AI300+AI21+AI26+AI31+AI36+AI41+AI42+AI47+AI52+AI57+AI62+AI63+AI67+AI71+AI75+AI79+AI87+AI88+AI89+AI301+AI296+AI90+AI91+AI168+AI93</f>
        <v>0</v>
      </c>
      <c r="AJ320" s="11">
        <f t="shared" ref="AJ320:AJ327" si="881">AH320+AI320</f>
        <v>2259913.1719999998</v>
      </c>
      <c r="AK320" s="32">
        <f>AK303+AK105+AK106+AK107+AK109+AK111+AK112+AK113+AK114+AK116+AK118+AK120+AK121+AK123+AK125+AK127+AK128+AK287+AK289+AK290+AK291+AK292+AK293+AK294+AK295+AK298+AK299+AK300+AK21+AK26+AK31+AK36+AK41+AK42+AK47+AK52+AK57+AK62+AK63+AK67+AK71+AK75+AK79+AK87+AK88+AK89+AK301+AK296+AK90+AK91+AK168+AK93+AK97</f>
        <v>0</v>
      </c>
      <c r="AL320" s="11">
        <f t="shared" ref="AL320:AL327" si="882">AJ320+AK320</f>
        <v>2259913.1719999998</v>
      </c>
      <c r="AM320" s="3"/>
      <c r="AN320" s="3"/>
    </row>
    <row r="321" spans="1:40" x14ac:dyDescent="0.3">
      <c r="A321" s="25"/>
      <c r="B321" s="54" t="s">
        <v>3</v>
      </c>
      <c r="C321" s="50"/>
      <c r="D321" s="11">
        <f>D129+D134+D137</f>
        <v>1770073.9000000001</v>
      </c>
      <c r="E321" s="11">
        <f>E129+E134+E137</f>
        <v>0</v>
      </c>
      <c r="F321" s="11">
        <f t="shared" si="691"/>
        <v>1770073.9000000001</v>
      </c>
      <c r="G321" s="11">
        <f>G129+G134+G137</f>
        <v>405538.97700000001</v>
      </c>
      <c r="H321" s="11">
        <f t="shared" si="870"/>
        <v>2175612.8770000003</v>
      </c>
      <c r="I321" s="11">
        <f>I129+I134+I137</f>
        <v>3673.8</v>
      </c>
      <c r="J321" s="11">
        <f t="shared" si="871"/>
        <v>2179286.6770000001</v>
      </c>
      <c r="K321" s="11">
        <f>K129+K134+K137</f>
        <v>33341.962999999996</v>
      </c>
      <c r="L321" s="11">
        <f t="shared" si="872"/>
        <v>2212628.64</v>
      </c>
      <c r="M321" s="11">
        <f>M129+M134+M137</f>
        <v>0</v>
      </c>
      <c r="N321" s="11">
        <f t="shared" si="873"/>
        <v>2212628.64</v>
      </c>
      <c r="O321" s="32">
        <f>O129+O134+O137</f>
        <v>35724.610999999997</v>
      </c>
      <c r="P321" s="11">
        <f t="shared" si="874"/>
        <v>2248353.2510000002</v>
      </c>
      <c r="Q321" s="11">
        <f>Q129+Q134+Q137</f>
        <v>2154109.1999999997</v>
      </c>
      <c r="R321" s="11">
        <f>R129+R134+R137</f>
        <v>0</v>
      </c>
      <c r="S321" s="11">
        <f t="shared" si="692"/>
        <v>2154109.1999999997</v>
      </c>
      <c r="T321" s="11">
        <f>T129+T134+T137</f>
        <v>10691.099999999999</v>
      </c>
      <c r="U321" s="11">
        <f t="shared" si="875"/>
        <v>2164800.2999999998</v>
      </c>
      <c r="V321" s="11">
        <f>V129+V134+V137</f>
        <v>0</v>
      </c>
      <c r="W321" s="11">
        <f t="shared" si="876"/>
        <v>2164800.2999999998</v>
      </c>
      <c r="X321" s="11">
        <f>X129+X134+X137</f>
        <v>0</v>
      </c>
      <c r="Y321" s="11">
        <f t="shared" si="877"/>
        <v>2164800.2999999998</v>
      </c>
      <c r="Z321" s="32">
        <f>Z129+Z134+Z137</f>
        <v>0</v>
      </c>
      <c r="AA321" s="11">
        <f t="shared" si="878"/>
        <v>2164800.2999999998</v>
      </c>
      <c r="AB321" s="11">
        <f>AB129+AB134+AB137</f>
        <v>2540924.4</v>
      </c>
      <c r="AC321" s="11">
        <f>AC129+AC134+AC137</f>
        <v>0</v>
      </c>
      <c r="AD321" s="11">
        <f t="shared" si="693"/>
        <v>2540924.4</v>
      </c>
      <c r="AE321" s="11">
        <f>AE129+AE134+AE137</f>
        <v>10691.199999999997</v>
      </c>
      <c r="AF321" s="11">
        <f t="shared" si="879"/>
        <v>2551615.6</v>
      </c>
      <c r="AG321" s="11">
        <f>AG129+AG134+AG137</f>
        <v>0</v>
      </c>
      <c r="AH321" s="11">
        <f t="shared" si="880"/>
        <v>2551615.6</v>
      </c>
      <c r="AI321" s="11">
        <f>AI129+AI134+AI137</f>
        <v>0</v>
      </c>
      <c r="AJ321" s="11">
        <f t="shared" si="881"/>
        <v>2551615.6</v>
      </c>
      <c r="AK321" s="32">
        <f>AK129+AK134+AK137</f>
        <v>0</v>
      </c>
      <c r="AL321" s="11">
        <f t="shared" si="882"/>
        <v>2551615.6</v>
      </c>
      <c r="AM321" s="3"/>
      <c r="AN321" s="3"/>
    </row>
    <row r="322" spans="1:40" x14ac:dyDescent="0.3">
      <c r="A322" s="25"/>
      <c r="B322" s="49" t="s">
        <v>303</v>
      </c>
      <c r="C322" s="50"/>
      <c r="D322" s="11">
        <f>D164+D145+D146+D150+D151+D152+D153+D154+D155+D156+D160+D174+D178+D182+D186+D190+D194+D198+D199+D203+D207+D211+D215+D219+D223+D227+D235+D236+D237+D238+D239+D243+D247+D273+D276</f>
        <v>4750814.1999999993</v>
      </c>
      <c r="E322" s="11">
        <f>E164+E145+E146+E150+E151+E152+E153+E154+E155+E156+E160+E174+E178+E182+E186+E190+E194+E198+E199+E203+E207+E211+E215+E219+E223+E227+E235+E236+E237+E238+E239+E243+E247+E273+E276</f>
        <v>0</v>
      </c>
      <c r="F322" s="11">
        <f t="shared" si="691"/>
        <v>4750814.1999999993</v>
      </c>
      <c r="G322" s="11">
        <f>G164+G145+G146+G150+G151+G152+G153+G154+G155+G156+G160+G174+G178+G182+G186+G190+G194+G198+G199+G203+G207+G211+G215+G219+G223+G227+G235+G236+G237+G238+G239+G243+G247+G273+G276+G279+G251+G256+G165+G166+G167</f>
        <v>221784.394</v>
      </c>
      <c r="H322" s="11">
        <f t="shared" si="870"/>
        <v>4972598.5939999996</v>
      </c>
      <c r="I322" s="11">
        <f>I164+I145+I146+I150+I151+I152+I153+I154+I155+I156+I160+I174+I178+I182+I186+I190+I194+I198+I199+I203+I207+I211+I215+I219+I223+I227+I235+I236+I237+I238+I239+I243+I247+I273+I276+I279+I251+I256+I165+I166+I167</f>
        <v>0</v>
      </c>
      <c r="J322" s="11">
        <f t="shared" si="871"/>
        <v>4972598.5939999996</v>
      </c>
      <c r="K322" s="11">
        <f>K164+K145+K146+K150+K151+K152+K153+K154+K155+K156+K160+K174+K178+K182+K186+K190+K194+K198+K199+K203+K207+K211+K215+K219+K223+K227+K235+K236+K237+K238+K239+K243+K247+K273+K276+K279+K251+K256+K165+K166+K167+K261+K283</f>
        <v>41233</v>
      </c>
      <c r="L322" s="11">
        <f t="shared" si="872"/>
        <v>5013831.5939999996</v>
      </c>
      <c r="M322" s="11">
        <f>M164+M145+M146+M150+M151+M152+M153+M154+M155+M156+M160+M174+M178+M182+M186+M190+M194+M198+M199+M203+M207+M211+M215+M219+M223+M227+M235+M236+M237+M238+M239+M243+M247+M273+M276+M279+M251+M256+M165+M166+M167+M261+M283</f>
        <v>0</v>
      </c>
      <c r="N322" s="11">
        <f t="shared" si="873"/>
        <v>5013831.5939999996</v>
      </c>
      <c r="O322" s="32">
        <f>O164+O145+O146+O150+O151+O152+O153+O154+O155+O156+O160+O174+O178+O182+O186+O190+O194+O198+O199+O203+O207+O211+O215+O219+O223+O227+O235+O236+O237+O238+O239+O243+O247+O273+O276+O279+O251+O256+O165+O166+O167+O261+O283+O265</f>
        <v>-368</v>
      </c>
      <c r="P322" s="11">
        <f t="shared" si="874"/>
        <v>5013463.5939999996</v>
      </c>
      <c r="Q322" s="11">
        <f>Q164+Q145+Q146+Q150+Q151+Q152+Q153+Q154+Q155+Q156+Q160+Q174+Q178+Q182+Q186+Q190+Q194+Q198+Q199+Q203+Q207+Q211+Q215+Q219+Q223+Q227+Q235+Q236+Q237+Q238+Q239+Q243+Q247+Q273+Q276</f>
        <v>3956932.7</v>
      </c>
      <c r="R322" s="11">
        <f>R164+R145+R146+R150+R151+R152+R153+R154+R155+R156+R160+R174+R178+R182+R186+R190+R194+R198+R199+R203+R207+R211+R215+R219+R223+R227+R235+R236+R237+R238+R239+R243+R247+R273+R276</f>
        <v>0</v>
      </c>
      <c r="S322" s="11">
        <f t="shared" si="692"/>
        <v>3956932.7</v>
      </c>
      <c r="T322" s="11">
        <f>T164+T145+T146+T150+T151+T152+T153+T154+T155+T156+T160+T174+T178+T182+T186+T190+T194+T198+T199+T203+T207+T211+T215+T219+T223+T227+T235+T236+T237+T238+T239+T243+T247+T273+T276+T279+T251+T256+T165+T166+T167</f>
        <v>0</v>
      </c>
      <c r="U322" s="11">
        <f t="shared" si="875"/>
        <v>3956932.7</v>
      </c>
      <c r="V322" s="11">
        <f>V164+V145+V146+V150+V151+V152+V153+V154+V155+V156+V160+V174+V178+V182+V186+V190+V194+V198+V199+V203+V207+V211+V215+V219+V223+V227+V235+V236+V237+V238+V239+V243+V247+V273+V276+V279+V251+V256+V165+V166+V167+V261+V283</f>
        <v>448050</v>
      </c>
      <c r="W322" s="11">
        <f t="shared" si="876"/>
        <v>4404982.7</v>
      </c>
      <c r="X322" s="11">
        <f>X164+X145+X146+X150+X151+X152+X153+X154+X155+X156+X160+X174+X178+X182+X186+X190+X194+X198+X199+X203+X207+X211+X215+X219+X223+X227+X235+X236+X237+X238+X239+X243+X247+X273+X276+X279+X251+X256+X165+X166+X167+X261+X283</f>
        <v>-500000</v>
      </c>
      <c r="Y322" s="11">
        <f t="shared" si="877"/>
        <v>3904982.7</v>
      </c>
      <c r="Z322" s="32">
        <f>Z164+Z145+Z146+Z150+Z151+Z152+Z153+Z154+Z155+Z156+Z160+Z174+Z178+Z182+Z186+Z190+Z194+Z198+Z199+Z203+Z207+Z211+Z215+Z219+Z223+Z227+Z235+Z236+Z237+Z238+Z239+Z243+Z247+Z273+Z276+Z279+Z251+Z256+Z165+Z166+Z167+Z261+Z283+Z265</f>
        <v>0</v>
      </c>
      <c r="AA322" s="11">
        <f t="shared" si="878"/>
        <v>3904982.7</v>
      </c>
      <c r="AB322" s="11">
        <f>AB164+AB145+AB146+AB150+AB151+AB152+AB153+AB154+AB155+AB156+AB160+AB174+AB178+AB182+AB186+AB190+AB194+AB198+AB199+AB203+AB207+AB211+AB215+AB219+AB223+AB227+AB235+AB236+AB237+AB238+AB239+AB243+AB247+AB273+AB276</f>
        <v>3299114.8</v>
      </c>
      <c r="AC322" s="11">
        <f>AC164+AC145+AC146+AC150+AC151+AC152+AC153+AC154+AC155+AC156+AC160+AC174+AC178+AC182+AC186+AC190+AC194+AC198+AC199+AC203+AC207+AC211+AC215+AC219+AC223+AC227+AC235+AC236+AC237+AC238+AC239+AC243+AC247+AC273+AC276</f>
        <v>0</v>
      </c>
      <c r="AD322" s="11">
        <f t="shared" si="693"/>
        <v>3299114.8</v>
      </c>
      <c r="AE322" s="11">
        <f>AE164+AE145+AE146+AE150+AE151+AE152+AE153+AE154+AE155+AE156+AE160+AE174+AE178+AE182+AE186+AE190+AE194+AE198+AE199+AE203+AE207+AE211+AE215+AE219+AE223+AE227+AE235+AE236+AE237+AE238+AE239+AE243+AE247+AE273+AE276+AE279+AE251+AE256+AE165+AE166+AE167</f>
        <v>0</v>
      </c>
      <c r="AF322" s="11">
        <f t="shared" si="879"/>
        <v>3299114.8</v>
      </c>
      <c r="AG322" s="11">
        <f>AG164+AG145+AG146+AG150+AG151+AG152+AG153+AG154+AG155+AG156+AG160+AG174+AG178+AG182+AG186+AG190+AG194+AG198+AG199+AG203+AG207+AG211+AG215+AG219+AG223+AG227+AG235+AG236+AG237+AG238+AG239+AG243+AG247+AG273+AG276+AG279+AG251+AG256+AG165+AG166+AG167+AG261+AG283</f>
        <v>-124630</v>
      </c>
      <c r="AH322" s="11">
        <f t="shared" si="880"/>
        <v>3174484.8</v>
      </c>
      <c r="AI322" s="11">
        <f>AI164+AI145+AI146+AI150+AI151+AI152+AI153+AI154+AI155+AI156+AI160+AI174+AI178+AI182+AI186+AI190+AI194+AI198+AI199+AI203+AI207+AI211+AI215+AI219+AI223+AI227+AI235+AI236+AI237+AI238+AI239+AI243+AI247+AI273+AI276+AI279+AI251+AI256+AI165+AI166+AI167+AI261+AI283</f>
        <v>0</v>
      </c>
      <c r="AJ322" s="11">
        <f t="shared" si="881"/>
        <v>3174484.8</v>
      </c>
      <c r="AK322" s="32">
        <f>AK164+AK145+AK146+AK150+AK151+AK152+AK153+AK154+AK155+AK156+AK160+AK174+AK178+AK182+AK186+AK190+AK194+AK198+AK199+AK203+AK207+AK211+AK215+AK219+AK223+AK227+AK235+AK236+AK237+AK238+AK239+AK243+AK247+AK273+AK276+AK279+AK251+AK256+AK165+AK166+AK167+AK261+AK283+AK265</f>
        <v>0</v>
      </c>
      <c r="AL322" s="11">
        <f t="shared" si="882"/>
        <v>3174484.8</v>
      </c>
      <c r="AM322" s="3"/>
      <c r="AN322" s="3"/>
    </row>
    <row r="323" spans="1:40" x14ac:dyDescent="0.3">
      <c r="A323" s="18"/>
      <c r="B323" s="49" t="s">
        <v>11</v>
      </c>
      <c r="C323" s="50"/>
      <c r="D323" s="11">
        <f>D46+D80+D81+D82+D83+D84+D85+D86</f>
        <v>37430.800000000003</v>
      </c>
      <c r="E323" s="11">
        <f>E46+E80+E81+E82+E83+E84+E85+E86</f>
        <v>0</v>
      </c>
      <c r="F323" s="11">
        <f t="shared" si="691"/>
        <v>37430.800000000003</v>
      </c>
      <c r="G323" s="11">
        <f>G46+G80+G81+G82+G83+G84+G85+G86</f>
        <v>0</v>
      </c>
      <c r="H323" s="11">
        <f t="shared" si="870"/>
        <v>37430.800000000003</v>
      </c>
      <c r="I323" s="11">
        <f>I46+I80+I81+I82+I83+I84+I85+I86</f>
        <v>0</v>
      </c>
      <c r="J323" s="11">
        <f t="shared" si="871"/>
        <v>37430.800000000003</v>
      </c>
      <c r="K323" s="11">
        <f>K46+K80+K81+K82+K83+K84+K85+K86+K92</f>
        <v>69106.292000000001</v>
      </c>
      <c r="L323" s="11">
        <f t="shared" si="872"/>
        <v>106537.092</v>
      </c>
      <c r="M323" s="11">
        <f>M46+M80+M81+M82+M83+M84+M85+M86+M92</f>
        <v>0</v>
      </c>
      <c r="N323" s="11">
        <f t="shared" si="873"/>
        <v>106537.092</v>
      </c>
      <c r="O323" s="32">
        <f>O46+O80+O81+O82+O83+O84+O85+O86+O92+O98</f>
        <v>-16000</v>
      </c>
      <c r="P323" s="11">
        <f t="shared" si="874"/>
        <v>90537.092000000004</v>
      </c>
      <c r="Q323" s="11">
        <f>Q46+Q80+Q81+Q82+Q83+Q84+Q85+Q86+Q87+Q88+Q89</f>
        <v>16000</v>
      </c>
      <c r="R323" s="11">
        <f>R46+R80+R81+R82+R83+R84+R85+R86+R87+R88+R89</f>
        <v>0</v>
      </c>
      <c r="S323" s="11">
        <f t="shared" si="692"/>
        <v>16000</v>
      </c>
      <c r="T323" s="11">
        <f>T46+T80+T81+T82+T83+T84+T85+T86+T87+T88+T89</f>
        <v>0</v>
      </c>
      <c r="U323" s="11">
        <f t="shared" si="875"/>
        <v>16000</v>
      </c>
      <c r="V323" s="11">
        <f>V46+V80+V81+V82+V83+V84+V85+V86+V92</f>
        <v>0</v>
      </c>
      <c r="W323" s="11">
        <f t="shared" si="876"/>
        <v>16000</v>
      </c>
      <c r="X323" s="11">
        <f>X46+X80+X81+X82+X83+X84+X85+X86+X92</f>
        <v>0</v>
      </c>
      <c r="Y323" s="11">
        <f t="shared" si="877"/>
        <v>16000</v>
      </c>
      <c r="Z323" s="32">
        <f>Z46+Z80+Z81+Z82+Z83+Z84+Z85+Z86+Z92+Z98</f>
        <v>16000.000000000002</v>
      </c>
      <c r="AA323" s="11">
        <f t="shared" si="878"/>
        <v>32000</v>
      </c>
      <c r="AB323" s="11">
        <f>AB46+AB80+AB81+AB82+AB83+AB84+AB85+AB86+AB87+AB88+AB89</f>
        <v>40868.6</v>
      </c>
      <c r="AC323" s="11">
        <f>AC46+AC80+AC81+AC82+AC83+AC84+AC85+AC86+AC87+AC88+AC89</f>
        <v>0</v>
      </c>
      <c r="AD323" s="11">
        <f t="shared" si="693"/>
        <v>40868.6</v>
      </c>
      <c r="AE323" s="11">
        <f>AE46+AE80+AE81+AE82+AE83+AE84+AE85+AE86+AE87+AE88+AE89</f>
        <v>0</v>
      </c>
      <c r="AF323" s="11">
        <f t="shared" si="879"/>
        <v>40868.6</v>
      </c>
      <c r="AG323" s="11">
        <f>AG46+AG80+AG81+AG82+AG83+AG84+AG85+AG86+AG92</f>
        <v>0</v>
      </c>
      <c r="AH323" s="11">
        <f t="shared" si="880"/>
        <v>40868.6</v>
      </c>
      <c r="AI323" s="11">
        <f>AI46+AI80+AI81+AI82+AI83+AI84+AI85+AI86+AI92</f>
        <v>0</v>
      </c>
      <c r="AJ323" s="11">
        <f t="shared" si="881"/>
        <v>40868.6</v>
      </c>
      <c r="AK323" s="32">
        <f>AK46+AK80+AK81+AK82+AK83+AK84+AK85+AK86+AK92+AK98</f>
        <v>0</v>
      </c>
      <c r="AL323" s="11">
        <f t="shared" si="882"/>
        <v>40868.6</v>
      </c>
      <c r="AM323" s="3"/>
      <c r="AN323" s="3"/>
    </row>
    <row r="324" spans="1:40" x14ac:dyDescent="0.3">
      <c r="A324" s="18"/>
      <c r="B324" s="49" t="s">
        <v>251</v>
      </c>
      <c r="C324" s="50"/>
      <c r="D324" s="11">
        <f>D231</f>
        <v>283733.40000000002</v>
      </c>
      <c r="E324" s="11">
        <f>E231</f>
        <v>0</v>
      </c>
      <c r="F324" s="11">
        <f t="shared" si="691"/>
        <v>283733.40000000002</v>
      </c>
      <c r="G324" s="11">
        <f>G231</f>
        <v>0</v>
      </c>
      <c r="H324" s="11">
        <f t="shared" si="870"/>
        <v>283733.40000000002</v>
      </c>
      <c r="I324" s="11">
        <f>I231</f>
        <v>0</v>
      </c>
      <c r="J324" s="11">
        <f t="shared" si="871"/>
        <v>283733.40000000002</v>
      </c>
      <c r="K324" s="11">
        <f>K231</f>
        <v>25817.919999999998</v>
      </c>
      <c r="L324" s="11">
        <f t="shared" si="872"/>
        <v>309551.32</v>
      </c>
      <c r="M324" s="11">
        <f>M231</f>
        <v>0</v>
      </c>
      <c r="N324" s="11">
        <f t="shared" si="873"/>
        <v>309551.32</v>
      </c>
      <c r="O324" s="32">
        <f>O231</f>
        <v>0</v>
      </c>
      <c r="P324" s="11">
        <f t="shared" si="874"/>
        <v>309551.32</v>
      </c>
      <c r="Q324" s="11">
        <f>Q231</f>
        <v>0</v>
      </c>
      <c r="R324" s="11">
        <f>R231</f>
        <v>0</v>
      </c>
      <c r="S324" s="11">
        <f t="shared" si="692"/>
        <v>0</v>
      </c>
      <c r="T324" s="11">
        <f>T231</f>
        <v>0</v>
      </c>
      <c r="U324" s="11">
        <f t="shared" si="875"/>
        <v>0</v>
      </c>
      <c r="V324" s="11">
        <f>V231</f>
        <v>0</v>
      </c>
      <c r="W324" s="11">
        <f t="shared" si="876"/>
        <v>0</v>
      </c>
      <c r="X324" s="11">
        <f>X231</f>
        <v>0</v>
      </c>
      <c r="Y324" s="11">
        <f t="shared" si="877"/>
        <v>0</v>
      </c>
      <c r="Z324" s="32">
        <f>Z231</f>
        <v>0</v>
      </c>
      <c r="AA324" s="11">
        <f t="shared" si="878"/>
        <v>0</v>
      </c>
      <c r="AB324" s="11">
        <f>AB231</f>
        <v>0</v>
      </c>
      <c r="AC324" s="11">
        <f>AC231</f>
        <v>0</v>
      </c>
      <c r="AD324" s="11">
        <f t="shared" si="693"/>
        <v>0</v>
      </c>
      <c r="AE324" s="11">
        <f>AE231</f>
        <v>0</v>
      </c>
      <c r="AF324" s="11">
        <f t="shared" si="879"/>
        <v>0</v>
      </c>
      <c r="AG324" s="11">
        <f>AG231</f>
        <v>0</v>
      </c>
      <c r="AH324" s="11">
        <f t="shared" si="880"/>
        <v>0</v>
      </c>
      <c r="AI324" s="11">
        <f>AI231</f>
        <v>0</v>
      </c>
      <c r="AJ324" s="11">
        <f t="shared" si="881"/>
        <v>0</v>
      </c>
      <c r="AK324" s="32">
        <f>AK231</f>
        <v>0</v>
      </c>
      <c r="AL324" s="11">
        <f t="shared" si="882"/>
        <v>0</v>
      </c>
      <c r="AM324" s="3"/>
      <c r="AN324" s="3"/>
    </row>
    <row r="325" spans="1:40" x14ac:dyDescent="0.3">
      <c r="A325" s="18"/>
      <c r="B325" s="49" t="s">
        <v>304</v>
      </c>
      <c r="C325" s="50"/>
      <c r="D325" s="11">
        <f>D110</f>
        <v>9847.7000000000007</v>
      </c>
      <c r="E325" s="11">
        <f>E110</f>
        <v>0</v>
      </c>
      <c r="F325" s="11">
        <f t="shared" si="691"/>
        <v>9847.7000000000007</v>
      </c>
      <c r="G325" s="11">
        <f>G110+G108+G122+G124+G126+G115+G117+G119</f>
        <v>35864.659</v>
      </c>
      <c r="H325" s="11">
        <f t="shared" si="870"/>
        <v>45712.358999999997</v>
      </c>
      <c r="I325" s="11">
        <f>I110+I108+I122+I124+I126+I115+I117+I119</f>
        <v>0</v>
      </c>
      <c r="J325" s="11">
        <f t="shared" si="871"/>
        <v>45712.358999999997</v>
      </c>
      <c r="K325" s="11">
        <f>K110+K108+K122+K124+K126+K115+K117+K119</f>
        <v>0</v>
      </c>
      <c r="L325" s="11">
        <f t="shared" si="872"/>
        <v>45712.358999999997</v>
      </c>
      <c r="M325" s="11">
        <f>M110+M108+M122+M124+M126+M115+M117+M119</f>
        <v>0</v>
      </c>
      <c r="N325" s="11">
        <f t="shared" si="873"/>
        <v>45712.358999999997</v>
      </c>
      <c r="O325" s="32">
        <f>O110+O108+O122+O124+O126+O115+O117+O119</f>
        <v>8606.9120000000003</v>
      </c>
      <c r="P325" s="11">
        <f t="shared" si="874"/>
        <v>54319.270999999993</v>
      </c>
      <c r="Q325" s="11">
        <f>Q110</f>
        <v>0</v>
      </c>
      <c r="R325" s="11">
        <f>R110</f>
        <v>0</v>
      </c>
      <c r="S325" s="11">
        <f t="shared" si="692"/>
        <v>0</v>
      </c>
      <c r="T325" s="11">
        <f>T110+T108+T122+T124+T126+T115+T117+T119</f>
        <v>0</v>
      </c>
      <c r="U325" s="11">
        <f t="shared" si="875"/>
        <v>0</v>
      </c>
      <c r="V325" s="11">
        <f>V110+V108+V122+V124+V126+V115+V117+V119</f>
        <v>0</v>
      </c>
      <c r="W325" s="11">
        <f t="shared" si="876"/>
        <v>0</v>
      </c>
      <c r="X325" s="11">
        <f>X110+X108+X122+X124+X126+X115+X117+X119</f>
        <v>0</v>
      </c>
      <c r="Y325" s="11">
        <f t="shared" si="877"/>
        <v>0</v>
      </c>
      <c r="Z325" s="32">
        <f>Z110+Z108+Z122+Z124+Z126+Z115+Z117+Z119</f>
        <v>0</v>
      </c>
      <c r="AA325" s="11">
        <f t="shared" si="878"/>
        <v>0</v>
      </c>
      <c r="AB325" s="11">
        <f>AB110</f>
        <v>0</v>
      </c>
      <c r="AC325" s="11">
        <f>AC110</f>
        <v>0</v>
      </c>
      <c r="AD325" s="11">
        <f t="shared" si="693"/>
        <v>0</v>
      </c>
      <c r="AE325" s="11">
        <f>AE110+AE108+AE122+AE124+AE126+AE115+AE117+AE119</f>
        <v>0</v>
      </c>
      <c r="AF325" s="11">
        <f t="shared" si="879"/>
        <v>0</v>
      </c>
      <c r="AG325" s="11">
        <f>AG110+AG108+AG122+AG124+AG126+AG115+AG117+AG119</f>
        <v>0</v>
      </c>
      <c r="AH325" s="11">
        <f t="shared" si="880"/>
        <v>0</v>
      </c>
      <c r="AI325" s="11">
        <f>AI110+AI108+AI122+AI124+AI126+AI115+AI117+AI119</f>
        <v>0</v>
      </c>
      <c r="AJ325" s="11">
        <f t="shared" si="881"/>
        <v>0</v>
      </c>
      <c r="AK325" s="32">
        <f>AK110+AK108+AK122+AK124+AK126+AK115+AK117+AK119</f>
        <v>0</v>
      </c>
      <c r="AL325" s="11">
        <f t="shared" si="882"/>
        <v>0</v>
      </c>
      <c r="AM325" s="3"/>
      <c r="AN325" s="3"/>
    </row>
    <row r="326" spans="1:40" x14ac:dyDescent="0.3">
      <c r="A326" s="18"/>
      <c r="B326" s="49" t="s">
        <v>315</v>
      </c>
      <c r="C326" s="50"/>
      <c r="D326" s="11"/>
      <c r="E326" s="11">
        <f>E304</f>
        <v>637.66300000000001</v>
      </c>
      <c r="F326" s="11">
        <f t="shared" si="691"/>
        <v>637.66300000000001</v>
      </c>
      <c r="G326" s="11">
        <f>G304</f>
        <v>0</v>
      </c>
      <c r="H326" s="11">
        <f t="shared" si="870"/>
        <v>637.66300000000001</v>
      </c>
      <c r="I326" s="11">
        <f>I304</f>
        <v>0</v>
      </c>
      <c r="J326" s="11">
        <f t="shared" si="871"/>
        <v>637.66300000000001</v>
      </c>
      <c r="K326" s="11">
        <f>K304</f>
        <v>0</v>
      </c>
      <c r="L326" s="11">
        <f t="shared" si="872"/>
        <v>637.66300000000001</v>
      </c>
      <c r="M326" s="11">
        <f>M304</f>
        <v>0</v>
      </c>
      <c r="N326" s="11">
        <f t="shared" si="873"/>
        <v>637.66300000000001</v>
      </c>
      <c r="O326" s="32">
        <f>O304</f>
        <v>0</v>
      </c>
      <c r="P326" s="11">
        <f t="shared" si="874"/>
        <v>637.66300000000001</v>
      </c>
      <c r="Q326" s="11"/>
      <c r="R326" s="11">
        <f>R304</f>
        <v>0</v>
      </c>
      <c r="S326" s="11">
        <f t="shared" si="692"/>
        <v>0</v>
      </c>
      <c r="T326" s="11">
        <f>T304</f>
        <v>0</v>
      </c>
      <c r="U326" s="11">
        <f t="shared" si="875"/>
        <v>0</v>
      </c>
      <c r="V326" s="11">
        <f>V304</f>
        <v>0</v>
      </c>
      <c r="W326" s="11">
        <f t="shared" si="876"/>
        <v>0</v>
      </c>
      <c r="X326" s="11">
        <f>X304</f>
        <v>0</v>
      </c>
      <c r="Y326" s="11">
        <f t="shared" si="877"/>
        <v>0</v>
      </c>
      <c r="Z326" s="32">
        <f>Z304</f>
        <v>0</v>
      </c>
      <c r="AA326" s="11">
        <f t="shared" si="878"/>
        <v>0</v>
      </c>
      <c r="AB326" s="11"/>
      <c r="AC326" s="11">
        <f>AC304</f>
        <v>0</v>
      </c>
      <c r="AD326" s="11">
        <f t="shared" si="693"/>
        <v>0</v>
      </c>
      <c r="AE326" s="11">
        <f>AE304</f>
        <v>0</v>
      </c>
      <c r="AF326" s="11">
        <f>AD326+AE326</f>
        <v>0</v>
      </c>
      <c r="AG326" s="11">
        <f>AG304</f>
        <v>0</v>
      </c>
      <c r="AH326" s="11">
        <f t="shared" si="880"/>
        <v>0</v>
      </c>
      <c r="AI326" s="11">
        <f>AI304</f>
        <v>0</v>
      </c>
      <c r="AJ326" s="11">
        <f t="shared" si="881"/>
        <v>0</v>
      </c>
      <c r="AK326" s="32">
        <f>AK304</f>
        <v>0</v>
      </c>
      <c r="AL326" s="11">
        <f t="shared" si="882"/>
        <v>0</v>
      </c>
      <c r="AM326" s="3"/>
      <c r="AN326" s="3"/>
    </row>
    <row r="327" spans="1:40" x14ac:dyDescent="0.3">
      <c r="A327" s="18"/>
      <c r="B327" s="49" t="s">
        <v>364</v>
      </c>
      <c r="C327" s="50"/>
      <c r="D327" s="15"/>
      <c r="E327" s="15"/>
      <c r="F327" s="15"/>
      <c r="G327" s="15"/>
      <c r="H327" s="15"/>
      <c r="I327" s="15"/>
      <c r="J327" s="15"/>
      <c r="K327" s="11">
        <f>K309</f>
        <v>300000</v>
      </c>
      <c r="L327" s="11">
        <f t="shared" si="872"/>
        <v>300000</v>
      </c>
      <c r="M327" s="11">
        <f>M309</f>
        <v>0</v>
      </c>
      <c r="N327" s="11">
        <f t="shared" si="873"/>
        <v>300000</v>
      </c>
      <c r="O327" s="32">
        <f>O309</f>
        <v>0</v>
      </c>
      <c r="P327" s="11">
        <f t="shared" si="874"/>
        <v>300000</v>
      </c>
      <c r="Q327" s="15"/>
      <c r="R327" s="15"/>
      <c r="S327" s="15"/>
      <c r="T327" s="15"/>
      <c r="U327" s="15"/>
      <c r="V327" s="11">
        <f>V309</f>
        <v>0</v>
      </c>
      <c r="W327" s="11">
        <f t="shared" si="876"/>
        <v>0</v>
      </c>
      <c r="X327" s="11">
        <f>X309</f>
        <v>0</v>
      </c>
      <c r="Y327" s="11">
        <f t="shared" si="877"/>
        <v>0</v>
      </c>
      <c r="Z327" s="32">
        <f>Z309</f>
        <v>0</v>
      </c>
      <c r="AA327" s="11">
        <f t="shared" si="878"/>
        <v>0</v>
      </c>
      <c r="AB327" s="15"/>
      <c r="AC327" s="15"/>
      <c r="AD327" s="15"/>
      <c r="AE327" s="15"/>
      <c r="AF327" s="11">
        <f>AD327+AE327</f>
        <v>0</v>
      </c>
      <c r="AG327" s="11">
        <f>AG309</f>
        <v>0</v>
      </c>
      <c r="AH327" s="11">
        <f t="shared" si="880"/>
        <v>0</v>
      </c>
      <c r="AI327" s="11">
        <f>AI309</f>
        <v>0</v>
      </c>
      <c r="AJ327" s="11">
        <f t="shared" si="881"/>
        <v>0</v>
      </c>
      <c r="AK327" s="32">
        <f>AK309</f>
        <v>0</v>
      </c>
      <c r="AL327" s="11">
        <f t="shared" si="882"/>
        <v>0</v>
      </c>
      <c r="AM327" s="3"/>
      <c r="AN327" s="3"/>
    </row>
    <row r="328" spans="1:40" x14ac:dyDescent="0.3">
      <c r="P328" s="26"/>
      <c r="Q328" s="26">
        <f t="shared" ref="Q328:AK328" si="883">Q313-Q320-Q321-Q322-Q323-Q324-Q325-Q326-Q327</f>
        <v>-1.3969838619232178E-9</v>
      </c>
      <c r="R328" s="26">
        <f t="shared" si="883"/>
        <v>0</v>
      </c>
      <c r="S328" s="26">
        <f t="shared" si="883"/>
        <v>-1.3969838619232178E-9</v>
      </c>
      <c r="T328" s="26">
        <f t="shared" si="883"/>
        <v>2.1827872842550278E-11</v>
      </c>
      <c r="U328" s="26">
        <f t="shared" si="883"/>
        <v>-1.862645149230957E-9</v>
      </c>
      <c r="V328" s="26">
        <f t="shared" si="883"/>
        <v>0</v>
      </c>
      <c r="W328" s="26">
        <f t="shared" si="883"/>
        <v>-1.862645149230957E-9</v>
      </c>
      <c r="X328" s="26">
        <f t="shared" si="883"/>
        <v>0</v>
      </c>
      <c r="Y328" s="26">
        <f t="shared" si="883"/>
        <v>-1.862645149230957E-9</v>
      </c>
      <c r="Z328" s="33">
        <f t="shared" si="883"/>
        <v>5.4569682106375694E-12</v>
      </c>
      <c r="AA328" s="26"/>
      <c r="AB328" s="26">
        <f t="shared" si="883"/>
        <v>-8.3673512563109398E-10</v>
      </c>
      <c r="AC328" s="26">
        <f t="shared" si="883"/>
        <v>0</v>
      </c>
      <c r="AD328" s="26">
        <f t="shared" si="883"/>
        <v>-8.3673512563109398E-10</v>
      </c>
      <c r="AE328" s="26">
        <f t="shared" si="883"/>
        <v>0</v>
      </c>
      <c r="AF328" s="26">
        <f t="shared" si="883"/>
        <v>-1.7680577002465725E-9</v>
      </c>
      <c r="AG328" s="26">
        <f t="shared" si="883"/>
        <v>0</v>
      </c>
      <c r="AH328" s="26">
        <f t="shared" si="883"/>
        <v>-1.7680577002465725E-9</v>
      </c>
      <c r="AI328" s="26">
        <f t="shared" si="883"/>
        <v>0</v>
      </c>
      <c r="AJ328" s="26">
        <f t="shared" si="883"/>
        <v>-1.7680577002465725E-9</v>
      </c>
      <c r="AK328" s="33">
        <f t="shared" si="883"/>
        <v>0</v>
      </c>
      <c r="AL328" s="26"/>
      <c r="AN328" s="3"/>
    </row>
  </sheetData>
  <autoFilter ref="A15:AN328">
    <filterColumn colId="39">
      <filters blank="1"/>
    </filterColumn>
  </autoFilter>
  <mergeCells count="67">
    <mergeCell ref="AK14:AK15"/>
    <mergeCell ref="AL14:AL15"/>
    <mergeCell ref="B319:C319"/>
    <mergeCell ref="B316:C316"/>
    <mergeCell ref="B317:C317"/>
    <mergeCell ref="B314:C314"/>
    <mergeCell ref="AB14:AB15"/>
    <mergeCell ref="D14:D15"/>
    <mergeCell ref="I14:I15"/>
    <mergeCell ref="J14:J15"/>
    <mergeCell ref="B303:B304"/>
    <mergeCell ref="B107:B108"/>
    <mergeCell ref="W14:W15"/>
    <mergeCell ref="R14:R15"/>
    <mergeCell ref="V14:V15"/>
    <mergeCell ref="B315:C315"/>
    <mergeCell ref="F14:F15"/>
    <mergeCell ref="S14:S15"/>
    <mergeCell ref="B123:B124"/>
    <mergeCell ref="B46:B47"/>
    <mergeCell ref="B121:B122"/>
    <mergeCell ref="G14:G15"/>
    <mergeCell ref="H14:H15"/>
    <mergeCell ref="N14:N15"/>
    <mergeCell ref="AE14:AE15"/>
    <mergeCell ref="O14:O15"/>
    <mergeCell ref="P14:P15"/>
    <mergeCell ref="Z14:Z15"/>
    <mergeCell ref="X14:X15"/>
    <mergeCell ref="Y14:Y15"/>
    <mergeCell ref="AA14:AA15"/>
    <mergeCell ref="AC14:AC15"/>
    <mergeCell ref="AD14:AD15"/>
    <mergeCell ref="T14:T15"/>
    <mergeCell ref="U14:U15"/>
    <mergeCell ref="A107:A108"/>
    <mergeCell ref="M14:M15"/>
    <mergeCell ref="B327:C327"/>
    <mergeCell ref="A125:A126"/>
    <mergeCell ref="B125:B126"/>
    <mergeCell ref="A303:A304"/>
    <mergeCell ref="B326:C326"/>
    <mergeCell ref="B323:C323"/>
    <mergeCell ref="B318:C318"/>
    <mergeCell ref="B325:C325"/>
    <mergeCell ref="B324:C324"/>
    <mergeCell ref="B320:C320"/>
    <mergeCell ref="B322:C322"/>
    <mergeCell ref="B321:C321"/>
    <mergeCell ref="B313:C313"/>
    <mergeCell ref="A14:A15"/>
    <mergeCell ref="A10:AL10"/>
    <mergeCell ref="A11:AL12"/>
    <mergeCell ref="A123:A124"/>
    <mergeCell ref="AI14:AI15"/>
    <mergeCell ref="AJ14:AJ15"/>
    <mergeCell ref="AG14:AG15"/>
    <mergeCell ref="AH14:AH15"/>
    <mergeCell ref="A121:A122"/>
    <mergeCell ref="Q14:Q15"/>
    <mergeCell ref="B14:B15"/>
    <mergeCell ref="C14:C15"/>
    <mergeCell ref="E14:E15"/>
    <mergeCell ref="K14:K15"/>
    <mergeCell ref="L14:L15"/>
    <mergeCell ref="A46:A47"/>
    <mergeCell ref="AF14:AF15"/>
  </mergeCells>
  <pageMargins left="0.98425196850393704" right="0.39370078740157483" top="0.78740157480314965" bottom="0.78740157480314965" header="0.51181102362204722" footer="0.51181102362204722"/>
  <pageSetup paperSize="9" scale="5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2020-06-02T13:06:13Z</cp:lastPrinted>
  <dcterms:created xsi:type="dcterms:W3CDTF">2014-02-04T08:37:28Z</dcterms:created>
  <dcterms:modified xsi:type="dcterms:W3CDTF">2020-06-02T13:17:36Z</dcterms:modified>
</cp:coreProperties>
</file>