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0-2022" sheetId="1" r:id="rId1"/>
  </sheets>
  <definedNames>
    <definedName name="_xlnm._FilterDatabase" localSheetId="0" hidden="1">'2020-2022'!$A$17:$T$295</definedName>
    <definedName name="_xlnm.Print_Titles" localSheetId="0">'2020-2022'!$16:$17</definedName>
    <definedName name="_xlnm.Print_Area" localSheetId="0">'2020-2022'!$A$1:$R$295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0" i="1" l="1"/>
  <c r="Q294" i="1" l="1"/>
  <c r="L294" i="1"/>
  <c r="G294" i="1"/>
  <c r="Q90" i="1"/>
  <c r="L90" i="1"/>
  <c r="G90" i="1"/>
  <c r="R108" i="1"/>
  <c r="M108" i="1"/>
  <c r="H108" i="1"/>
  <c r="R106" i="1"/>
  <c r="M106" i="1"/>
  <c r="H106" i="1"/>
  <c r="R104" i="1"/>
  <c r="M104" i="1"/>
  <c r="H104" i="1"/>
  <c r="G49" i="1"/>
  <c r="Q22" i="1"/>
  <c r="L22" i="1"/>
  <c r="G22" i="1"/>
  <c r="R50" i="1"/>
  <c r="M50" i="1"/>
  <c r="H50" i="1"/>
  <c r="Q46" i="1"/>
  <c r="L46" i="1"/>
  <c r="G46" i="1"/>
  <c r="Q20" i="1"/>
  <c r="L20" i="1"/>
  <c r="G20" i="1"/>
  <c r="R87" i="1"/>
  <c r="M87" i="1"/>
  <c r="H87" i="1"/>
  <c r="R86" i="1" l="1"/>
  <c r="M86" i="1"/>
  <c r="H86" i="1"/>
  <c r="G122" i="1" l="1"/>
  <c r="Q122" i="1"/>
  <c r="L122" i="1"/>
  <c r="G161" i="1" l="1"/>
  <c r="G160" i="1"/>
  <c r="G159" i="1"/>
  <c r="G274" i="1"/>
  <c r="G265" i="1"/>
  <c r="G157" i="1" l="1"/>
  <c r="R113" i="1"/>
  <c r="M113" i="1"/>
  <c r="H113" i="1"/>
  <c r="R97" i="1"/>
  <c r="M97" i="1"/>
  <c r="H97" i="1"/>
  <c r="R115" i="1"/>
  <c r="M115" i="1"/>
  <c r="H115" i="1"/>
  <c r="R111" i="1"/>
  <c r="M111" i="1"/>
  <c r="H111" i="1"/>
  <c r="G112" i="1"/>
  <c r="G35" i="1"/>
  <c r="Q265" i="1" l="1"/>
  <c r="L265" i="1"/>
  <c r="R273" i="1"/>
  <c r="M273" i="1"/>
  <c r="H273" i="1"/>
  <c r="Q132" i="1" l="1"/>
  <c r="L132" i="1"/>
  <c r="G132" i="1"/>
  <c r="R154" i="1"/>
  <c r="R155" i="1"/>
  <c r="R156" i="1"/>
  <c r="M154" i="1"/>
  <c r="M155" i="1"/>
  <c r="M156" i="1"/>
  <c r="H154" i="1"/>
  <c r="H155" i="1"/>
  <c r="H156" i="1"/>
  <c r="G205" i="1" l="1"/>
  <c r="Q161" i="1"/>
  <c r="R161" i="1" s="1"/>
  <c r="L161" i="1"/>
  <c r="M161" i="1" s="1"/>
  <c r="H161" i="1"/>
  <c r="R241" i="1"/>
  <c r="R242" i="1"/>
  <c r="R243" i="1"/>
  <c r="R246" i="1"/>
  <c r="R247" i="1"/>
  <c r="R248" i="1"/>
  <c r="M241" i="1"/>
  <c r="M242" i="1"/>
  <c r="M243" i="1"/>
  <c r="M246" i="1"/>
  <c r="M247" i="1"/>
  <c r="M248" i="1"/>
  <c r="Q244" i="1"/>
  <c r="R244" i="1" s="1"/>
  <c r="Q239" i="1"/>
  <c r="R239" i="1" s="1"/>
  <c r="L244" i="1"/>
  <c r="M244" i="1" s="1"/>
  <c r="L239" i="1"/>
  <c r="M239" i="1" s="1"/>
  <c r="H241" i="1"/>
  <c r="H242" i="1"/>
  <c r="H243" i="1"/>
  <c r="H246" i="1"/>
  <c r="H247" i="1"/>
  <c r="H248" i="1"/>
  <c r="G244" i="1"/>
  <c r="H244" i="1" s="1"/>
  <c r="G239" i="1"/>
  <c r="H239" i="1" s="1"/>
  <c r="G235" i="1"/>
  <c r="Q252" i="1" l="1"/>
  <c r="L252" i="1"/>
  <c r="G252" i="1"/>
  <c r="Q251" i="1"/>
  <c r="R251" i="1" s="1"/>
  <c r="L251" i="1"/>
  <c r="M251" i="1" s="1"/>
  <c r="G251" i="1"/>
  <c r="R259" i="1"/>
  <c r="R261" i="1"/>
  <c r="R262" i="1"/>
  <c r="M259" i="1"/>
  <c r="M261" i="1"/>
  <c r="M262" i="1"/>
  <c r="G259" i="1"/>
  <c r="H259" i="1" s="1"/>
  <c r="H261" i="1"/>
  <c r="H262" i="1"/>
  <c r="Q121" i="1"/>
  <c r="L121" i="1"/>
  <c r="G121" i="1"/>
  <c r="G249" i="1" l="1"/>
  <c r="L249" i="1"/>
  <c r="Q249" i="1"/>
  <c r="H251" i="1"/>
  <c r="Q66" i="1"/>
  <c r="Q295" i="1"/>
  <c r="Q292" i="1"/>
  <c r="Q279" i="1"/>
  <c r="Q274" i="1"/>
  <c r="Q263" i="1"/>
  <c r="Q256" i="1"/>
  <c r="Q253" i="1"/>
  <c r="Q235" i="1"/>
  <c r="Q231" i="1"/>
  <c r="Q227" i="1"/>
  <c r="Q219" i="1"/>
  <c r="Q293" i="1" s="1"/>
  <c r="Q215" i="1"/>
  <c r="Q211" i="1"/>
  <c r="Q207" i="1"/>
  <c r="Q203" i="1"/>
  <c r="Q199" i="1"/>
  <c r="Q195" i="1"/>
  <c r="Q191" i="1"/>
  <c r="Q187" i="1"/>
  <c r="Q182" i="1"/>
  <c r="Q178" i="1"/>
  <c r="Q174" i="1"/>
  <c r="Q170" i="1"/>
  <c r="Q166" i="1"/>
  <c r="Q162" i="1"/>
  <c r="Q160" i="1"/>
  <c r="Q284" i="1" s="1"/>
  <c r="Q159" i="1"/>
  <c r="Q149" i="1"/>
  <c r="Q145" i="1"/>
  <c r="Q135" i="1"/>
  <c r="Q133" i="1"/>
  <c r="Q126" i="1"/>
  <c r="Q123" i="1"/>
  <c r="Q118" i="1"/>
  <c r="Q93" i="1"/>
  <c r="Q92" i="1"/>
  <c r="Q286" i="1" s="1"/>
  <c r="Q91" i="1"/>
  <c r="Q70" i="1"/>
  <c r="Q62" i="1"/>
  <c r="Q56" i="1"/>
  <c r="Q51" i="1"/>
  <c r="Q38" i="1"/>
  <c r="Q33" i="1"/>
  <c r="Q28" i="1"/>
  <c r="Q23" i="1"/>
  <c r="Q21" i="1"/>
  <c r="L295" i="1"/>
  <c r="L292" i="1"/>
  <c r="L279" i="1"/>
  <c r="L274" i="1"/>
  <c r="L263" i="1"/>
  <c r="L256" i="1"/>
  <c r="L253" i="1"/>
  <c r="L235" i="1"/>
  <c r="L231" i="1"/>
  <c r="L227" i="1"/>
  <c r="L219" i="1"/>
  <c r="L293" i="1" s="1"/>
  <c r="L215" i="1"/>
  <c r="L211" i="1"/>
  <c r="L207" i="1"/>
  <c r="L203" i="1"/>
  <c r="L199" i="1"/>
  <c r="L195" i="1"/>
  <c r="L191" i="1"/>
  <c r="L187" i="1"/>
  <c r="L182" i="1"/>
  <c r="L178" i="1"/>
  <c r="L174" i="1"/>
  <c r="L170" i="1"/>
  <c r="L166" i="1"/>
  <c r="L162" i="1"/>
  <c r="L160" i="1"/>
  <c r="L284" i="1" s="1"/>
  <c r="L159" i="1"/>
  <c r="L149" i="1"/>
  <c r="L145" i="1"/>
  <c r="L135" i="1"/>
  <c r="L133" i="1"/>
  <c r="L126" i="1"/>
  <c r="L123" i="1"/>
  <c r="L118" i="1"/>
  <c r="L287" i="1"/>
  <c r="L92" i="1"/>
  <c r="L286" i="1" s="1"/>
  <c r="L91" i="1"/>
  <c r="L70" i="1"/>
  <c r="L66" i="1"/>
  <c r="L62" i="1"/>
  <c r="L56" i="1"/>
  <c r="L51" i="1"/>
  <c r="L38" i="1"/>
  <c r="L33" i="1"/>
  <c r="L28" i="1"/>
  <c r="L23" i="1"/>
  <c r="L21" i="1"/>
  <c r="G295" i="1"/>
  <c r="G292" i="1"/>
  <c r="G279" i="1"/>
  <c r="G263" i="1"/>
  <c r="G256" i="1"/>
  <c r="G253" i="1"/>
  <c r="G231" i="1"/>
  <c r="G227" i="1"/>
  <c r="G219" i="1"/>
  <c r="G293" i="1" s="1"/>
  <c r="G215" i="1"/>
  <c r="G211" i="1"/>
  <c r="G207" i="1"/>
  <c r="G203" i="1"/>
  <c r="G199" i="1"/>
  <c r="G195" i="1"/>
  <c r="G191" i="1"/>
  <c r="G187" i="1"/>
  <c r="G182" i="1"/>
  <c r="G178" i="1"/>
  <c r="G174" i="1"/>
  <c r="G170" i="1"/>
  <c r="G166" i="1"/>
  <c r="G162" i="1"/>
  <c r="G284" i="1"/>
  <c r="G149" i="1"/>
  <c r="G145" i="1"/>
  <c r="G135" i="1"/>
  <c r="G133" i="1"/>
  <c r="G130" i="1" s="1"/>
  <c r="G126" i="1"/>
  <c r="G123" i="1"/>
  <c r="G118" i="1"/>
  <c r="G93" i="1"/>
  <c r="G92" i="1"/>
  <c r="G286" i="1" s="1"/>
  <c r="G91" i="1"/>
  <c r="G70" i="1"/>
  <c r="G66" i="1"/>
  <c r="G62" i="1"/>
  <c r="G56" i="1"/>
  <c r="G51" i="1"/>
  <c r="G38" i="1"/>
  <c r="G33" i="1"/>
  <c r="G28" i="1"/>
  <c r="G23" i="1"/>
  <c r="G21" i="1"/>
  <c r="Q289" i="1" l="1"/>
  <c r="G289" i="1"/>
  <c r="L289" i="1"/>
  <c r="L157" i="1"/>
  <c r="Q291" i="1"/>
  <c r="Q157" i="1"/>
  <c r="L291" i="1"/>
  <c r="G291" i="1"/>
  <c r="Q130" i="1"/>
  <c r="G285" i="1"/>
  <c r="L18" i="1"/>
  <c r="G88" i="1"/>
  <c r="G287" i="1"/>
  <c r="L88" i="1"/>
  <c r="L290" i="1"/>
  <c r="G290" i="1"/>
  <c r="Q18" i="1"/>
  <c r="L130" i="1"/>
  <c r="Q88" i="1"/>
  <c r="Q285" i="1"/>
  <c r="Q287" i="1"/>
  <c r="Q290" i="1"/>
  <c r="L285" i="1"/>
  <c r="O274" i="1"/>
  <c r="J274" i="1"/>
  <c r="E274" i="1"/>
  <c r="P278" i="1"/>
  <c r="R278" i="1" s="1"/>
  <c r="K278" i="1"/>
  <c r="M278" i="1" s="1"/>
  <c r="F278" i="1"/>
  <c r="H278" i="1" s="1"/>
  <c r="E40" i="1"/>
  <c r="E35" i="1"/>
  <c r="O295" i="1"/>
  <c r="P295" i="1" s="1"/>
  <c r="R295" i="1" s="1"/>
  <c r="J295" i="1"/>
  <c r="K295" i="1" s="1"/>
  <c r="M295" i="1" s="1"/>
  <c r="E295" i="1"/>
  <c r="F295" i="1" s="1"/>
  <c r="H295" i="1" s="1"/>
  <c r="P281" i="1"/>
  <c r="R281" i="1" s="1"/>
  <c r="O279" i="1"/>
  <c r="K281" i="1"/>
  <c r="M281" i="1" s="1"/>
  <c r="J279" i="1"/>
  <c r="F281" i="1"/>
  <c r="H281" i="1" s="1"/>
  <c r="E279" i="1"/>
  <c r="Q282" i="1" l="1"/>
  <c r="Q297" i="1" s="1"/>
  <c r="L282" i="1"/>
  <c r="L297" i="1" s="1"/>
  <c r="G18" i="1"/>
  <c r="P25" i="1"/>
  <c r="R25" i="1" s="1"/>
  <c r="P26" i="1"/>
  <c r="R26" i="1" s="1"/>
  <c r="P27" i="1"/>
  <c r="R27" i="1" s="1"/>
  <c r="P30" i="1"/>
  <c r="R30" i="1" s="1"/>
  <c r="P31" i="1"/>
  <c r="R31" i="1" s="1"/>
  <c r="P32" i="1"/>
  <c r="R32" i="1" s="1"/>
  <c r="P35" i="1"/>
  <c r="R35" i="1" s="1"/>
  <c r="P36" i="1"/>
  <c r="R36" i="1" s="1"/>
  <c r="P37" i="1"/>
  <c r="R37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8" i="1"/>
  <c r="R48" i="1" s="1"/>
  <c r="P49" i="1"/>
  <c r="R49" i="1" s="1"/>
  <c r="P53" i="1"/>
  <c r="R53" i="1" s="1"/>
  <c r="P54" i="1"/>
  <c r="R54" i="1" s="1"/>
  <c r="P55" i="1"/>
  <c r="R55" i="1" s="1"/>
  <c r="P58" i="1"/>
  <c r="R58" i="1" s="1"/>
  <c r="P59" i="1"/>
  <c r="R59" i="1" s="1"/>
  <c r="P60" i="1"/>
  <c r="R60" i="1" s="1"/>
  <c r="P61" i="1"/>
  <c r="R61" i="1" s="1"/>
  <c r="P64" i="1"/>
  <c r="R64" i="1" s="1"/>
  <c r="P65" i="1"/>
  <c r="R65" i="1" s="1"/>
  <c r="P68" i="1"/>
  <c r="R68" i="1" s="1"/>
  <c r="P69" i="1"/>
  <c r="R69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94" i="1"/>
  <c r="R94" i="1" s="1"/>
  <c r="P95" i="1"/>
  <c r="R95" i="1" s="1"/>
  <c r="P96" i="1"/>
  <c r="R96" i="1" s="1"/>
  <c r="P98" i="1"/>
  <c r="R98" i="1" s="1"/>
  <c r="P99" i="1"/>
  <c r="R99" i="1" s="1"/>
  <c r="P100" i="1"/>
  <c r="R100" i="1" s="1"/>
  <c r="P101" i="1"/>
  <c r="R101" i="1" s="1"/>
  <c r="P102" i="1"/>
  <c r="R102" i="1" s="1"/>
  <c r="P103" i="1"/>
  <c r="R103" i="1" s="1"/>
  <c r="P105" i="1"/>
  <c r="R105" i="1" s="1"/>
  <c r="P107" i="1"/>
  <c r="R107" i="1" s="1"/>
  <c r="P109" i="1"/>
  <c r="R109" i="1" s="1"/>
  <c r="P110" i="1"/>
  <c r="R110" i="1" s="1"/>
  <c r="P112" i="1"/>
  <c r="R112" i="1" s="1"/>
  <c r="P114" i="1"/>
  <c r="R114" i="1" s="1"/>
  <c r="P116" i="1"/>
  <c r="R116" i="1" s="1"/>
  <c r="P117" i="1"/>
  <c r="R117" i="1" s="1"/>
  <c r="P120" i="1"/>
  <c r="R120" i="1" s="1"/>
  <c r="P121" i="1"/>
  <c r="R121" i="1" s="1"/>
  <c r="P122" i="1"/>
  <c r="R122" i="1" s="1"/>
  <c r="P125" i="1"/>
  <c r="R125" i="1" s="1"/>
  <c r="P128" i="1"/>
  <c r="R128" i="1" s="1"/>
  <c r="P129" i="1"/>
  <c r="R129" i="1" s="1"/>
  <c r="P134" i="1"/>
  <c r="R134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3" i="1"/>
  <c r="R143" i="1" s="1"/>
  <c r="P144" i="1"/>
  <c r="R144" i="1" s="1"/>
  <c r="P147" i="1"/>
  <c r="R147" i="1" s="1"/>
  <c r="P148" i="1"/>
  <c r="R148" i="1" s="1"/>
  <c r="P151" i="1"/>
  <c r="R151" i="1" s="1"/>
  <c r="P152" i="1"/>
  <c r="R152" i="1" s="1"/>
  <c r="P153" i="1"/>
  <c r="R153" i="1" s="1"/>
  <c r="P164" i="1"/>
  <c r="R164" i="1" s="1"/>
  <c r="P165" i="1"/>
  <c r="R165" i="1" s="1"/>
  <c r="P168" i="1"/>
  <c r="R168" i="1" s="1"/>
  <c r="P169" i="1"/>
  <c r="R169" i="1" s="1"/>
  <c r="P172" i="1"/>
  <c r="R172" i="1" s="1"/>
  <c r="P173" i="1"/>
  <c r="R173" i="1" s="1"/>
  <c r="P176" i="1"/>
  <c r="R176" i="1" s="1"/>
  <c r="P177" i="1"/>
  <c r="R177" i="1" s="1"/>
  <c r="P180" i="1"/>
  <c r="R180" i="1" s="1"/>
  <c r="P181" i="1"/>
  <c r="R181" i="1" s="1"/>
  <c r="P184" i="1"/>
  <c r="R184" i="1" s="1"/>
  <c r="P185" i="1"/>
  <c r="R185" i="1" s="1"/>
  <c r="P186" i="1"/>
  <c r="R186" i="1" s="1"/>
  <c r="P189" i="1"/>
  <c r="R189" i="1" s="1"/>
  <c r="P190" i="1"/>
  <c r="R190" i="1" s="1"/>
  <c r="P193" i="1"/>
  <c r="R193" i="1" s="1"/>
  <c r="P194" i="1"/>
  <c r="R194" i="1" s="1"/>
  <c r="P197" i="1"/>
  <c r="R197" i="1" s="1"/>
  <c r="P198" i="1"/>
  <c r="R198" i="1" s="1"/>
  <c r="P201" i="1"/>
  <c r="R201" i="1" s="1"/>
  <c r="P202" i="1"/>
  <c r="R202" i="1" s="1"/>
  <c r="P205" i="1"/>
  <c r="R205" i="1" s="1"/>
  <c r="P206" i="1"/>
  <c r="R206" i="1" s="1"/>
  <c r="P209" i="1"/>
  <c r="R209" i="1" s="1"/>
  <c r="P210" i="1"/>
  <c r="R210" i="1" s="1"/>
  <c r="P213" i="1"/>
  <c r="R213" i="1" s="1"/>
  <c r="P214" i="1"/>
  <c r="R214" i="1" s="1"/>
  <c r="P217" i="1"/>
  <c r="R217" i="1" s="1"/>
  <c r="P218" i="1"/>
  <c r="R218" i="1" s="1"/>
  <c r="P221" i="1"/>
  <c r="R221" i="1" s="1"/>
  <c r="P222" i="1"/>
  <c r="R222" i="1" s="1"/>
  <c r="P223" i="1"/>
  <c r="R223" i="1" s="1"/>
  <c r="P224" i="1"/>
  <c r="R224" i="1" s="1"/>
  <c r="P225" i="1"/>
  <c r="R225" i="1" s="1"/>
  <c r="P226" i="1"/>
  <c r="R226" i="1" s="1"/>
  <c r="P229" i="1"/>
  <c r="R229" i="1" s="1"/>
  <c r="P230" i="1"/>
  <c r="R230" i="1" s="1"/>
  <c r="P233" i="1"/>
  <c r="R233" i="1" s="1"/>
  <c r="P234" i="1"/>
  <c r="R234" i="1" s="1"/>
  <c r="P237" i="1"/>
  <c r="R237" i="1" s="1"/>
  <c r="P238" i="1"/>
  <c r="R238" i="1" s="1"/>
  <c r="P255" i="1"/>
  <c r="R255" i="1" s="1"/>
  <c r="P258" i="1"/>
  <c r="R258" i="1" s="1"/>
  <c r="P264" i="1"/>
  <c r="R264" i="1" s="1"/>
  <c r="P266" i="1"/>
  <c r="R266" i="1" s="1"/>
  <c r="P267" i="1"/>
  <c r="R267" i="1" s="1"/>
  <c r="P268" i="1"/>
  <c r="R268" i="1" s="1"/>
  <c r="P269" i="1"/>
  <c r="R269" i="1" s="1"/>
  <c r="P270" i="1"/>
  <c r="R270" i="1" s="1"/>
  <c r="P271" i="1"/>
  <c r="R271" i="1" s="1"/>
  <c r="P272" i="1"/>
  <c r="R272" i="1" s="1"/>
  <c r="P275" i="1"/>
  <c r="R275" i="1" s="1"/>
  <c r="P276" i="1"/>
  <c r="R276" i="1" s="1"/>
  <c r="P277" i="1"/>
  <c r="R277" i="1" s="1"/>
  <c r="P280" i="1"/>
  <c r="R280" i="1" s="1"/>
  <c r="K25" i="1"/>
  <c r="M25" i="1" s="1"/>
  <c r="K26" i="1"/>
  <c r="M26" i="1" s="1"/>
  <c r="K27" i="1"/>
  <c r="M27" i="1" s="1"/>
  <c r="K30" i="1"/>
  <c r="M30" i="1" s="1"/>
  <c r="K31" i="1"/>
  <c r="M31" i="1" s="1"/>
  <c r="K32" i="1"/>
  <c r="M32" i="1" s="1"/>
  <c r="K35" i="1"/>
  <c r="M35" i="1" s="1"/>
  <c r="K36" i="1"/>
  <c r="M36" i="1" s="1"/>
  <c r="K37" i="1"/>
  <c r="M37" i="1" s="1"/>
  <c r="K40" i="1"/>
  <c r="M40" i="1" s="1"/>
  <c r="K41" i="1"/>
  <c r="M41" i="1" s="1"/>
  <c r="K42" i="1"/>
  <c r="M42" i="1" s="1"/>
  <c r="K43" i="1"/>
  <c r="M43" i="1" s="1"/>
  <c r="K44" i="1"/>
  <c r="M44" i="1" s="1"/>
  <c r="K45" i="1"/>
  <c r="M45" i="1" s="1"/>
  <c r="K48" i="1"/>
  <c r="M48" i="1" s="1"/>
  <c r="K49" i="1"/>
  <c r="M49" i="1" s="1"/>
  <c r="K53" i="1"/>
  <c r="M53" i="1" s="1"/>
  <c r="K54" i="1"/>
  <c r="M54" i="1" s="1"/>
  <c r="K55" i="1"/>
  <c r="M55" i="1" s="1"/>
  <c r="K58" i="1"/>
  <c r="M58" i="1" s="1"/>
  <c r="K59" i="1"/>
  <c r="M59" i="1" s="1"/>
  <c r="K60" i="1"/>
  <c r="M60" i="1" s="1"/>
  <c r="K61" i="1"/>
  <c r="M61" i="1" s="1"/>
  <c r="K64" i="1"/>
  <c r="M64" i="1" s="1"/>
  <c r="K65" i="1"/>
  <c r="M65" i="1" s="1"/>
  <c r="K68" i="1"/>
  <c r="M68" i="1" s="1"/>
  <c r="K69" i="1"/>
  <c r="M69" i="1" s="1"/>
  <c r="K72" i="1"/>
  <c r="M72" i="1" s="1"/>
  <c r="K73" i="1"/>
  <c r="M73" i="1" s="1"/>
  <c r="K74" i="1"/>
  <c r="M74" i="1" s="1"/>
  <c r="K75" i="1"/>
  <c r="M75" i="1" s="1"/>
  <c r="K76" i="1"/>
  <c r="M76" i="1" s="1"/>
  <c r="K77" i="1"/>
  <c r="M77" i="1" s="1"/>
  <c r="K78" i="1"/>
  <c r="M78" i="1" s="1"/>
  <c r="K79" i="1"/>
  <c r="M79" i="1" s="1"/>
  <c r="K80" i="1"/>
  <c r="M80" i="1" s="1"/>
  <c r="K81" i="1"/>
  <c r="M81" i="1" s="1"/>
  <c r="K82" i="1"/>
  <c r="M82" i="1" s="1"/>
  <c r="K83" i="1"/>
  <c r="M83" i="1" s="1"/>
  <c r="K84" i="1"/>
  <c r="M84" i="1" s="1"/>
  <c r="K85" i="1"/>
  <c r="M85" i="1" s="1"/>
  <c r="K94" i="1"/>
  <c r="M94" i="1" s="1"/>
  <c r="K95" i="1"/>
  <c r="M95" i="1" s="1"/>
  <c r="K96" i="1"/>
  <c r="M96" i="1" s="1"/>
  <c r="K98" i="1"/>
  <c r="M98" i="1" s="1"/>
  <c r="K99" i="1"/>
  <c r="M99" i="1" s="1"/>
  <c r="K100" i="1"/>
  <c r="M100" i="1" s="1"/>
  <c r="K101" i="1"/>
  <c r="M101" i="1" s="1"/>
  <c r="K102" i="1"/>
  <c r="M102" i="1" s="1"/>
  <c r="K103" i="1"/>
  <c r="M103" i="1" s="1"/>
  <c r="K105" i="1"/>
  <c r="M105" i="1" s="1"/>
  <c r="K107" i="1"/>
  <c r="M107" i="1" s="1"/>
  <c r="K109" i="1"/>
  <c r="M109" i="1" s="1"/>
  <c r="K110" i="1"/>
  <c r="M110" i="1" s="1"/>
  <c r="K112" i="1"/>
  <c r="M112" i="1" s="1"/>
  <c r="K114" i="1"/>
  <c r="M114" i="1" s="1"/>
  <c r="K116" i="1"/>
  <c r="M116" i="1" s="1"/>
  <c r="K117" i="1"/>
  <c r="M117" i="1" s="1"/>
  <c r="K120" i="1"/>
  <c r="M120" i="1" s="1"/>
  <c r="K121" i="1"/>
  <c r="M121" i="1" s="1"/>
  <c r="K122" i="1"/>
  <c r="M122" i="1" s="1"/>
  <c r="K125" i="1"/>
  <c r="M125" i="1" s="1"/>
  <c r="K128" i="1"/>
  <c r="M128" i="1" s="1"/>
  <c r="K129" i="1"/>
  <c r="M129" i="1" s="1"/>
  <c r="K134" i="1"/>
  <c r="M134" i="1" s="1"/>
  <c r="K137" i="1"/>
  <c r="M137" i="1" s="1"/>
  <c r="K138" i="1"/>
  <c r="M138" i="1" s="1"/>
  <c r="K139" i="1"/>
  <c r="M139" i="1" s="1"/>
  <c r="K140" i="1"/>
  <c r="M140" i="1" s="1"/>
  <c r="K141" i="1"/>
  <c r="M141" i="1" s="1"/>
  <c r="K142" i="1"/>
  <c r="M142" i="1" s="1"/>
  <c r="K143" i="1"/>
  <c r="M143" i="1" s="1"/>
  <c r="K144" i="1"/>
  <c r="M144" i="1" s="1"/>
  <c r="K147" i="1"/>
  <c r="M147" i="1" s="1"/>
  <c r="K148" i="1"/>
  <c r="M148" i="1" s="1"/>
  <c r="K151" i="1"/>
  <c r="M151" i="1" s="1"/>
  <c r="K152" i="1"/>
  <c r="M152" i="1" s="1"/>
  <c r="K153" i="1"/>
  <c r="M153" i="1" s="1"/>
  <c r="K164" i="1"/>
  <c r="M164" i="1" s="1"/>
  <c r="K165" i="1"/>
  <c r="M165" i="1" s="1"/>
  <c r="K168" i="1"/>
  <c r="M168" i="1" s="1"/>
  <c r="K169" i="1"/>
  <c r="M169" i="1" s="1"/>
  <c r="K172" i="1"/>
  <c r="M172" i="1" s="1"/>
  <c r="K173" i="1"/>
  <c r="M173" i="1" s="1"/>
  <c r="K176" i="1"/>
  <c r="M176" i="1" s="1"/>
  <c r="K177" i="1"/>
  <c r="M177" i="1" s="1"/>
  <c r="K180" i="1"/>
  <c r="M180" i="1" s="1"/>
  <c r="K181" i="1"/>
  <c r="M181" i="1" s="1"/>
  <c r="K184" i="1"/>
  <c r="M184" i="1" s="1"/>
  <c r="K185" i="1"/>
  <c r="M185" i="1" s="1"/>
  <c r="K186" i="1"/>
  <c r="M186" i="1" s="1"/>
  <c r="K189" i="1"/>
  <c r="M189" i="1" s="1"/>
  <c r="K190" i="1"/>
  <c r="M190" i="1" s="1"/>
  <c r="K193" i="1"/>
  <c r="M193" i="1" s="1"/>
  <c r="K194" i="1"/>
  <c r="M194" i="1" s="1"/>
  <c r="K197" i="1"/>
  <c r="M197" i="1" s="1"/>
  <c r="K198" i="1"/>
  <c r="M198" i="1" s="1"/>
  <c r="K201" i="1"/>
  <c r="M201" i="1" s="1"/>
  <c r="K202" i="1"/>
  <c r="M202" i="1" s="1"/>
  <c r="K205" i="1"/>
  <c r="M205" i="1" s="1"/>
  <c r="K206" i="1"/>
  <c r="M206" i="1" s="1"/>
  <c r="K209" i="1"/>
  <c r="M209" i="1" s="1"/>
  <c r="K210" i="1"/>
  <c r="M210" i="1" s="1"/>
  <c r="K213" i="1"/>
  <c r="M213" i="1" s="1"/>
  <c r="K214" i="1"/>
  <c r="M214" i="1" s="1"/>
  <c r="K217" i="1"/>
  <c r="M217" i="1" s="1"/>
  <c r="K218" i="1"/>
  <c r="M218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9" i="1"/>
  <c r="M229" i="1" s="1"/>
  <c r="K230" i="1"/>
  <c r="M230" i="1" s="1"/>
  <c r="K233" i="1"/>
  <c r="M233" i="1" s="1"/>
  <c r="K234" i="1"/>
  <c r="M234" i="1" s="1"/>
  <c r="K237" i="1"/>
  <c r="M237" i="1" s="1"/>
  <c r="K238" i="1"/>
  <c r="M238" i="1" s="1"/>
  <c r="K255" i="1"/>
  <c r="M255" i="1" s="1"/>
  <c r="K258" i="1"/>
  <c r="M258" i="1" s="1"/>
  <c r="K264" i="1"/>
  <c r="M264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5" i="1"/>
  <c r="M275" i="1" s="1"/>
  <c r="K276" i="1"/>
  <c r="M276" i="1" s="1"/>
  <c r="K277" i="1"/>
  <c r="M277" i="1" s="1"/>
  <c r="K280" i="1"/>
  <c r="M280" i="1" s="1"/>
  <c r="F25" i="1"/>
  <c r="H25" i="1" s="1"/>
  <c r="F26" i="1"/>
  <c r="H26" i="1" s="1"/>
  <c r="F27" i="1"/>
  <c r="H27" i="1" s="1"/>
  <c r="F30" i="1"/>
  <c r="H30" i="1" s="1"/>
  <c r="F31" i="1"/>
  <c r="H31" i="1" s="1"/>
  <c r="F32" i="1"/>
  <c r="H32" i="1" s="1"/>
  <c r="F35" i="1"/>
  <c r="H35" i="1" s="1"/>
  <c r="F36" i="1"/>
  <c r="H36" i="1" s="1"/>
  <c r="F37" i="1"/>
  <c r="H37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8" i="1"/>
  <c r="H48" i="1" s="1"/>
  <c r="F49" i="1"/>
  <c r="H49" i="1" s="1"/>
  <c r="F53" i="1"/>
  <c r="H53" i="1" s="1"/>
  <c r="F54" i="1"/>
  <c r="H54" i="1" s="1"/>
  <c r="F55" i="1"/>
  <c r="H55" i="1" s="1"/>
  <c r="F58" i="1"/>
  <c r="H58" i="1" s="1"/>
  <c r="F59" i="1"/>
  <c r="H59" i="1" s="1"/>
  <c r="F60" i="1"/>
  <c r="H60" i="1" s="1"/>
  <c r="F61" i="1"/>
  <c r="H61" i="1" s="1"/>
  <c r="F64" i="1"/>
  <c r="H64" i="1" s="1"/>
  <c r="F65" i="1"/>
  <c r="H65" i="1" s="1"/>
  <c r="F68" i="1"/>
  <c r="H68" i="1" s="1"/>
  <c r="F69" i="1"/>
  <c r="H69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94" i="1"/>
  <c r="H94" i="1" s="1"/>
  <c r="F95" i="1"/>
  <c r="H95" i="1" s="1"/>
  <c r="F96" i="1"/>
  <c r="H96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5" i="1"/>
  <c r="H105" i="1" s="1"/>
  <c r="F107" i="1"/>
  <c r="H107" i="1" s="1"/>
  <c r="F109" i="1"/>
  <c r="H109" i="1" s="1"/>
  <c r="F110" i="1"/>
  <c r="H110" i="1" s="1"/>
  <c r="F112" i="1"/>
  <c r="H112" i="1" s="1"/>
  <c r="F114" i="1"/>
  <c r="H114" i="1" s="1"/>
  <c r="F116" i="1"/>
  <c r="H116" i="1" s="1"/>
  <c r="F117" i="1"/>
  <c r="H117" i="1" s="1"/>
  <c r="F120" i="1"/>
  <c r="H120" i="1" s="1"/>
  <c r="F121" i="1"/>
  <c r="H121" i="1" s="1"/>
  <c r="F122" i="1"/>
  <c r="H122" i="1" s="1"/>
  <c r="F125" i="1"/>
  <c r="H125" i="1" s="1"/>
  <c r="F128" i="1"/>
  <c r="H128" i="1" s="1"/>
  <c r="F129" i="1"/>
  <c r="H129" i="1" s="1"/>
  <c r="F134" i="1"/>
  <c r="H134" i="1" s="1"/>
  <c r="F137" i="1"/>
  <c r="H137" i="1" s="1"/>
  <c r="F138" i="1"/>
  <c r="H138" i="1" s="1"/>
  <c r="F139" i="1"/>
  <c r="H139" i="1" s="1"/>
  <c r="F140" i="1"/>
  <c r="H140" i="1" s="1"/>
  <c r="F141" i="1"/>
  <c r="H141" i="1" s="1"/>
  <c r="F142" i="1"/>
  <c r="H142" i="1" s="1"/>
  <c r="F143" i="1"/>
  <c r="H143" i="1" s="1"/>
  <c r="F144" i="1"/>
  <c r="H144" i="1" s="1"/>
  <c r="F147" i="1"/>
  <c r="H147" i="1" s="1"/>
  <c r="F148" i="1"/>
  <c r="H148" i="1" s="1"/>
  <c r="F151" i="1"/>
  <c r="H151" i="1" s="1"/>
  <c r="F152" i="1"/>
  <c r="H152" i="1" s="1"/>
  <c r="F153" i="1"/>
  <c r="H153" i="1" s="1"/>
  <c r="F164" i="1"/>
  <c r="H164" i="1" s="1"/>
  <c r="F165" i="1"/>
  <c r="H165" i="1" s="1"/>
  <c r="F168" i="1"/>
  <c r="H168" i="1" s="1"/>
  <c r="F169" i="1"/>
  <c r="H169" i="1" s="1"/>
  <c r="F172" i="1"/>
  <c r="H172" i="1" s="1"/>
  <c r="F173" i="1"/>
  <c r="H173" i="1" s="1"/>
  <c r="F176" i="1"/>
  <c r="H176" i="1" s="1"/>
  <c r="F177" i="1"/>
  <c r="H177" i="1" s="1"/>
  <c r="F180" i="1"/>
  <c r="H180" i="1" s="1"/>
  <c r="F181" i="1"/>
  <c r="H181" i="1" s="1"/>
  <c r="F184" i="1"/>
  <c r="H184" i="1" s="1"/>
  <c r="F185" i="1"/>
  <c r="H185" i="1" s="1"/>
  <c r="F186" i="1"/>
  <c r="H186" i="1" s="1"/>
  <c r="F189" i="1"/>
  <c r="H189" i="1" s="1"/>
  <c r="F190" i="1"/>
  <c r="H190" i="1" s="1"/>
  <c r="F193" i="1"/>
  <c r="H193" i="1" s="1"/>
  <c r="F194" i="1"/>
  <c r="H194" i="1" s="1"/>
  <c r="F197" i="1"/>
  <c r="H197" i="1" s="1"/>
  <c r="F198" i="1"/>
  <c r="H198" i="1" s="1"/>
  <c r="F201" i="1"/>
  <c r="H201" i="1" s="1"/>
  <c r="F202" i="1"/>
  <c r="H202" i="1" s="1"/>
  <c r="F205" i="1"/>
  <c r="H205" i="1" s="1"/>
  <c r="F206" i="1"/>
  <c r="H206" i="1" s="1"/>
  <c r="F209" i="1"/>
  <c r="H209" i="1" s="1"/>
  <c r="F210" i="1"/>
  <c r="H210" i="1" s="1"/>
  <c r="F213" i="1"/>
  <c r="H213" i="1" s="1"/>
  <c r="F214" i="1"/>
  <c r="H214" i="1" s="1"/>
  <c r="F217" i="1"/>
  <c r="H217" i="1" s="1"/>
  <c r="F218" i="1"/>
  <c r="H218" i="1" s="1"/>
  <c r="F221" i="1"/>
  <c r="H221" i="1" s="1"/>
  <c r="F222" i="1"/>
  <c r="H222" i="1" s="1"/>
  <c r="F223" i="1"/>
  <c r="H223" i="1" s="1"/>
  <c r="F224" i="1"/>
  <c r="H224" i="1" s="1"/>
  <c r="F225" i="1"/>
  <c r="H225" i="1" s="1"/>
  <c r="F226" i="1"/>
  <c r="H226" i="1" s="1"/>
  <c r="F229" i="1"/>
  <c r="H229" i="1" s="1"/>
  <c r="F230" i="1"/>
  <c r="H230" i="1" s="1"/>
  <c r="F233" i="1"/>
  <c r="H233" i="1" s="1"/>
  <c r="F234" i="1"/>
  <c r="H234" i="1" s="1"/>
  <c r="F237" i="1"/>
  <c r="H237" i="1" s="1"/>
  <c r="F238" i="1"/>
  <c r="H238" i="1" s="1"/>
  <c r="F255" i="1"/>
  <c r="H255" i="1" s="1"/>
  <c r="F258" i="1"/>
  <c r="H258" i="1" s="1"/>
  <c r="F264" i="1"/>
  <c r="H264" i="1" s="1"/>
  <c r="F266" i="1"/>
  <c r="H266" i="1" s="1"/>
  <c r="F267" i="1"/>
  <c r="H267" i="1" s="1"/>
  <c r="F268" i="1"/>
  <c r="H268" i="1" s="1"/>
  <c r="F269" i="1"/>
  <c r="H269" i="1" s="1"/>
  <c r="F270" i="1"/>
  <c r="H270" i="1" s="1"/>
  <c r="F271" i="1"/>
  <c r="H271" i="1" s="1"/>
  <c r="F272" i="1"/>
  <c r="H272" i="1" s="1"/>
  <c r="F275" i="1"/>
  <c r="H275" i="1" s="1"/>
  <c r="F276" i="1"/>
  <c r="H276" i="1" s="1"/>
  <c r="F277" i="1"/>
  <c r="H277" i="1" s="1"/>
  <c r="F280" i="1"/>
  <c r="H280" i="1" s="1"/>
  <c r="G282" i="1" l="1"/>
  <c r="G297" i="1" s="1"/>
  <c r="O132" i="1"/>
  <c r="O294" i="1"/>
  <c r="O292" i="1"/>
  <c r="O265" i="1"/>
  <c r="O263" i="1"/>
  <c r="O256" i="1"/>
  <c r="O253" i="1"/>
  <c r="O252" i="1"/>
  <c r="O249" i="1" s="1"/>
  <c r="O235" i="1"/>
  <c r="O231" i="1"/>
  <c r="O227" i="1"/>
  <c r="O219" i="1"/>
  <c r="O293" i="1" s="1"/>
  <c r="O215" i="1"/>
  <c r="O211" i="1"/>
  <c r="O207" i="1"/>
  <c r="O203" i="1"/>
  <c r="O199" i="1"/>
  <c r="O195" i="1"/>
  <c r="O191" i="1"/>
  <c r="O187" i="1"/>
  <c r="O182" i="1"/>
  <c r="O178" i="1"/>
  <c r="O174" i="1"/>
  <c r="O170" i="1"/>
  <c r="O166" i="1"/>
  <c r="O162" i="1"/>
  <c r="O160" i="1"/>
  <c r="O284" i="1" s="1"/>
  <c r="O159" i="1"/>
  <c r="O149" i="1"/>
  <c r="O145" i="1"/>
  <c r="O135" i="1"/>
  <c r="O133" i="1"/>
  <c r="O126" i="1"/>
  <c r="O123" i="1"/>
  <c r="O118" i="1"/>
  <c r="O93" i="1"/>
  <c r="O287" i="1" s="1"/>
  <c r="O92" i="1"/>
  <c r="O91" i="1"/>
  <c r="O90" i="1"/>
  <c r="O70" i="1"/>
  <c r="O66" i="1"/>
  <c r="O62" i="1"/>
  <c r="O56" i="1"/>
  <c r="O51" i="1"/>
  <c r="O46" i="1"/>
  <c r="O38" i="1"/>
  <c r="O33" i="1"/>
  <c r="O28" i="1"/>
  <c r="O23" i="1"/>
  <c r="O22" i="1"/>
  <c r="O21" i="1"/>
  <c r="O20" i="1"/>
  <c r="J294" i="1"/>
  <c r="J292" i="1"/>
  <c r="J265" i="1"/>
  <c r="J263" i="1"/>
  <c r="J256" i="1"/>
  <c r="J253" i="1"/>
  <c r="J252" i="1"/>
  <c r="J249" i="1" s="1"/>
  <c r="J235" i="1"/>
  <c r="J231" i="1"/>
  <c r="J227" i="1"/>
  <c r="J219" i="1"/>
  <c r="J293" i="1" s="1"/>
  <c r="J215" i="1"/>
  <c r="J211" i="1"/>
  <c r="J207" i="1"/>
  <c r="J203" i="1"/>
  <c r="J199" i="1"/>
  <c r="J195" i="1"/>
  <c r="J191" i="1"/>
  <c r="J187" i="1"/>
  <c r="J182" i="1"/>
  <c r="J178" i="1"/>
  <c r="J174" i="1"/>
  <c r="J170" i="1"/>
  <c r="J166" i="1"/>
  <c r="J162" i="1"/>
  <c r="J160" i="1"/>
  <c r="J284" i="1" s="1"/>
  <c r="J159" i="1"/>
  <c r="J149" i="1"/>
  <c r="J145" i="1"/>
  <c r="J135" i="1"/>
  <c r="J133" i="1"/>
  <c r="J132" i="1"/>
  <c r="J126" i="1"/>
  <c r="J123" i="1"/>
  <c r="J118" i="1"/>
  <c r="J93" i="1"/>
  <c r="J287" i="1" s="1"/>
  <c r="J92" i="1"/>
  <c r="J91" i="1"/>
  <c r="J90" i="1"/>
  <c r="J70" i="1"/>
  <c r="J66" i="1"/>
  <c r="J62" i="1"/>
  <c r="J56" i="1"/>
  <c r="J51" i="1"/>
  <c r="J46" i="1"/>
  <c r="J38" i="1"/>
  <c r="J33" i="1"/>
  <c r="J28" i="1"/>
  <c r="J23" i="1"/>
  <c r="J22" i="1"/>
  <c r="J21" i="1"/>
  <c r="J20" i="1"/>
  <c r="E294" i="1"/>
  <c r="E292" i="1"/>
  <c r="E265" i="1"/>
  <c r="E263" i="1"/>
  <c r="E256" i="1"/>
  <c r="E253" i="1"/>
  <c r="E252" i="1"/>
  <c r="E249" i="1" s="1"/>
  <c r="E235" i="1"/>
  <c r="E231" i="1"/>
  <c r="E227" i="1"/>
  <c r="E219" i="1"/>
  <c r="E293" i="1" s="1"/>
  <c r="E215" i="1"/>
  <c r="E211" i="1"/>
  <c r="E207" i="1"/>
  <c r="E203" i="1"/>
  <c r="E199" i="1"/>
  <c r="E195" i="1"/>
  <c r="E191" i="1"/>
  <c r="E187" i="1"/>
  <c r="E182" i="1"/>
  <c r="E178" i="1"/>
  <c r="E174" i="1"/>
  <c r="E170" i="1"/>
  <c r="E166" i="1"/>
  <c r="E162" i="1"/>
  <c r="E160" i="1"/>
  <c r="E284" i="1" s="1"/>
  <c r="E159" i="1"/>
  <c r="E149" i="1"/>
  <c r="E145" i="1"/>
  <c r="E135" i="1"/>
  <c r="E133" i="1"/>
  <c r="E132" i="1"/>
  <c r="E126" i="1"/>
  <c r="E123" i="1"/>
  <c r="E118" i="1"/>
  <c r="E93" i="1"/>
  <c r="E287" i="1" s="1"/>
  <c r="E92" i="1"/>
  <c r="E91" i="1"/>
  <c r="E90" i="1"/>
  <c r="E70" i="1"/>
  <c r="E66" i="1"/>
  <c r="E62" i="1"/>
  <c r="E56" i="1"/>
  <c r="E51" i="1"/>
  <c r="E46" i="1"/>
  <c r="E38" i="1"/>
  <c r="E33" i="1"/>
  <c r="E28" i="1"/>
  <c r="E23" i="1"/>
  <c r="E22" i="1"/>
  <c r="E21" i="1"/>
  <c r="E20" i="1"/>
  <c r="E289" i="1" l="1"/>
  <c r="J289" i="1"/>
  <c r="O289" i="1"/>
  <c r="J286" i="1"/>
  <c r="E285" i="1"/>
  <c r="O157" i="1"/>
  <c r="O130" i="1"/>
  <c r="O291" i="1"/>
  <c r="O286" i="1"/>
  <c r="O285" i="1"/>
  <c r="O290" i="1"/>
  <c r="O88" i="1"/>
  <c r="O18" i="1"/>
  <c r="J157" i="1"/>
  <c r="J291" i="1"/>
  <c r="J130" i="1"/>
  <c r="J290" i="1"/>
  <c r="J285" i="1"/>
  <c r="J88" i="1"/>
  <c r="J18" i="1"/>
  <c r="E157" i="1"/>
  <c r="E291" i="1"/>
  <c r="E286" i="1"/>
  <c r="E290" i="1"/>
  <c r="E88" i="1"/>
  <c r="E18" i="1"/>
  <c r="N20" i="1"/>
  <c r="P20" i="1" s="1"/>
  <c r="R20" i="1" s="1"/>
  <c r="I294" i="1"/>
  <c r="K294" i="1" s="1"/>
  <c r="M294" i="1" s="1"/>
  <c r="N294" i="1"/>
  <c r="P294" i="1" s="1"/>
  <c r="R294" i="1" s="1"/>
  <c r="D294" i="1"/>
  <c r="F294" i="1" s="1"/>
  <c r="H294" i="1" s="1"/>
  <c r="O282" i="1" l="1"/>
  <c r="O297" i="1" s="1"/>
  <c r="J282" i="1"/>
  <c r="J297" i="1" s="1"/>
  <c r="E282" i="1"/>
  <c r="D20" i="1"/>
  <c r="F20" i="1" s="1"/>
  <c r="H20" i="1" s="1"/>
  <c r="D292" i="1" l="1"/>
  <c r="F292" i="1" s="1"/>
  <c r="H292" i="1" s="1"/>
  <c r="I292" i="1" l="1"/>
  <c r="K292" i="1" s="1"/>
  <c r="M292" i="1" s="1"/>
  <c r="N292" i="1"/>
  <c r="P292" i="1" s="1"/>
  <c r="R292" i="1" s="1"/>
  <c r="I66" i="1" l="1"/>
  <c r="K66" i="1" s="1"/>
  <c r="M66" i="1" s="1"/>
  <c r="N66" i="1"/>
  <c r="P66" i="1" s="1"/>
  <c r="R66" i="1" s="1"/>
  <c r="D66" i="1"/>
  <c r="F66" i="1" s="1"/>
  <c r="H66" i="1" s="1"/>
  <c r="I22" i="1"/>
  <c r="K22" i="1" s="1"/>
  <c r="M22" i="1" s="1"/>
  <c r="N22" i="1"/>
  <c r="P22" i="1" s="1"/>
  <c r="R22" i="1" s="1"/>
  <c r="D22" i="1"/>
  <c r="F22" i="1" s="1"/>
  <c r="H22" i="1" s="1"/>
  <c r="I21" i="1"/>
  <c r="K21" i="1" s="1"/>
  <c r="M21" i="1" s="1"/>
  <c r="N21" i="1"/>
  <c r="P21" i="1" s="1"/>
  <c r="R21" i="1" s="1"/>
  <c r="D21" i="1"/>
  <c r="F21" i="1" s="1"/>
  <c r="H21" i="1" s="1"/>
  <c r="I20" i="1"/>
  <c r="K20" i="1" s="1"/>
  <c r="M20" i="1" s="1"/>
  <c r="I18" i="1" l="1"/>
  <c r="K18" i="1" s="1"/>
  <c r="M18" i="1" s="1"/>
  <c r="N18" i="1"/>
  <c r="P18" i="1" s="1"/>
  <c r="R18" i="1" s="1"/>
  <c r="D18" i="1"/>
  <c r="F18" i="1" s="1"/>
  <c r="H18" i="1" s="1"/>
  <c r="I70" i="1" l="1"/>
  <c r="K70" i="1" s="1"/>
  <c r="M70" i="1" s="1"/>
  <c r="N70" i="1"/>
  <c r="P70" i="1" s="1"/>
  <c r="R70" i="1" s="1"/>
  <c r="D70" i="1"/>
  <c r="F70" i="1" s="1"/>
  <c r="H70" i="1" s="1"/>
  <c r="I56" i="1"/>
  <c r="K56" i="1" s="1"/>
  <c r="M56" i="1" s="1"/>
  <c r="N56" i="1"/>
  <c r="P56" i="1" s="1"/>
  <c r="R56" i="1" s="1"/>
  <c r="D56" i="1"/>
  <c r="F56" i="1" s="1"/>
  <c r="H56" i="1" s="1"/>
  <c r="I51" i="1"/>
  <c r="K51" i="1" s="1"/>
  <c r="M51" i="1" s="1"/>
  <c r="N51" i="1"/>
  <c r="P51" i="1" s="1"/>
  <c r="R51" i="1" s="1"/>
  <c r="D51" i="1"/>
  <c r="F51" i="1" s="1"/>
  <c r="H51" i="1" s="1"/>
  <c r="I46" i="1" l="1"/>
  <c r="K46" i="1" s="1"/>
  <c r="M46" i="1" s="1"/>
  <c r="N46" i="1"/>
  <c r="P46" i="1" s="1"/>
  <c r="R46" i="1" s="1"/>
  <c r="D46" i="1"/>
  <c r="F46" i="1" s="1"/>
  <c r="H46" i="1" s="1"/>
  <c r="I62" i="1" l="1"/>
  <c r="K62" i="1" s="1"/>
  <c r="M62" i="1" s="1"/>
  <c r="N62" i="1"/>
  <c r="P62" i="1" s="1"/>
  <c r="R62" i="1" s="1"/>
  <c r="D62" i="1"/>
  <c r="F62" i="1" s="1"/>
  <c r="H62" i="1" s="1"/>
  <c r="I38" i="1"/>
  <c r="K38" i="1" s="1"/>
  <c r="M38" i="1" s="1"/>
  <c r="N38" i="1"/>
  <c r="P38" i="1" s="1"/>
  <c r="R38" i="1" s="1"/>
  <c r="D38" i="1"/>
  <c r="F38" i="1" s="1"/>
  <c r="H38" i="1" s="1"/>
  <c r="I33" i="1"/>
  <c r="K33" i="1" s="1"/>
  <c r="M33" i="1" s="1"/>
  <c r="N33" i="1"/>
  <c r="P33" i="1" s="1"/>
  <c r="R33" i="1" s="1"/>
  <c r="D33" i="1"/>
  <c r="F33" i="1" s="1"/>
  <c r="H33" i="1" s="1"/>
  <c r="I28" i="1"/>
  <c r="K28" i="1" s="1"/>
  <c r="M28" i="1" s="1"/>
  <c r="N28" i="1"/>
  <c r="P28" i="1" s="1"/>
  <c r="R28" i="1" s="1"/>
  <c r="D28" i="1"/>
  <c r="F28" i="1" s="1"/>
  <c r="H28" i="1" s="1"/>
  <c r="I23" i="1"/>
  <c r="K23" i="1" s="1"/>
  <c r="M23" i="1" s="1"/>
  <c r="N23" i="1"/>
  <c r="P23" i="1" s="1"/>
  <c r="R23" i="1" s="1"/>
  <c r="D23" i="1"/>
  <c r="F23" i="1" s="1"/>
  <c r="H23" i="1" s="1"/>
  <c r="D289" i="1" l="1"/>
  <c r="F289" i="1" s="1"/>
  <c r="H289" i="1" s="1"/>
  <c r="N289" i="1"/>
  <c r="P289" i="1" s="1"/>
  <c r="R289" i="1" s="1"/>
  <c r="I289" i="1"/>
  <c r="K289" i="1" s="1"/>
  <c r="M289" i="1" s="1"/>
  <c r="I274" i="1"/>
  <c r="K274" i="1" s="1"/>
  <c r="M274" i="1" s="1"/>
  <c r="N274" i="1"/>
  <c r="P274" i="1" s="1"/>
  <c r="R274" i="1" s="1"/>
  <c r="D274" i="1"/>
  <c r="F274" i="1" s="1"/>
  <c r="H274" i="1" s="1"/>
  <c r="I93" i="1" l="1"/>
  <c r="N93" i="1"/>
  <c r="D93" i="1"/>
  <c r="I92" i="1"/>
  <c r="N92" i="1"/>
  <c r="D92" i="1"/>
  <c r="I91" i="1"/>
  <c r="K91" i="1" s="1"/>
  <c r="M91" i="1" s="1"/>
  <c r="N91" i="1"/>
  <c r="P91" i="1" s="1"/>
  <c r="R91" i="1" s="1"/>
  <c r="D91" i="1"/>
  <c r="F91" i="1" s="1"/>
  <c r="H91" i="1" s="1"/>
  <c r="I90" i="1"/>
  <c r="K90" i="1" s="1"/>
  <c r="M90" i="1" s="1"/>
  <c r="N90" i="1"/>
  <c r="P90" i="1" s="1"/>
  <c r="R90" i="1" s="1"/>
  <c r="D90" i="1"/>
  <c r="F90" i="1" s="1"/>
  <c r="H90" i="1" s="1"/>
  <c r="I126" i="1"/>
  <c r="K126" i="1" s="1"/>
  <c r="M126" i="1" s="1"/>
  <c r="N126" i="1"/>
  <c r="P126" i="1" s="1"/>
  <c r="R126" i="1" s="1"/>
  <c r="D126" i="1"/>
  <c r="F126" i="1" s="1"/>
  <c r="H126" i="1" s="1"/>
  <c r="I123" i="1"/>
  <c r="K123" i="1" s="1"/>
  <c r="M123" i="1" s="1"/>
  <c r="N123" i="1"/>
  <c r="P123" i="1" s="1"/>
  <c r="R123" i="1" s="1"/>
  <c r="D123" i="1"/>
  <c r="F123" i="1" s="1"/>
  <c r="H123" i="1" s="1"/>
  <c r="I118" i="1"/>
  <c r="K118" i="1" s="1"/>
  <c r="M118" i="1" s="1"/>
  <c r="N118" i="1"/>
  <c r="P118" i="1" s="1"/>
  <c r="R118" i="1" s="1"/>
  <c r="D118" i="1"/>
  <c r="F118" i="1" s="1"/>
  <c r="H118" i="1" s="1"/>
  <c r="D287" i="1" l="1"/>
  <c r="F287" i="1" s="1"/>
  <c r="H287" i="1" s="1"/>
  <c r="F93" i="1"/>
  <c r="H93" i="1" s="1"/>
  <c r="D286" i="1"/>
  <c r="F286" i="1" s="1"/>
  <c r="H286" i="1" s="1"/>
  <c r="F92" i="1"/>
  <c r="H92" i="1" s="1"/>
  <c r="N287" i="1"/>
  <c r="P287" i="1" s="1"/>
  <c r="R287" i="1" s="1"/>
  <c r="P93" i="1"/>
  <c r="R93" i="1" s="1"/>
  <c r="I286" i="1"/>
  <c r="K286" i="1" s="1"/>
  <c r="M286" i="1" s="1"/>
  <c r="K92" i="1"/>
  <c r="M92" i="1" s="1"/>
  <c r="N286" i="1"/>
  <c r="P286" i="1" s="1"/>
  <c r="R286" i="1" s="1"/>
  <c r="P92" i="1"/>
  <c r="R92" i="1" s="1"/>
  <c r="I287" i="1"/>
  <c r="K287" i="1" s="1"/>
  <c r="M287" i="1" s="1"/>
  <c r="K93" i="1"/>
  <c r="M93" i="1" s="1"/>
  <c r="N290" i="1"/>
  <c r="P290" i="1" s="1"/>
  <c r="R290" i="1" s="1"/>
  <c r="I290" i="1"/>
  <c r="K290" i="1" s="1"/>
  <c r="M290" i="1" s="1"/>
  <c r="D290" i="1"/>
  <c r="F290" i="1" s="1"/>
  <c r="H290" i="1" s="1"/>
  <c r="N88" i="1"/>
  <c r="P88" i="1" s="1"/>
  <c r="R88" i="1" s="1"/>
  <c r="D88" i="1"/>
  <c r="F88" i="1" s="1"/>
  <c r="H88" i="1" s="1"/>
  <c r="I88" i="1"/>
  <c r="K88" i="1" s="1"/>
  <c r="M88" i="1" s="1"/>
  <c r="I265" i="1"/>
  <c r="K265" i="1" s="1"/>
  <c r="M265" i="1" s="1"/>
  <c r="N265" i="1"/>
  <c r="P265" i="1" s="1"/>
  <c r="R265" i="1" s="1"/>
  <c r="D265" i="1"/>
  <c r="F265" i="1" s="1"/>
  <c r="H265" i="1" s="1"/>
  <c r="I263" i="1"/>
  <c r="K263" i="1" s="1"/>
  <c r="M263" i="1" s="1"/>
  <c r="N263" i="1"/>
  <c r="P263" i="1" s="1"/>
  <c r="R263" i="1" s="1"/>
  <c r="D263" i="1"/>
  <c r="F263" i="1" s="1"/>
  <c r="H263" i="1" s="1"/>
  <c r="I160" i="1"/>
  <c r="N160" i="1"/>
  <c r="D160" i="1"/>
  <c r="I159" i="1"/>
  <c r="K159" i="1" s="1"/>
  <c r="M159" i="1" s="1"/>
  <c r="N159" i="1"/>
  <c r="P159" i="1" s="1"/>
  <c r="R159" i="1" s="1"/>
  <c r="D159" i="1"/>
  <c r="F159" i="1" s="1"/>
  <c r="H159" i="1" s="1"/>
  <c r="I252" i="1"/>
  <c r="N252" i="1"/>
  <c r="D252" i="1"/>
  <c r="I256" i="1"/>
  <c r="K256" i="1" s="1"/>
  <c r="M256" i="1" s="1"/>
  <c r="N256" i="1"/>
  <c r="P256" i="1" s="1"/>
  <c r="R256" i="1" s="1"/>
  <c r="D256" i="1"/>
  <c r="F256" i="1" s="1"/>
  <c r="H256" i="1" s="1"/>
  <c r="I253" i="1"/>
  <c r="K253" i="1" s="1"/>
  <c r="M253" i="1" s="1"/>
  <c r="N253" i="1"/>
  <c r="P253" i="1" s="1"/>
  <c r="R253" i="1" s="1"/>
  <c r="D253" i="1"/>
  <c r="F253" i="1" s="1"/>
  <c r="H253" i="1" s="1"/>
  <c r="I195" i="1"/>
  <c r="K195" i="1" s="1"/>
  <c r="M195" i="1" s="1"/>
  <c r="N195" i="1"/>
  <c r="P195" i="1" s="1"/>
  <c r="R195" i="1" s="1"/>
  <c r="D195" i="1"/>
  <c r="F195" i="1" s="1"/>
  <c r="H195" i="1" s="1"/>
  <c r="D191" i="1"/>
  <c r="F191" i="1" s="1"/>
  <c r="H191" i="1" s="1"/>
  <c r="I162" i="1"/>
  <c r="K162" i="1" s="1"/>
  <c r="M162" i="1" s="1"/>
  <c r="N162" i="1"/>
  <c r="P162" i="1" s="1"/>
  <c r="R162" i="1" s="1"/>
  <c r="D162" i="1"/>
  <c r="F162" i="1" s="1"/>
  <c r="H162" i="1" s="1"/>
  <c r="I231" i="1"/>
  <c r="K231" i="1" s="1"/>
  <c r="M231" i="1" s="1"/>
  <c r="N231" i="1"/>
  <c r="P231" i="1" s="1"/>
  <c r="R231" i="1" s="1"/>
  <c r="D231" i="1"/>
  <c r="F231" i="1" s="1"/>
  <c r="H231" i="1" s="1"/>
  <c r="I227" i="1"/>
  <c r="K227" i="1" s="1"/>
  <c r="M227" i="1" s="1"/>
  <c r="N227" i="1"/>
  <c r="P227" i="1" s="1"/>
  <c r="R227" i="1" s="1"/>
  <c r="D227" i="1"/>
  <c r="F227" i="1" s="1"/>
  <c r="H227" i="1" s="1"/>
  <c r="I211" i="1"/>
  <c r="K211" i="1" s="1"/>
  <c r="M211" i="1" s="1"/>
  <c r="N211" i="1"/>
  <c r="P211" i="1" s="1"/>
  <c r="R211" i="1" s="1"/>
  <c r="D211" i="1"/>
  <c r="F211" i="1" s="1"/>
  <c r="H211" i="1" s="1"/>
  <c r="I215" i="1"/>
  <c r="K215" i="1" s="1"/>
  <c r="M215" i="1" s="1"/>
  <c r="N215" i="1"/>
  <c r="P215" i="1" s="1"/>
  <c r="R215" i="1" s="1"/>
  <c r="D215" i="1"/>
  <c r="F215" i="1" s="1"/>
  <c r="H215" i="1" s="1"/>
  <c r="I170" i="1"/>
  <c r="K170" i="1" s="1"/>
  <c r="M170" i="1" s="1"/>
  <c r="N170" i="1"/>
  <c r="P170" i="1" s="1"/>
  <c r="R170" i="1" s="1"/>
  <c r="D170" i="1"/>
  <c r="F170" i="1" s="1"/>
  <c r="H170" i="1" s="1"/>
  <c r="I219" i="1"/>
  <c r="N219" i="1"/>
  <c r="D219" i="1"/>
  <c r="I207" i="1"/>
  <c r="K207" i="1" s="1"/>
  <c r="M207" i="1" s="1"/>
  <c r="N207" i="1"/>
  <c r="P207" i="1" s="1"/>
  <c r="R207" i="1" s="1"/>
  <c r="D207" i="1"/>
  <c r="F207" i="1" s="1"/>
  <c r="H207" i="1" s="1"/>
  <c r="I235" i="1"/>
  <c r="K235" i="1" s="1"/>
  <c r="M235" i="1" s="1"/>
  <c r="N235" i="1"/>
  <c r="P235" i="1" s="1"/>
  <c r="R235" i="1" s="1"/>
  <c r="D235" i="1"/>
  <c r="F235" i="1" s="1"/>
  <c r="H235" i="1" s="1"/>
  <c r="I191" i="1"/>
  <c r="K191" i="1" s="1"/>
  <c r="M191" i="1" s="1"/>
  <c r="N191" i="1"/>
  <c r="P191" i="1" s="1"/>
  <c r="R191" i="1" s="1"/>
  <c r="I203" i="1"/>
  <c r="K203" i="1" s="1"/>
  <c r="M203" i="1" s="1"/>
  <c r="N203" i="1"/>
  <c r="P203" i="1" s="1"/>
  <c r="R203" i="1" s="1"/>
  <c r="D203" i="1"/>
  <c r="F203" i="1" s="1"/>
  <c r="H203" i="1" s="1"/>
  <c r="I187" i="1"/>
  <c r="K187" i="1" s="1"/>
  <c r="M187" i="1" s="1"/>
  <c r="N187" i="1"/>
  <c r="P187" i="1" s="1"/>
  <c r="R187" i="1" s="1"/>
  <c r="D187" i="1"/>
  <c r="F187" i="1" s="1"/>
  <c r="H187" i="1" s="1"/>
  <c r="I199" i="1"/>
  <c r="K199" i="1" s="1"/>
  <c r="M199" i="1" s="1"/>
  <c r="N199" i="1"/>
  <c r="P199" i="1" s="1"/>
  <c r="R199" i="1" s="1"/>
  <c r="D199" i="1"/>
  <c r="F199" i="1" s="1"/>
  <c r="H199" i="1" s="1"/>
  <c r="I182" i="1"/>
  <c r="K182" i="1" s="1"/>
  <c r="M182" i="1" s="1"/>
  <c r="N182" i="1"/>
  <c r="P182" i="1" s="1"/>
  <c r="R182" i="1" s="1"/>
  <c r="D182" i="1"/>
  <c r="F182" i="1" s="1"/>
  <c r="H182" i="1" s="1"/>
  <c r="I178" i="1"/>
  <c r="K178" i="1" s="1"/>
  <c r="M178" i="1" s="1"/>
  <c r="N178" i="1"/>
  <c r="P178" i="1" s="1"/>
  <c r="R178" i="1" s="1"/>
  <c r="D178" i="1"/>
  <c r="F178" i="1" s="1"/>
  <c r="H178" i="1" s="1"/>
  <c r="I174" i="1"/>
  <c r="K174" i="1" s="1"/>
  <c r="M174" i="1" s="1"/>
  <c r="N174" i="1"/>
  <c r="P174" i="1" s="1"/>
  <c r="R174" i="1" s="1"/>
  <c r="D174" i="1"/>
  <c r="F174" i="1" s="1"/>
  <c r="H174" i="1" s="1"/>
  <c r="I166" i="1"/>
  <c r="K166" i="1" s="1"/>
  <c r="M166" i="1" s="1"/>
  <c r="N166" i="1"/>
  <c r="P166" i="1" s="1"/>
  <c r="R166" i="1" s="1"/>
  <c r="D166" i="1"/>
  <c r="F166" i="1" s="1"/>
  <c r="H166" i="1" s="1"/>
  <c r="I132" i="1"/>
  <c r="K132" i="1" s="1"/>
  <c r="M132" i="1" s="1"/>
  <c r="N132" i="1"/>
  <c r="P132" i="1" s="1"/>
  <c r="R132" i="1" s="1"/>
  <c r="D132" i="1"/>
  <c r="F132" i="1" s="1"/>
  <c r="H132" i="1" s="1"/>
  <c r="D293" i="1" l="1"/>
  <c r="F293" i="1" s="1"/>
  <c r="H293" i="1" s="1"/>
  <c r="F219" i="1"/>
  <c r="H219" i="1" s="1"/>
  <c r="N293" i="1"/>
  <c r="P293" i="1" s="1"/>
  <c r="R293" i="1" s="1"/>
  <c r="P219" i="1"/>
  <c r="R219" i="1" s="1"/>
  <c r="I249" i="1"/>
  <c r="K249" i="1" s="1"/>
  <c r="M249" i="1" s="1"/>
  <c r="K252" i="1"/>
  <c r="M252" i="1" s="1"/>
  <c r="D284" i="1"/>
  <c r="F284" i="1" s="1"/>
  <c r="H284" i="1" s="1"/>
  <c r="F160" i="1"/>
  <c r="H160" i="1" s="1"/>
  <c r="I293" i="1"/>
  <c r="K293" i="1" s="1"/>
  <c r="M293" i="1" s="1"/>
  <c r="K219" i="1"/>
  <c r="M219" i="1" s="1"/>
  <c r="N284" i="1"/>
  <c r="P284" i="1" s="1"/>
  <c r="R284" i="1" s="1"/>
  <c r="P160" i="1"/>
  <c r="R160" i="1" s="1"/>
  <c r="N249" i="1"/>
  <c r="P249" i="1" s="1"/>
  <c r="R249" i="1" s="1"/>
  <c r="P252" i="1"/>
  <c r="R252" i="1" s="1"/>
  <c r="D249" i="1"/>
  <c r="F249" i="1" s="1"/>
  <c r="H249" i="1" s="1"/>
  <c r="F252" i="1"/>
  <c r="H252" i="1" s="1"/>
  <c r="I284" i="1"/>
  <c r="K284" i="1" s="1"/>
  <c r="M284" i="1" s="1"/>
  <c r="K160" i="1"/>
  <c r="M160" i="1" s="1"/>
  <c r="N157" i="1"/>
  <c r="P157" i="1" s="1"/>
  <c r="R157" i="1" s="1"/>
  <c r="I133" i="1"/>
  <c r="K133" i="1" s="1"/>
  <c r="M133" i="1" s="1"/>
  <c r="N133" i="1"/>
  <c r="P133" i="1" s="1"/>
  <c r="R133" i="1" s="1"/>
  <c r="D133" i="1"/>
  <c r="F133" i="1" s="1"/>
  <c r="H133" i="1" s="1"/>
  <c r="I149" i="1"/>
  <c r="K149" i="1" s="1"/>
  <c r="M149" i="1" s="1"/>
  <c r="N149" i="1"/>
  <c r="P149" i="1" s="1"/>
  <c r="R149" i="1" s="1"/>
  <c r="D149" i="1"/>
  <c r="F149" i="1" s="1"/>
  <c r="H149" i="1" s="1"/>
  <c r="I145" i="1"/>
  <c r="K145" i="1" s="1"/>
  <c r="M145" i="1" s="1"/>
  <c r="N145" i="1"/>
  <c r="P145" i="1" s="1"/>
  <c r="R145" i="1" s="1"/>
  <c r="D145" i="1"/>
  <c r="F145" i="1" s="1"/>
  <c r="H145" i="1" s="1"/>
  <c r="D130" i="1" l="1"/>
  <c r="F130" i="1" s="1"/>
  <c r="H130" i="1" s="1"/>
  <c r="D285" i="1"/>
  <c r="F285" i="1" s="1"/>
  <c r="H285" i="1" s="1"/>
  <c r="I130" i="1"/>
  <c r="K130" i="1" s="1"/>
  <c r="M130" i="1" s="1"/>
  <c r="I285" i="1"/>
  <c r="K285" i="1" s="1"/>
  <c r="M285" i="1" s="1"/>
  <c r="N130" i="1"/>
  <c r="P130" i="1" s="1"/>
  <c r="R130" i="1" s="1"/>
  <c r="N285" i="1"/>
  <c r="P285" i="1" s="1"/>
  <c r="R285" i="1" s="1"/>
  <c r="I135" i="1"/>
  <c r="N135" i="1"/>
  <c r="D135" i="1"/>
  <c r="I291" i="1" l="1"/>
  <c r="K291" i="1" s="1"/>
  <c r="M291" i="1" s="1"/>
  <c r="K135" i="1"/>
  <c r="M135" i="1" s="1"/>
  <c r="N291" i="1"/>
  <c r="P291" i="1" s="1"/>
  <c r="R291" i="1" s="1"/>
  <c r="P135" i="1"/>
  <c r="R135" i="1" s="1"/>
  <c r="D291" i="1"/>
  <c r="F291" i="1" s="1"/>
  <c r="H291" i="1" s="1"/>
  <c r="F135" i="1"/>
  <c r="H135" i="1" s="1"/>
  <c r="I279" i="1"/>
  <c r="K279" i="1" s="1"/>
  <c r="M279" i="1" s="1"/>
  <c r="N279" i="1"/>
  <c r="P279" i="1" s="1"/>
  <c r="R279" i="1" s="1"/>
  <c r="D279" i="1"/>
  <c r="F279" i="1" s="1"/>
  <c r="H279" i="1" s="1"/>
  <c r="N282" i="1" l="1"/>
  <c r="I157" i="1"/>
  <c r="K157" i="1" s="1"/>
  <c r="M157" i="1" s="1"/>
  <c r="D157" i="1"/>
  <c r="F157" i="1" s="1"/>
  <c r="H157" i="1" s="1"/>
  <c r="P282" i="1" l="1"/>
  <c r="N297" i="1"/>
  <c r="I282" i="1"/>
  <c r="D282" i="1"/>
  <c r="F282" i="1" s="1"/>
  <c r="H282" i="1" l="1"/>
  <c r="F297" i="1"/>
  <c r="K282" i="1"/>
  <c r="I297" i="1"/>
  <c r="R282" i="1"/>
  <c r="P297" i="1"/>
  <c r="M282" i="1" l="1"/>
  <c r="K297" i="1"/>
</calcChain>
</file>

<file path=xl/sharedStrings.xml><?xml version="1.0" encoding="utf-8"?>
<sst xmlns="http://schemas.openxmlformats.org/spreadsheetml/2006/main" count="674" uniqueCount="367">
  <si>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</si>
  <si>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</si>
  <si>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</si>
  <si>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</si>
  <si>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</si>
  <si>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</si>
  <si>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</si>
  <si>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</si>
  <si>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</si>
  <si>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</si>
  <si>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</si>
  <si>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</si>
  <si>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</si>
  <si>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</si>
  <si>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</si>
  <si>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</si>
  <si>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</si>
  <si>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</si>
  <si>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</si>
  <si>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</si>
  <si>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</si>
  <si>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</si>
  <si>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</si>
  <si>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</si>
  <si>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</si>
  <si>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</si>
  <si>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</si>
  <si>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</si>
  <si>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</si>
  <si>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краевой бюджет (дорожный фонд)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</si>
  <si>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</si>
  <si>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</si>
  <si>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</si>
  <si>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</si>
  <si>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</si>
  <si>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</si>
  <si>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</si>
  <si>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</si>
  <si>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</si>
  <si>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</si>
  <si>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</si>
  <si>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</si>
  <si>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</si>
  <si>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</si>
  <si>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</si>
  <si>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</si>
  <si>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</si>
  <si>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</si>
  <si>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</si>
  <si>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</si>
  <si>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</si>
  <si>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</si>
  <si>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</si>
  <si>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</si>
  <si>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</si>
  <si>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</si>
  <si>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</si>
  <si>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</si>
  <si>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</si>
  <si>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</si>
  <si>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</si>
  <si>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</si>
  <si>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</si>
  <si>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</si>
  <si>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</si>
  <si>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</si>
  <si>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</si>
  <si>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</si>
  <si>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</si>
  <si>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</si>
  <si>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</si>
  <si>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</si>
  <si>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</si>
  <si>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</si>
  <si>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</si>
  <si>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</si>
  <si>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</si>
  <si>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</si>
  <si>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</si>
  <si>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</si>
  <si>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</si>
  <si>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</si>
  <si>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</si>
  <si>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</si>
  <si>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</si>
  <si>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</si>
  <si>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</si>
  <si>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</si>
  <si>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</si>
  <si>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</si>
  <si>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</si>
  <si>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</si>
  <si>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</si>
  <si>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</si>
  <si>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</si>
  <si>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</si>
  <si>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</si>
  <si>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</si>
  <si>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</si>
  <si>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</si>
  <si>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</si>
  <si>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</si>
  <si>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</si>
  <si>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</si>
  <si>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</si>
  <si>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</si>
  <si>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</si>
  <si>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</si>
  <si>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</si>
  <si>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</si>
  <si>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</si>
  <si>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</si>
  <si>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</si>
  <si>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</si>
  <si>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</si>
  <si>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</si>
  <si>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</si>
  <si>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0</t>
  </si>
  <si>
    <t>15302R0820</t>
  </si>
  <si>
    <t>153022C080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</si>
  <si>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</si>
  <si>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</si>
  <si>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</si>
  <si>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</si>
  <si>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</si>
  <si>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</si>
  <si>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</si>
  <si>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</si>
  <si>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</si>
  <si>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</si>
  <si>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</si>
  <si>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</si>
  <si>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</si>
  <si>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</si>
  <si>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</si>
  <si>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</si>
  <si>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</si>
  <si>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</si>
  <si>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</si>
  <si>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</si>
  <si>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</si>
  <si>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</si>
  <si>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</si>
  <si>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</si>
  <si>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</si>
  <si>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</si>
  <si>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</si>
  <si>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</si>
  <si>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</si>
  <si>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</si>
  <si>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</si>
  <si>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</si>
  <si>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</si>
  <si>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 xml:space="preserve">Строительство здания общеобразовательного учреждения по ул. Холмогорской, 2з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</si>
  <si>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</si>
  <si>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</si>
  <si>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</si>
  <si>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</si>
  <si>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</si>
  <si>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</si>
  <si>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</si>
  <si>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</si>
  <si>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</si>
  <si>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</si>
  <si>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</si>
  <si>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</si>
  <si>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</si>
  <si>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</si>
  <si>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</si>
  <si>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</si>
  <si>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</si>
  <si>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</si>
  <si>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</si>
  <si>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</si>
  <si>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</si>
  <si>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</si>
  <si>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</si>
  <si>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</si>
  <si>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</si>
  <si>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</si>
  <si>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</si>
  <si>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</si>
  <si>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</si>
  <si>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</si>
  <si>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</si>
  <si>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</si>
  <si>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</si>
  <si>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</si>
  <si>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</si>
  <si>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</si>
  <si>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</si>
  <si>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</si>
  <si>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</si>
  <si>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</si>
  <si>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</si>
  <si>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</si>
  <si>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</si>
  <si>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</si>
  <si>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</si>
  <si>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</si>
  <si>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</si>
  <si>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</si>
  <si>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</si>
  <si>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</si>
  <si>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</si>
  <si>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</si>
  <si>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</si>
  <si>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</si>
  <si>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</si>
  <si>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</si>
  <si>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</si>
  <si>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</si>
  <si>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</si>
  <si>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</si>
  <si>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</si>
  <si>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</si>
  <si>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</si>
  <si>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</si>
  <si>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</si>
  <si>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</si>
  <si>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</si>
  <si>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</si>
  <si>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</si>
  <si>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</si>
  <si>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</si>
  <si>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</si>
  <si>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</si>
  <si>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</si>
  <si>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</si>
  <si>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</si>
  <si>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</si>
  <si>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</si>
  <si>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</si>
  <si>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</si>
  <si>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</si>
  <si>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</si>
  <si>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</si>
  <si>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</si>
  <si>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</si>
  <si>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</si>
  <si>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</si>
  <si>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</si>
  <si>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</si>
  <si>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</si>
  <si>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</si>
  <si>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</si>
  <si>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</si>
  <si>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</si>
  <si>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</si>
  <si>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</si>
  <si>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</si>
  <si>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</si>
  <si>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</si>
  <si>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</si>
  <si>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</si>
  <si>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</si>
  <si>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</si>
  <si>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</si>
  <si>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</si>
  <si>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</si>
  <si>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08101SН070</t>
  </si>
  <si>
    <t>08201SН073</t>
  </si>
  <si>
    <t>08101SН070, 08201SP040</t>
  </si>
  <si>
    <t>0820141160</t>
  </si>
  <si>
    <t>0820141300</t>
  </si>
  <si>
    <t>0820142110, 08201SН074</t>
  </si>
  <si>
    <t>0820142510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</si>
  <si>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</si>
  <si>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</si>
  <si>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</si>
  <si>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</si>
  <si>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</si>
  <si>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</si>
  <si>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</si>
  <si>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</si>
  <si>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</si>
  <si>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</si>
  <si>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</si>
  <si>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</si>
  <si>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</si>
  <si>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</si>
  <si>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</si>
  <si>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</si>
  <si>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</si>
  <si>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</si>
  <si>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</si>
  <si>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</si>
  <si>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</si>
  <si>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</si>
  <si>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</si>
  <si>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</si>
  <si>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</si>
  <si>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</si>
  <si>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</si>
  <si>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</si>
  <si>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</si>
  <si>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10201ST04G</t>
  </si>
  <si>
    <t>10201ST04A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</si>
  <si>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</si>
  <si>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</si>
  <si>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</si>
  <si>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</si>
  <si>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</si>
  <si>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</si>
  <si>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</si>
  <si>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</si>
  <si>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</si>
  <si>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</si>
  <si>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</si>
  <si>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</si>
  <si>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</si>
  <si>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</si>
  <si>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</si>
  <si>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10201ST04№</t>
  </si>
  <si>
    <t>Строительство здания для размещения дошкольного образовательного учреждения по ул. Ветлужской, 89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</si>
  <si>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</si>
  <si>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</si>
  <si>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</si>
  <si>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</si>
  <si>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Поправки</t>
  </si>
  <si>
    <t>Управление по экологии и природопользованию</t>
  </si>
  <si>
    <t>Реконструкция здания по ул. Ижевской, 25 (литер А, А1)</t>
  </si>
  <si>
    <t>0220443730</t>
  </si>
  <si>
    <t>Реконструкция здания МАОУ «СОШ № 22» г. Перми (приспособление и реставрация объекта культурного наследия для современного использования)</t>
  </si>
  <si>
    <t>Реконструкция здания по ул. Ижевской, 25 (литер Д)</t>
  </si>
  <si>
    <t>082E15520</t>
  </si>
  <si>
    <t>08101SН070, 08201SН072, 082E15520</t>
  </si>
  <si>
    <t>151F309502, 151F367483</t>
  </si>
  <si>
    <t>15101SЖ160, 151F309602, 151F367484</t>
  </si>
  <si>
    <t>62.</t>
  </si>
  <si>
    <t>Строительство автомобильной дороги по ул. Лесная в Мотовилихинском районе г. Перми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</si>
  <si>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</si>
  <si>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102F150212</t>
  </si>
  <si>
    <t>10201ST04J, 1020141270</t>
  </si>
  <si>
    <t>Реконструкция сада им. Н.В. Гоголя</t>
  </si>
  <si>
    <t>Строительство сквера по ул. Корсуньской, 31</t>
  </si>
  <si>
    <t>Строительство парка Победы</t>
  </si>
  <si>
    <t>1110541820</t>
  </si>
  <si>
    <t>1110541850</t>
  </si>
  <si>
    <t>1110541860</t>
  </si>
  <si>
    <t>08201SН072, 0820142120</t>
  </si>
  <si>
    <t>0510141440</t>
  </si>
  <si>
    <t>0810141640, 081P252320, 08101SН04A</t>
  </si>
  <si>
    <t>0810141680, 08101SН071, 081P252320</t>
  </si>
  <si>
    <t>94.</t>
  </si>
  <si>
    <t>95.</t>
  </si>
  <si>
    <t>96.</t>
  </si>
  <si>
    <t>97.</t>
  </si>
  <si>
    <t>98.</t>
  </si>
  <si>
    <t>99.</t>
  </si>
  <si>
    <t>100.</t>
  </si>
  <si>
    <t>10201ST15D</t>
  </si>
  <si>
    <t>10201ST150</t>
  </si>
  <si>
    <t>15101SЖ160, 1510121480, 1530100000</t>
  </si>
  <si>
    <t>08201141170</t>
  </si>
  <si>
    <t>Строительство нового корпуса МАОУ «СОШ № 59»  г. Перми</t>
  </si>
  <si>
    <t>101.</t>
  </si>
  <si>
    <t>Строительство спортивного зала МАОУ Гимназия № 10 г. Перми</t>
  </si>
  <si>
    <t>020243240</t>
  </si>
  <si>
    <t>082F150211</t>
  </si>
  <si>
    <t>08201SН070, 082F150211</t>
  </si>
  <si>
    <t>Уточнение февраль</t>
  </si>
  <si>
    <t>102.</t>
  </si>
  <si>
    <t>Строительство спортивной базы «Летающий лыжник» г. Перми, ул. Тихая, 22</t>
  </si>
  <si>
    <t>от 17.12.2019 № 303</t>
  </si>
  <si>
    <t>от 25.02.2020 № 37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</si>
  <si>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2020 год и на плановый период 2021 и 2022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</si>
</sst>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164" fontId="1" fillId="2" borderId="4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right"/>
    </xf>
    <xf numFmtId="1" fontId="1" fillId="4" borderId="0" xfId="0" applyNumberFormat="1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0" xfId="0" applyNumberFormat="1" applyFont="1" applyFill="1" applyAlignment="1">
      <alignment horizontal="right" vertical="center"/>
    </xf>
    <xf numFmtId="49" fontId="1" fillId="3" borderId="0" xfId="0" applyNumberFormat="1" applyFont="1" applyFill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/>
    <xf numFmtId="164" fontId="1" fillId="0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297"/>
  <sheetViews>
    <sheetView tabSelected="1" zoomScale="70" zoomScaleNormal="70" workbookViewId="0">
      <selection activeCell="H14" sqref="H14"/>
    </sheetView>
  </sheetViews>
  <sheetFormatPr defaultColWidth="9.109375" defaultRowHeight="18" x14ac:dyDescent="0.35"/>
  <cols>
    <col min="1" max="1" width="5.5546875" style="42" customWidth="1"/>
    <col min="2" max="2" width="82.6640625" style="43" customWidth="1"/>
    <col min="3" max="3" width="27.33203125" style="43" customWidth="1"/>
    <col min="4" max="6" width="17.5546875" style="12" hidden="1" customWidth="1"/>
    <col min="7" max="7" width="17.5546875" style="22" hidden="1" customWidth="1"/>
    <col min="8" max="8" width="17.5546875" style="67" customWidth="1"/>
    <col min="9" max="10" width="17.5546875" style="12" hidden="1" customWidth="1"/>
    <col min="11" max="11" width="19.33203125" style="12" hidden="1" customWidth="1"/>
    <col min="12" max="12" width="17.5546875" style="22" hidden="1" customWidth="1"/>
    <col min="13" max="13" width="17.5546875" style="67" customWidth="1"/>
    <col min="14" max="16" width="17.5546875" style="12" hidden="1" customWidth="1"/>
    <col min="17" max="17" width="17.5546875" style="22" hidden="1" customWidth="1"/>
    <col min="18" max="18" width="17.5546875" style="67" customWidth="1"/>
    <col min="19" max="19" width="15" style="10" hidden="1" customWidth="1"/>
    <col min="20" max="20" width="9.44140625" style="30" hidden="1" customWidth="1"/>
    <col min="21" max="22" width="9.109375" style="42" customWidth="1"/>
    <col min="23" max="16384" width="9.109375" style="42"/>
  </cols>
  <sheetData>
    <row r="1" spans="1:18" x14ac:dyDescent="0.35">
      <c r="R1" s="67" t="s">
        <v>318</v>
      </c>
    </row>
    <row r="2" spans="1:18" x14ac:dyDescent="0.35">
      <c r="R2" s="67" t="s">
        <v>17</v>
      </c>
    </row>
    <row r="3" spans="1:18" x14ac:dyDescent="0.35">
      <c r="R3" s="67" t="s">
        <v>18</v>
      </c>
    </row>
    <row r="4" spans="1:18" x14ac:dyDescent="0.35">
      <c r="M4" s="69" t="s">
        <v>365</v>
      </c>
      <c r="N4" s="70"/>
      <c r="O4" s="70"/>
      <c r="P4" s="70"/>
      <c r="Q4" s="70"/>
      <c r="R4" s="69"/>
    </row>
    <row r="6" spans="1:18" x14ac:dyDescent="0.35">
      <c r="R6" s="67" t="s">
        <v>318</v>
      </c>
    </row>
    <row r="7" spans="1:18" x14ac:dyDescent="0.35">
      <c r="R7" s="67" t="s">
        <v>17</v>
      </c>
    </row>
    <row r="8" spans="1:18" x14ac:dyDescent="0.35">
      <c r="R8" s="67" t="s">
        <v>18</v>
      </c>
    </row>
    <row r="9" spans="1:18" x14ac:dyDescent="0.35">
      <c r="R9" s="67" t="s">
        <v>364</v>
      </c>
    </row>
    <row r="11" spans="1:18" ht="15.75" customHeight="1" x14ac:dyDescent="0.35">
      <c r="A11" s="82" t="s">
        <v>24</v>
      </c>
      <c r="B11" s="83"/>
      <c r="C11" s="83"/>
      <c r="D11" s="84"/>
      <c r="E11" s="84"/>
      <c r="F11" s="84"/>
      <c r="G11" s="84"/>
      <c r="H11" s="85"/>
      <c r="I11" s="84"/>
      <c r="J11" s="84"/>
      <c r="K11" s="84"/>
      <c r="L11" s="84"/>
      <c r="M11" s="85"/>
      <c r="N11" s="86"/>
      <c r="O11" s="87"/>
      <c r="P11" s="86"/>
      <c r="Q11" s="87"/>
      <c r="R11" s="88"/>
    </row>
    <row r="12" spans="1:18" ht="19.5" customHeight="1" x14ac:dyDescent="0.35">
      <c r="A12" s="82" t="s">
        <v>366</v>
      </c>
      <c r="B12" s="83"/>
      <c r="C12" s="83"/>
      <c r="D12" s="84"/>
      <c r="E12" s="84"/>
      <c r="F12" s="84"/>
      <c r="G12" s="84"/>
      <c r="H12" s="85"/>
      <c r="I12" s="84"/>
      <c r="J12" s="84"/>
      <c r="K12" s="84"/>
      <c r="L12" s="84"/>
      <c r="M12" s="85"/>
      <c r="N12" s="86"/>
      <c r="O12" s="87"/>
      <c r="P12" s="86"/>
      <c r="Q12" s="87"/>
      <c r="R12" s="88"/>
    </row>
    <row r="13" spans="1:18" x14ac:dyDescent="0.35">
      <c r="A13" s="89"/>
      <c r="B13" s="83"/>
      <c r="C13" s="83"/>
      <c r="D13" s="84"/>
      <c r="E13" s="84"/>
      <c r="F13" s="84"/>
      <c r="G13" s="84"/>
      <c r="H13" s="85"/>
      <c r="I13" s="84"/>
      <c r="J13" s="84"/>
      <c r="K13" s="84"/>
      <c r="L13" s="84"/>
      <c r="M13" s="85"/>
      <c r="N13" s="86"/>
      <c r="O13" s="87"/>
      <c r="P13" s="86"/>
      <c r="Q13" s="87"/>
      <c r="R13" s="88"/>
    </row>
    <row r="14" spans="1:18" x14ac:dyDescent="0.35">
      <c r="A14" s="61"/>
      <c r="B14" s="58"/>
      <c r="C14" s="58"/>
      <c r="D14" s="55"/>
      <c r="E14" s="55"/>
      <c r="F14" s="55"/>
      <c r="G14" s="55"/>
      <c r="H14" s="59"/>
      <c r="I14" s="55"/>
      <c r="J14" s="55"/>
      <c r="K14" s="55"/>
      <c r="L14" s="55"/>
      <c r="M14" s="59"/>
      <c r="N14" s="56"/>
      <c r="O14" s="57"/>
      <c r="P14" s="56"/>
      <c r="Q14" s="57"/>
      <c r="R14" s="60"/>
    </row>
    <row r="15" spans="1:18" x14ac:dyDescent="0.35">
      <c r="A15" s="44"/>
      <c r="B15" s="45"/>
      <c r="C15" s="45"/>
      <c r="R15" s="67" t="s">
        <v>16</v>
      </c>
    </row>
    <row r="16" spans="1:18" ht="42" customHeight="1" x14ac:dyDescent="0.35">
      <c r="A16" s="77" t="s">
        <v>0</v>
      </c>
      <c r="B16" s="77" t="s">
        <v>13</v>
      </c>
      <c r="C16" s="77" t="s">
        <v>1</v>
      </c>
      <c r="D16" s="80" t="s">
        <v>19</v>
      </c>
      <c r="E16" s="80" t="s">
        <v>319</v>
      </c>
      <c r="F16" s="80" t="s">
        <v>19</v>
      </c>
      <c r="G16" s="97" t="s">
        <v>361</v>
      </c>
      <c r="H16" s="99" t="s">
        <v>19</v>
      </c>
      <c r="I16" s="75" t="s">
        <v>25</v>
      </c>
      <c r="J16" s="80" t="s">
        <v>319</v>
      </c>
      <c r="K16" s="75" t="s">
        <v>25</v>
      </c>
      <c r="L16" s="97" t="s">
        <v>361</v>
      </c>
      <c r="M16" s="95" t="s">
        <v>25</v>
      </c>
      <c r="N16" s="75" t="s">
        <v>26</v>
      </c>
      <c r="O16" s="80" t="s">
        <v>319</v>
      </c>
      <c r="P16" s="75" t="s">
        <v>26</v>
      </c>
      <c r="Q16" s="97" t="s">
        <v>361</v>
      </c>
      <c r="R16" s="95" t="s">
        <v>26</v>
      </c>
    </row>
    <row r="17" spans="1:20" hidden="1" x14ac:dyDescent="0.35">
      <c r="A17" s="79"/>
      <c r="B17" s="78"/>
      <c r="C17" s="79"/>
      <c r="D17" s="81"/>
      <c r="E17" s="81"/>
      <c r="F17" s="81"/>
      <c r="G17" s="98"/>
      <c r="H17" s="100"/>
      <c r="I17" s="76"/>
      <c r="J17" s="81"/>
      <c r="K17" s="76"/>
      <c r="L17" s="98"/>
      <c r="M17" s="96"/>
      <c r="N17" s="76"/>
      <c r="O17" s="81"/>
      <c r="P17" s="76"/>
      <c r="Q17" s="98"/>
      <c r="R17" s="96"/>
    </row>
    <row r="18" spans="1:20" x14ac:dyDescent="0.35">
      <c r="A18" s="46"/>
      <c r="B18" s="47" t="s">
        <v>2</v>
      </c>
      <c r="C18" s="47"/>
      <c r="D18" s="26">
        <f>D20+D21+D22</f>
        <v>1459986.7</v>
      </c>
      <c r="E18" s="26">
        <f>E20+E21+E22</f>
        <v>-18106.989999999998</v>
      </c>
      <c r="F18" s="26">
        <f>D18+E18</f>
        <v>1441879.71</v>
      </c>
      <c r="G18" s="26">
        <f>G20+G21+G22</f>
        <v>149225.20199999999</v>
      </c>
      <c r="H18" s="48">
        <f>F18+G18</f>
        <v>1591104.912</v>
      </c>
      <c r="I18" s="26">
        <f t="shared" ref="I18:N18" si="0">I20+I21+I22</f>
        <v>1286715.8999999999</v>
      </c>
      <c r="J18" s="26">
        <f t="shared" ref="J18:L18" si="1">J20+J21+J22</f>
        <v>0</v>
      </c>
      <c r="K18" s="26">
        <f>I18+J18</f>
        <v>1286715.8999999999</v>
      </c>
      <c r="L18" s="26">
        <f t="shared" si="1"/>
        <v>71104.110000000015</v>
      </c>
      <c r="M18" s="48">
        <f>K18+L18</f>
        <v>1357820.01</v>
      </c>
      <c r="N18" s="26">
        <f t="shared" si="0"/>
        <v>1382971.3000000003</v>
      </c>
      <c r="O18" s="27">
        <f t="shared" ref="O18:Q18" si="2">O20+O21+O22</f>
        <v>0</v>
      </c>
      <c r="P18" s="27">
        <f>N18+O18</f>
        <v>1382971.3000000003</v>
      </c>
      <c r="Q18" s="27">
        <f t="shared" si="2"/>
        <v>-104759.6</v>
      </c>
      <c r="R18" s="49">
        <f>P18+Q18</f>
        <v>1278211.7000000002</v>
      </c>
      <c r="S18" s="36"/>
      <c r="T18" s="37"/>
    </row>
    <row r="19" spans="1:20" x14ac:dyDescent="0.35">
      <c r="A19" s="46"/>
      <c r="B19" s="47" t="s">
        <v>5</v>
      </c>
      <c r="C19" s="47"/>
      <c r="D19" s="19"/>
      <c r="E19" s="19"/>
      <c r="F19" s="19"/>
      <c r="G19" s="23"/>
      <c r="H19" s="48"/>
      <c r="I19" s="19"/>
      <c r="J19" s="19"/>
      <c r="K19" s="19"/>
      <c r="L19" s="23"/>
      <c r="M19" s="48"/>
      <c r="N19" s="20"/>
      <c r="O19" s="20"/>
      <c r="P19" s="20"/>
      <c r="Q19" s="25"/>
      <c r="R19" s="49"/>
    </row>
    <row r="20" spans="1:20" s="3" customFormat="1" hidden="1" x14ac:dyDescent="0.35">
      <c r="A20" s="1"/>
      <c r="B20" s="5" t="s">
        <v>6</v>
      </c>
      <c r="C20" s="4"/>
      <c r="D20" s="28">
        <f>D25+D30+D35+D40+D43+D44+D45+D48+D53+D58+D61+D64+D68+D72+D74+D75+D76+D77+D78+D79+D80+D81+D82+D83+D84+D85</f>
        <v>667390.79999999993</v>
      </c>
      <c r="E20" s="28">
        <f>E25+E30+E35+E40+E43+E44+E45+E48+E53+E58+E61+E64+E68+E72+E74+E75+E76+E77+E78+E79+E80+E81+E82+E83+E84+E85</f>
        <v>-18106.989999999998</v>
      </c>
      <c r="F20" s="19">
        <f>D20+E20</f>
        <v>649283.80999999994</v>
      </c>
      <c r="G20" s="29">
        <f>G25+G30+G35+G40+G43+G44+G45+G48+G53+G58+G61+G64+G68+G72+G74+G75+G76+G77+G78+G79+G80+G81+G82+G83+G84+G85+G86+G87</f>
        <v>-41555.098000000005</v>
      </c>
      <c r="H20" s="19">
        <f>F20+G20</f>
        <v>607728.71199999994</v>
      </c>
      <c r="I20" s="28">
        <f>I25+I30+I35+I40+I43+I44+I45+I48+I53+I58+I61+I64+I68+I72+I74+I75+I76+I77+I78+I79+I80+I81+I82+I83+I84+I85</f>
        <v>612923.9</v>
      </c>
      <c r="J20" s="28">
        <f>J25+J30+J35+J40+J43+J44+J45+J48+J53+J58+J61+J64+J68+J72+J74+J75+J76+J77+J78+J79+J80+J81+J82+J83+J84+J85</f>
        <v>0</v>
      </c>
      <c r="K20" s="19">
        <f t="shared" ref="K20:K83" si="3">I20+J20</f>
        <v>612923.9</v>
      </c>
      <c r="L20" s="29">
        <f>L25+L30+L35+L40+L43+L44+L45+L48+L53+L58+L61+L64+L68+L72+L74+L75+L76+L77+L78+L79+L80+L81+L82+L83+L84+L85+L86+L87</f>
        <v>105373.71</v>
      </c>
      <c r="M20" s="19">
        <f>K20+L20</f>
        <v>718297.61</v>
      </c>
      <c r="N20" s="28">
        <f>N25+N30+N35+N40+N43+N44+N45+N48+N53+N58+N61+N64+N68+N72+N74+N75+N76+N77+N78+N79+N80+N81+N82+N83+N84+N85</f>
        <v>454165.00000000012</v>
      </c>
      <c r="O20" s="21">
        <f>O25+O30+O35+O40+O43+O44+O45+O48+O53+O58+O61+O64+O68+O72+O74+O75+O76+O77+O78+O79+O80+O81+O82+O83+O84+O85</f>
        <v>0</v>
      </c>
      <c r="P20" s="20">
        <f t="shared" ref="P20:P83" si="4">N20+O20</f>
        <v>454165.00000000012</v>
      </c>
      <c r="Q20" s="24">
        <f>Q25+Q30+Q35+Q40+Q43+Q44+Q45+Q48+Q53+Q58+Q61+Q64+Q68+Q72+Q74+Q75+Q76+Q77+Q78+Q79+Q80+Q81+Q82+Q83+Q84+Q85+Q86+Q87</f>
        <v>0</v>
      </c>
      <c r="R20" s="20">
        <f t="shared" ref="R20:R23" si="5">P20+Q20</f>
        <v>454165.00000000012</v>
      </c>
      <c r="S20" s="10"/>
      <c r="T20" s="31">
        <v>0</v>
      </c>
    </row>
    <row r="21" spans="1:20" x14ac:dyDescent="0.35">
      <c r="A21" s="46"/>
      <c r="B21" s="63" t="s">
        <v>12</v>
      </c>
      <c r="C21" s="47"/>
      <c r="D21" s="19">
        <f>D26+D31+D36+D41+D49+D54+D59+D65+D69+D73</f>
        <v>485291.89999999997</v>
      </c>
      <c r="E21" s="19">
        <f>E26+E31+E36+E41+E49+E54+E59+E65+E69+E73</f>
        <v>0</v>
      </c>
      <c r="F21" s="19">
        <f t="shared" ref="F21:F83" si="6">D21+E21</f>
        <v>485291.89999999997</v>
      </c>
      <c r="G21" s="23">
        <f>G26+G31+G36+G41+G49+G54+G59+G65+G69+G73</f>
        <v>0</v>
      </c>
      <c r="H21" s="48">
        <f t="shared" ref="H21:H23" si="7">F21+G21</f>
        <v>485291.89999999997</v>
      </c>
      <c r="I21" s="19">
        <f>I26+I31+I36+I41+I49+I54+I59+I65+I69+I73</f>
        <v>381975.60000000003</v>
      </c>
      <c r="J21" s="19">
        <f>J26+J31+J36+J41+J49+J54+J59+J65+J69+J73</f>
        <v>0</v>
      </c>
      <c r="K21" s="19">
        <f t="shared" si="3"/>
        <v>381975.60000000003</v>
      </c>
      <c r="L21" s="23">
        <f>L26+L31+L36+L41+L49+L54+L59+L65+L69+L73</f>
        <v>0</v>
      </c>
      <c r="M21" s="48">
        <f t="shared" ref="M21:M23" si="8">K21+L21</f>
        <v>381975.60000000003</v>
      </c>
      <c r="N21" s="19">
        <f>N26+N31+N36+N41+N49+N54+N59+N65+N69+N73</f>
        <v>636989.9</v>
      </c>
      <c r="O21" s="20">
        <f>O26+O31+O36+O41+O49+O54+O59+O65+O69+O73</f>
        <v>0</v>
      </c>
      <c r="P21" s="20">
        <f t="shared" si="4"/>
        <v>636989.9</v>
      </c>
      <c r="Q21" s="25">
        <f>Q26+Q31+Q36+Q41+Q49+Q54+Q59+Q65+Q69+Q73</f>
        <v>-70490.2</v>
      </c>
      <c r="R21" s="49">
        <f t="shared" si="5"/>
        <v>566499.70000000007</v>
      </c>
      <c r="T21" s="31"/>
    </row>
    <row r="22" spans="1:20" x14ac:dyDescent="0.35">
      <c r="A22" s="46"/>
      <c r="B22" s="62" t="s">
        <v>126</v>
      </c>
      <c r="C22" s="47"/>
      <c r="D22" s="19">
        <f>D27+D32+D37+D42+D55+D60</f>
        <v>307304</v>
      </c>
      <c r="E22" s="19">
        <f>E27+E32+E37+E42+E55+E60</f>
        <v>0</v>
      </c>
      <c r="F22" s="19">
        <f t="shared" si="6"/>
        <v>307304</v>
      </c>
      <c r="G22" s="23">
        <f>G27+G32+G37+G42+G55+G60+G50</f>
        <v>190780.3</v>
      </c>
      <c r="H22" s="48">
        <f t="shared" si="7"/>
        <v>498084.3</v>
      </c>
      <c r="I22" s="19">
        <f t="shared" ref="I22:N22" si="9">I27+I32+I37+I42+I55+I60</f>
        <v>291816.40000000002</v>
      </c>
      <c r="J22" s="19">
        <f t="shared" ref="J22" si="10">J27+J32+J37+J42+J55+J60</f>
        <v>0</v>
      </c>
      <c r="K22" s="19">
        <f t="shared" si="3"/>
        <v>291816.40000000002</v>
      </c>
      <c r="L22" s="23">
        <f>L27+L32+L37+L42+L55+L60+L50</f>
        <v>-34269.599999999999</v>
      </c>
      <c r="M22" s="48">
        <f t="shared" si="8"/>
        <v>257546.80000000002</v>
      </c>
      <c r="N22" s="19">
        <f t="shared" si="9"/>
        <v>291816.40000000002</v>
      </c>
      <c r="O22" s="20">
        <f t="shared" ref="O22" si="11">O27+O32+O37+O42+O55+O60</f>
        <v>0</v>
      </c>
      <c r="P22" s="20">
        <f t="shared" si="4"/>
        <v>291816.40000000002</v>
      </c>
      <c r="Q22" s="25">
        <f>Q27+Q32+Q37+Q42+Q55+Q60+Q50</f>
        <v>-34269.4</v>
      </c>
      <c r="R22" s="49">
        <f t="shared" si="5"/>
        <v>257547.00000000003</v>
      </c>
      <c r="T22" s="31"/>
    </row>
    <row r="23" spans="1:20" ht="64.5" customHeight="1" x14ac:dyDescent="0.35">
      <c r="A23" s="46" t="s">
        <v>159</v>
      </c>
      <c r="B23" s="50" t="s">
        <v>120</v>
      </c>
      <c r="C23" s="51" t="s">
        <v>59</v>
      </c>
      <c r="D23" s="19">
        <f>D25+D26+D27</f>
        <v>198051.8</v>
      </c>
      <c r="E23" s="19">
        <f>E25+E26+E27</f>
        <v>-3959.74</v>
      </c>
      <c r="F23" s="19">
        <f t="shared" si="6"/>
        <v>194092.06</v>
      </c>
      <c r="G23" s="23">
        <f>G25+G26+G27</f>
        <v>66.850999999999999</v>
      </c>
      <c r="H23" s="48">
        <f t="shared" si="7"/>
        <v>194158.91099999999</v>
      </c>
      <c r="I23" s="19">
        <f t="shared" ref="I23:N23" si="12">I25+I26+I27</f>
        <v>0</v>
      </c>
      <c r="J23" s="19">
        <f t="shared" ref="J23:L23" si="13">J25+J26+J27</f>
        <v>0</v>
      </c>
      <c r="K23" s="19">
        <f t="shared" si="3"/>
        <v>0</v>
      </c>
      <c r="L23" s="23">
        <f t="shared" si="13"/>
        <v>0</v>
      </c>
      <c r="M23" s="48">
        <f t="shared" si="8"/>
        <v>0</v>
      </c>
      <c r="N23" s="19">
        <f t="shared" si="12"/>
        <v>0</v>
      </c>
      <c r="O23" s="20">
        <f t="shared" ref="O23:Q23" si="14">O25+O26+O27</f>
        <v>0</v>
      </c>
      <c r="P23" s="20">
        <f t="shared" si="4"/>
        <v>0</v>
      </c>
      <c r="Q23" s="25">
        <f t="shared" si="14"/>
        <v>0</v>
      </c>
      <c r="R23" s="49">
        <f t="shared" si="5"/>
        <v>0</v>
      </c>
      <c r="T23" s="31"/>
    </row>
    <row r="24" spans="1:20" x14ac:dyDescent="0.35">
      <c r="A24" s="46"/>
      <c r="B24" s="63" t="s">
        <v>121</v>
      </c>
      <c r="C24" s="63"/>
      <c r="D24" s="19"/>
      <c r="E24" s="19"/>
      <c r="F24" s="19"/>
      <c r="G24" s="23"/>
      <c r="H24" s="48"/>
      <c r="I24" s="19"/>
      <c r="J24" s="19"/>
      <c r="K24" s="19"/>
      <c r="L24" s="23"/>
      <c r="M24" s="48"/>
      <c r="N24" s="20"/>
      <c r="O24" s="20"/>
      <c r="P24" s="20"/>
      <c r="Q24" s="25"/>
      <c r="R24" s="49"/>
      <c r="T24" s="31"/>
    </row>
    <row r="25" spans="1:20" s="3" customFormat="1" hidden="1" x14ac:dyDescent="0.35">
      <c r="A25" s="1"/>
      <c r="B25" s="8" t="s">
        <v>6</v>
      </c>
      <c r="C25" s="13"/>
      <c r="D25" s="28">
        <v>28129</v>
      </c>
      <c r="E25" s="28">
        <v>-3959.74</v>
      </c>
      <c r="F25" s="19">
        <f t="shared" si="6"/>
        <v>24169.260000000002</v>
      </c>
      <c r="G25" s="29">
        <v>66.850999999999999</v>
      </c>
      <c r="H25" s="19">
        <f t="shared" ref="H25:H28" si="15">F25+G25</f>
        <v>24236.111000000001</v>
      </c>
      <c r="I25" s="28">
        <v>0</v>
      </c>
      <c r="J25" s="28">
        <v>0</v>
      </c>
      <c r="K25" s="19">
        <f t="shared" si="3"/>
        <v>0</v>
      </c>
      <c r="L25" s="29">
        <v>0</v>
      </c>
      <c r="M25" s="19">
        <f t="shared" ref="M25:M27" si="16">K25+L25</f>
        <v>0</v>
      </c>
      <c r="N25" s="21">
        <v>0</v>
      </c>
      <c r="O25" s="21">
        <v>0</v>
      </c>
      <c r="P25" s="20">
        <f t="shared" si="4"/>
        <v>0</v>
      </c>
      <c r="Q25" s="24"/>
      <c r="R25" s="20">
        <f t="shared" ref="R25:R28" si="17">P25+Q25</f>
        <v>0</v>
      </c>
      <c r="S25" s="10" t="s">
        <v>257</v>
      </c>
      <c r="T25" s="31">
        <v>0</v>
      </c>
    </row>
    <row r="26" spans="1:20" x14ac:dyDescent="0.35">
      <c r="A26" s="46"/>
      <c r="B26" s="62" t="s">
        <v>125</v>
      </c>
      <c r="C26" s="63"/>
      <c r="D26" s="19">
        <v>8496.2000000000007</v>
      </c>
      <c r="E26" s="19"/>
      <c r="F26" s="19">
        <f t="shared" si="6"/>
        <v>8496.2000000000007</v>
      </c>
      <c r="G26" s="23"/>
      <c r="H26" s="48">
        <f t="shared" si="15"/>
        <v>8496.2000000000007</v>
      </c>
      <c r="I26" s="19">
        <v>0</v>
      </c>
      <c r="J26" s="19">
        <v>0</v>
      </c>
      <c r="K26" s="19">
        <f t="shared" si="3"/>
        <v>0</v>
      </c>
      <c r="L26" s="23">
        <v>0</v>
      </c>
      <c r="M26" s="48">
        <f t="shared" si="16"/>
        <v>0</v>
      </c>
      <c r="N26" s="20">
        <v>0</v>
      </c>
      <c r="O26" s="20">
        <v>0</v>
      </c>
      <c r="P26" s="20">
        <f t="shared" si="4"/>
        <v>0</v>
      </c>
      <c r="Q26" s="25"/>
      <c r="R26" s="49">
        <f t="shared" si="17"/>
        <v>0</v>
      </c>
      <c r="S26" s="10" t="s">
        <v>258</v>
      </c>
      <c r="T26" s="31"/>
    </row>
    <row r="27" spans="1:20" x14ac:dyDescent="0.35">
      <c r="A27" s="46"/>
      <c r="B27" s="62" t="s">
        <v>126</v>
      </c>
      <c r="C27" s="51"/>
      <c r="D27" s="19">
        <v>161426.6</v>
      </c>
      <c r="E27" s="19"/>
      <c r="F27" s="19">
        <f t="shared" si="6"/>
        <v>161426.6</v>
      </c>
      <c r="G27" s="23"/>
      <c r="H27" s="48">
        <f t="shared" si="15"/>
        <v>161426.6</v>
      </c>
      <c r="I27" s="19">
        <v>0</v>
      </c>
      <c r="J27" s="19">
        <v>0</v>
      </c>
      <c r="K27" s="19">
        <f t="shared" si="3"/>
        <v>0</v>
      </c>
      <c r="L27" s="23">
        <v>0</v>
      </c>
      <c r="M27" s="48">
        <f t="shared" si="16"/>
        <v>0</v>
      </c>
      <c r="N27" s="20">
        <v>0</v>
      </c>
      <c r="O27" s="20">
        <v>0</v>
      </c>
      <c r="P27" s="20">
        <f t="shared" si="4"/>
        <v>0</v>
      </c>
      <c r="Q27" s="25"/>
      <c r="R27" s="49">
        <f t="shared" si="17"/>
        <v>0</v>
      </c>
      <c r="S27" s="10" t="s">
        <v>258</v>
      </c>
      <c r="T27" s="31"/>
    </row>
    <row r="28" spans="1:20" ht="54" x14ac:dyDescent="0.35">
      <c r="A28" s="46" t="s">
        <v>163</v>
      </c>
      <c r="B28" s="63" t="s">
        <v>122</v>
      </c>
      <c r="C28" s="51" t="s">
        <v>59</v>
      </c>
      <c r="D28" s="19">
        <f>D30+D31+D32</f>
        <v>193327.5</v>
      </c>
      <c r="E28" s="19">
        <f>E30+E31+E32</f>
        <v>-68.677000000000007</v>
      </c>
      <c r="F28" s="19">
        <f t="shared" si="6"/>
        <v>193258.823</v>
      </c>
      <c r="G28" s="23">
        <f>G30+G31+G32</f>
        <v>7325.0649999999996</v>
      </c>
      <c r="H28" s="48">
        <f t="shared" si="15"/>
        <v>200583.88800000001</v>
      </c>
      <c r="I28" s="19">
        <f t="shared" ref="I28:N28" si="18">I30+I31+I32</f>
        <v>0</v>
      </c>
      <c r="J28" s="19">
        <f t="shared" ref="J28:L28" si="19">J30+J31+J32</f>
        <v>0</v>
      </c>
      <c r="K28" s="19">
        <f t="shared" si="3"/>
        <v>0</v>
      </c>
      <c r="L28" s="23">
        <f t="shared" si="19"/>
        <v>0</v>
      </c>
      <c r="M28" s="48">
        <f>K28+L28</f>
        <v>0</v>
      </c>
      <c r="N28" s="19">
        <f t="shared" si="18"/>
        <v>0</v>
      </c>
      <c r="O28" s="20">
        <f t="shared" ref="O28:Q28" si="20">O30+O31+O32</f>
        <v>0</v>
      </c>
      <c r="P28" s="20">
        <f t="shared" si="4"/>
        <v>0</v>
      </c>
      <c r="Q28" s="25">
        <f t="shared" si="20"/>
        <v>0</v>
      </c>
      <c r="R28" s="49">
        <f t="shared" si="17"/>
        <v>0</v>
      </c>
      <c r="T28" s="31"/>
    </row>
    <row r="29" spans="1:20" x14ac:dyDescent="0.35">
      <c r="A29" s="46"/>
      <c r="B29" s="62" t="s">
        <v>121</v>
      </c>
      <c r="C29" s="63"/>
      <c r="D29" s="21"/>
      <c r="E29" s="21"/>
      <c r="F29" s="19"/>
      <c r="G29" s="24"/>
      <c r="H29" s="48"/>
      <c r="I29" s="21"/>
      <c r="J29" s="21"/>
      <c r="K29" s="19"/>
      <c r="L29" s="24"/>
      <c r="M29" s="48"/>
      <c r="N29" s="21"/>
      <c r="O29" s="21"/>
      <c r="P29" s="20"/>
      <c r="Q29" s="24"/>
      <c r="R29" s="49"/>
      <c r="T29" s="31"/>
    </row>
    <row r="30" spans="1:20" s="3" customFormat="1" hidden="1" x14ac:dyDescent="0.35">
      <c r="A30" s="1"/>
      <c r="B30" s="8" t="s">
        <v>6</v>
      </c>
      <c r="C30" s="13"/>
      <c r="D30" s="19">
        <v>44001.600000000006</v>
      </c>
      <c r="E30" s="19">
        <v>-68.677000000000007</v>
      </c>
      <c r="F30" s="19">
        <f t="shared" si="6"/>
        <v>43932.923000000003</v>
      </c>
      <c r="G30" s="23">
        <v>7325.0649999999996</v>
      </c>
      <c r="H30" s="19">
        <f t="shared" ref="H30:H33" si="21">F30+G30</f>
        <v>51257.988000000005</v>
      </c>
      <c r="I30" s="19">
        <v>0</v>
      </c>
      <c r="J30" s="19">
        <v>0</v>
      </c>
      <c r="K30" s="19">
        <f t="shared" si="3"/>
        <v>0</v>
      </c>
      <c r="L30" s="23">
        <v>0</v>
      </c>
      <c r="M30" s="19">
        <f t="shared" ref="M30:M33" si="22">K30+L30</f>
        <v>0</v>
      </c>
      <c r="N30" s="20">
        <v>0</v>
      </c>
      <c r="O30" s="20">
        <v>0</v>
      </c>
      <c r="P30" s="20">
        <f t="shared" si="4"/>
        <v>0</v>
      </c>
      <c r="Q30" s="25"/>
      <c r="R30" s="20">
        <f t="shared" ref="R30:R33" si="23">P30+Q30</f>
        <v>0</v>
      </c>
      <c r="S30" s="10" t="s">
        <v>279</v>
      </c>
      <c r="T30" s="31">
        <v>0</v>
      </c>
    </row>
    <row r="31" spans="1:20" x14ac:dyDescent="0.35">
      <c r="A31" s="46"/>
      <c r="B31" s="62" t="s">
        <v>125</v>
      </c>
      <c r="C31" s="63"/>
      <c r="D31" s="19">
        <v>55076.2</v>
      </c>
      <c r="E31" s="19"/>
      <c r="F31" s="19">
        <f t="shared" si="6"/>
        <v>55076.2</v>
      </c>
      <c r="G31" s="23"/>
      <c r="H31" s="48">
        <f t="shared" si="21"/>
        <v>55076.2</v>
      </c>
      <c r="I31" s="19">
        <v>0</v>
      </c>
      <c r="J31" s="19">
        <v>0</v>
      </c>
      <c r="K31" s="19">
        <f t="shared" si="3"/>
        <v>0</v>
      </c>
      <c r="L31" s="23">
        <v>0</v>
      </c>
      <c r="M31" s="48">
        <f t="shared" si="22"/>
        <v>0</v>
      </c>
      <c r="N31" s="19">
        <v>0</v>
      </c>
      <c r="O31" s="20">
        <v>0</v>
      </c>
      <c r="P31" s="20">
        <f t="shared" si="4"/>
        <v>0</v>
      </c>
      <c r="Q31" s="25"/>
      <c r="R31" s="49">
        <f t="shared" si="23"/>
        <v>0</v>
      </c>
      <c r="S31" s="10" t="s">
        <v>259</v>
      </c>
      <c r="T31" s="31"/>
    </row>
    <row r="32" spans="1:20" x14ac:dyDescent="0.35">
      <c r="A32" s="46"/>
      <c r="B32" s="62" t="s">
        <v>126</v>
      </c>
      <c r="C32" s="63"/>
      <c r="D32" s="19">
        <v>94249.7</v>
      </c>
      <c r="E32" s="19"/>
      <c r="F32" s="19">
        <f t="shared" si="6"/>
        <v>94249.7</v>
      </c>
      <c r="G32" s="23"/>
      <c r="H32" s="48">
        <f t="shared" si="21"/>
        <v>94249.7</v>
      </c>
      <c r="I32" s="19">
        <v>0</v>
      </c>
      <c r="J32" s="19">
        <v>0</v>
      </c>
      <c r="K32" s="19">
        <f t="shared" si="3"/>
        <v>0</v>
      </c>
      <c r="L32" s="23">
        <v>0</v>
      </c>
      <c r="M32" s="48">
        <f t="shared" si="22"/>
        <v>0</v>
      </c>
      <c r="N32" s="19">
        <v>0</v>
      </c>
      <c r="O32" s="20">
        <v>0</v>
      </c>
      <c r="P32" s="20">
        <f t="shared" si="4"/>
        <v>0</v>
      </c>
      <c r="Q32" s="25"/>
      <c r="R32" s="49">
        <f t="shared" si="23"/>
        <v>0</v>
      </c>
      <c r="S32" s="10" t="s">
        <v>258</v>
      </c>
      <c r="T32" s="31"/>
    </row>
    <row r="33" spans="1:20" ht="54" x14ac:dyDescent="0.35">
      <c r="A33" s="46" t="s">
        <v>164</v>
      </c>
      <c r="B33" s="62" t="s">
        <v>123</v>
      </c>
      <c r="C33" s="51" t="s">
        <v>59</v>
      </c>
      <c r="D33" s="19">
        <f>D35+D36+D37</f>
        <v>56987.5</v>
      </c>
      <c r="E33" s="19">
        <f>E35+E36+E37</f>
        <v>-2588.1999999999998</v>
      </c>
      <c r="F33" s="19">
        <f t="shared" si="6"/>
        <v>54399.3</v>
      </c>
      <c r="G33" s="23">
        <f>G35+G36+G37</f>
        <v>10875.009</v>
      </c>
      <c r="H33" s="48">
        <f t="shared" si="21"/>
        <v>65274.309000000001</v>
      </c>
      <c r="I33" s="19">
        <f t="shared" ref="I33:N33" si="24">I35+I36+I37</f>
        <v>0</v>
      </c>
      <c r="J33" s="19">
        <f t="shared" ref="J33:L33" si="25">J35+J36+J37</f>
        <v>0</v>
      </c>
      <c r="K33" s="19">
        <f t="shared" si="3"/>
        <v>0</v>
      </c>
      <c r="L33" s="23">
        <f t="shared" si="25"/>
        <v>0</v>
      </c>
      <c r="M33" s="48">
        <f t="shared" si="22"/>
        <v>0</v>
      </c>
      <c r="N33" s="19">
        <f t="shared" si="24"/>
        <v>0</v>
      </c>
      <c r="O33" s="20">
        <f t="shared" ref="O33:Q33" si="26">O35+O36+O37</f>
        <v>0</v>
      </c>
      <c r="P33" s="20">
        <f t="shared" si="4"/>
        <v>0</v>
      </c>
      <c r="Q33" s="25">
        <f t="shared" si="26"/>
        <v>0</v>
      </c>
      <c r="R33" s="49">
        <f t="shared" si="23"/>
        <v>0</v>
      </c>
      <c r="T33" s="31"/>
    </row>
    <row r="34" spans="1:20" x14ac:dyDescent="0.35">
      <c r="A34" s="46"/>
      <c r="B34" s="62" t="s">
        <v>121</v>
      </c>
      <c r="C34" s="63"/>
      <c r="D34" s="19"/>
      <c r="E34" s="19"/>
      <c r="F34" s="19"/>
      <c r="G34" s="23"/>
      <c r="H34" s="48"/>
      <c r="I34" s="19"/>
      <c r="J34" s="19"/>
      <c r="K34" s="19"/>
      <c r="L34" s="23"/>
      <c r="M34" s="48"/>
      <c r="N34" s="19"/>
      <c r="O34" s="20"/>
      <c r="P34" s="20"/>
      <c r="Q34" s="25"/>
      <c r="R34" s="49"/>
      <c r="T34" s="31"/>
    </row>
    <row r="35" spans="1:20" s="3" customFormat="1" hidden="1" x14ac:dyDescent="0.35">
      <c r="A35" s="1"/>
      <c r="B35" s="8" t="s">
        <v>6</v>
      </c>
      <c r="C35" s="17"/>
      <c r="D35" s="19">
        <v>2642.5999999999995</v>
      </c>
      <c r="E35" s="19">
        <f>-961.887-1626.313</f>
        <v>-2588.1999999999998</v>
      </c>
      <c r="F35" s="19">
        <f t="shared" si="6"/>
        <v>54.399999999999636</v>
      </c>
      <c r="G35" s="23">
        <f>8334.188+2454.875+85.946</f>
        <v>10875.009</v>
      </c>
      <c r="H35" s="19">
        <f t="shared" ref="H35:H38" si="27">F35+G35</f>
        <v>10929.409</v>
      </c>
      <c r="I35" s="19">
        <v>0</v>
      </c>
      <c r="J35" s="19">
        <v>0</v>
      </c>
      <c r="K35" s="19">
        <f t="shared" si="3"/>
        <v>0</v>
      </c>
      <c r="L35" s="23">
        <v>0</v>
      </c>
      <c r="M35" s="19">
        <f t="shared" ref="M35:M38" si="28">K35+L35</f>
        <v>0</v>
      </c>
      <c r="N35" s="19">
        <v>0</v>
      </c>
      <c r="O35" s="20">
        <v>0</v>
      </c>
      <c r="P35" s="20">
        <f t="shared" si="4"/>
        <v>0</v>
      </c>
      <c r="Q35" s="25"/>
      <c r="R35" s="20">
        <f t="shared" ref="R35:R38" si="29">P35+Q35</f>
        <v>0</v>
      </c>
      <c r="S35" s="10" t="s">
        <v>342</v>
      </c>
      <c r="T35" s="31">
        <v>0</v>
      </c>
    </row>
    <row r="36" spans="1:20" x14ac:dyDescent="0.35">
      <c r="A36" s="46"/>
      <c r="B36" s="62" t="s">
        <v>125</v>
      </c>
      <c r="C36" s="63"/>
      <c r="D36" s="19">
        <v>2717.2</v>
      </c>
      <c r="E36" s="19"/>
      <c r="F36" s="19">
        <f t="shared" si="6"/>
        <v>2717.2</v>
      </c>
      <c r="G36" s="23"/>
      <c r="H36" s="48">
        <f t="shared" si="27"/>
        <v>2717.2</v>
      </c>
      <c r="I36" s="19">
        <v>0</v>
      </c>
      <c r="J36" s="19">
        <v>0</v>
      </c>
      <c r="K36" s="19">
        <f t="shared" si="3"/>
        <v>0</v>
      </c>
      <c r="L36" s="23">
        <v>0</v>
      </c>
      <c r="M36" s="48">
        <f t="shared" si="28"/>
        <v>0</v>
      </c>
      <c r="N36" s="19">
        <v>0</v>
      </c>
      <c r="O36" s="20">
        <v>0</v>
      </c>
      <c r="P36" s="20">
        <f t="shared" si="4"/>
        <v>0</v>
      </c>
      <c r="Q36" s="25"/>
      <c r="R36" s="49">
        <f t="shared" si="29"/>
        <v>0</v>
      </c>
      <c r="S36" s="10" t="s">
        <v>258</v>
      </c>
      <c r="T36" s="31"/>
    </row>
    <row r="37" spans="1:20" x14ac:dyDescent="0.35">
      <c r="A37" s="46"/>
      <c r="B37" s="62" t="s">
        <v>126</v>
      </c>
      <c r="C37" s="63"/>
      <c r="D37" s="19">
        <v>51627.7</v>
      </c>
      <c r="E37" s="19"/>
      <c r="F37" s="19">
        <f t="shared" si="6"/>
        <v>51627.7</v>
      </c>
      <c r="G37" s="23"/>
      <c r="H37" s="48">
        <f t="shared" si="27"/>
        <v>51627.7</v>
      </c>
      <c r="I37" s="19">
        <v>0</v>
      </c>
      <c r="J37" s="19">
        <v>0</v>
      </c>
      <c r="K37" s="19">
        <f t="shared" si="3"/>
        <v>0</v>
      </c>
      <c r="L37" s="23">
        <v>0</v>
      </c>
      <c r="M37" s="48">
        <f t="shared" si="28"/>
        <v>0</v>
      </c>
      <c r="N37" s="19">
        <v>0</v>
      </c>
      <c r="O37" s="20">
        <v>0</v>
      </c>
      <c r="P37" s="20">
        <f t="shared" si="4"/>
        <v>0</v>
      </c>
      <c r="Q37" s="25"/>
      <c r="R37" s="49">
        <f t="shared" si="29"/>
        <v>0</v>
      </c>
      <c r="S37" s="10" t="s">
        <v>258</v>
      </c>
      <c r="T37" s="31"/>
    </row>
    <row r="38" spans="1:20" ht="54" x14ac:dyDescent="0.35">
      <c r="A38" s="46" t="s">
        <v>167</v>
      </c>
      <c r="B38" s="62" t="s">
        <v>124</v>
      </c>
      <c r="C38" s="51" t="s">
        <v>59</v>
      </c>
      <c r="D38" s="19">
        <f>D40+D41+D42</f>
        <v>162811.29999999999</v>
      </c>
      <c r="E38" s="19">
        <f>E40+E41+E42</f>
        <v>-11490.373</v>
      </c>
      <c r="F38" s="19">
        <f t="shared" si="6"/>
        <v>151320.927</v>
      </c>
      <c r="G38" s="23">
        <f>G40+G41+G42</f>
        <v>32.229999999999997</v>
      </c>
      <c r="H38" s="48">
        <f t="shared" si="27"/>
        <v>151353.15700000001</v>
      </c>
      <c r="I38" s="19">
        <f t="shared" ref="I38:N38" si="30">I40+I41+I42</f>
        <v>0</v>
      </c>
      <c r="J38" s="19">
        <f t="shared" ref="J38:L38" si="31">J40+J41+J42</f>
        <v>0</v>
      </c>
      <c r="K38" s="19">
        <f t="shared" si="3"/>
        <v>0</v>
      </c>
      <c r="L38" s="23">
        <f t="shared" si="31"/>
        <v>0</v>
      </c>
      <c r="M38" s="48">
        <f t="shared" si="28"/>
        <v>0</v>
      </c>
      <c r="N38" s="19">
        <f t="shared" si="30"/>
        <v>0</v>
      </c>
      <c r="O38" s="20">
        <f t="shared" ref="O38:Q38" si="32">O40+O41+O42</f>
        <v>0</v>
      </c>
      <c r="P38" s="20">
        <f t="shared" si="4"/>
        <v>0</v>
      </c>
      <c r="Q38" s="25">
        <f t="shared" si="32"/>
        <v>0</v>
      </c>
      <c r="R38" s="49">
        <f t="shared" si="29"/>
        <v>0</v>
      </c>
      <c r="T38" s="31"/>
    </row>
    <row r="39" spans="1:20" x14ac:dyDescent="0.35">
      <c r="A39" s="46"/>
      <c r="B39" s="62" t="s">
        <v>121</v>
      </c>
      <c r="C39" s="63"/>
      <c r="D39" s="19"/>
      <c r="E39" s="19"/>
      <c r="F39" s="19"/>
      <c r="G39" s="23"/>
      <c r="H39" s="48"/>
      <c r="I39" s="19"/>
      <c r="J39" s="19"/>
      <c r="K39" s="19"/>
      <c r="L39" s="23"/>
      <c r="M39" s="48"/>
      <c r="N39" s="19"/>
      <c r="O39" s="20"/>
      <c r="P39" s="20"/>
      <c r="Q39" s="25"/>
      <c r="R39" s="49"/>
      <c r="T39" s="31"/>
    </row>
    <row r="40" spans="1:20" s="3" customFormat="1" hidden="1" x14ac:dyDescent="0.35">
      <c r="A40" s="1"/>
      <c r="B40" s="8" t="s">
        <v>6</v>
      </c>
      <c r="C40" s="17"/>
      <c r="D40" s="19">
        <v>72811.3</v>
      </c>
      <c r="E40" s="19">
        <f>-8199.313-3291.06</f>
        <v>-11490.373</v>
      </c>
      <c r="F40" s="19">
        <f t="shared" si="6"/>
        <v>61320.927000000003</v>
      </c>
      <c r="G40" s="23">
        <v>32.229999999999997</v>
      </c>
      <c r="H40" s="19">
        <f t="shared" ref="H40:H46" si="33">F40+G40</f>
        <v>61353.157000000007</v>
      </c>
      <c r="I40" s="19">
        <v>0</v>
      </c>
      <c r="J40" s="19">
        <v>0</v>
      </c>
      <c r="K40" s="19">
        <f t="shared" si="3"/>
        <v>0</v>
      </c>
      <c r="L40" s="23">
        <v>0</v>
      </c>
      <c r="M40" s="19">
        <f t="shared" ref="M40:M46" si="34">K40+L40</f>
        <v>0</v>
      </c>
      <c r="N40" s="19">
        <v>0</v>
      </c>
      <c r="O40" s="20">
        <v>0</v>
      </c>
      <c r="P40" s="20">
        <f t="shared" si="4"/>
        <v>0</v>
      </c>
      <c r="Q40" s="25"/>
      <c r="R40" s="20">
        <f t="shared" ref="R40:R46" si="35">P40+Q40</f>
        <v>0</v>
      </c>
      <c r="S40" s="10" t="s">
        <v>343</v>
      </c>
      <c r="T40" s="31">
        <v>0</v>
      </c>
    </row>
    <row r="41" spans="1:20" x14ac:dyDescent="0.35">
      <c r="A41" s="46"/>
      <c r="B41" s="62" t="s">
        <v>125</v>
      </c>
      <c r="C41" s="63"/>
      <c r="D41" s="19">
        <v>90000</v>
      </c>
      <c r="E41" s="19"/>
      <c r="F41" s="19">
        <f t="shared" si="6"/>
        <v>90000</v>
      </c>
      <c r="G41" s="23"/>
      <c r="H41" s="48">
        <f t="shared" si="33"/>
        <v>90000</v>
      </c>
      <c r="I41" s="19">
        <v>0</v>
      </c>
      <c r="J41" s="19">
        <v>0</v>
      </c>
      <c r="K41" s="19">
        <f t="shared" si="3"/>
        <v>0</v>
      </c>
      <c r="L41" s="23">
        <v>0</v>
      </c>
      <c r="M41" s="48">
        <f t="shared" si="34"/>
        <v>0</v>
      </c>
      <c r="N41" s="19">
        <v>0</v>
      </c>
      <c r="O41" s="20">
        <v>0</v>
      </c>
      <c r="P41" s="20">
        <f t="shared" si="4"/>
        <v>0</v>
      </c>
      <c r="Q41" s="25"/>
      <c r="R41" s="49">
        <f t="shared" si="35"/>
        <v>0</v>
      </c>
      <c r="S41" s="10" t="s">
        <v>260</v>
      </c>
      <c r="T41" s="31"/>
    </row>
    <row r="42" spans="1:20" s="3" customFormat="1" hidden="1" x14ac:dyDescent="0.35">
      <c r="A42" s="1"/>
      <c r="B42" s="8" t="s">
        <v>126</v>
      </c>
      <c r="C42" s="17"/>
      <c r="D42" s="19">
        <v>0</v>
      </c>
      <c r="E42" s="19">
        <v>0</v>
      </c>
      <c r="F42" s="19">
        <f t="shared" si="6"/>
        <v>0</v>
      </c>
      <c r="G42" s="23">
        <v>0</v>
      </c>
      <c r="H42" s="19">
        <f t="shared" si="33"/>
        <v>0</v>
      </c>
      <c r="I42" s="19">
        <v>0</v>
      </c>
      <c r="J42" s="19">
        <v>0</v>
      </c>
      <c r="K42" s="19">
        <f t="shared" si="3"/>
        <v>0</v>
      </c>
      <c r="L42" s="23">
        <v>0</v>
      </c>
      <c r="M42" s="19">
        <f t="shared" si="34"/>
        <v>0</v>
      </c>
      <c r="N42" s="19">
        <v>0</v>
      </c>
      <c r="O42" s="20">
        <v>0</v>
      </c>
      <c r="P42" s="20">
        <f t="shared" si="4"/>
        <v>0</v>
      </c>
      <c r="Q42" s="25"/>
      <c r="R42" s="20">
        <f t="shared" si="35"/>
        <v>0</v>
      </c>
      <c r="S42" s="10"/>
      <c r="T42" s="31">
        <v>0</v>
      </c>
    </row>
    <row r="43" spans="1:20" ht="54" customHeight="1" x14ac:dyDescent="0.35">
      <c r="A43" s="46" t="s">
        <v>161</v>
      </c>
      <c r="B43" s="62" t="s">
        <v>314</v>
      </c>
      <c r="C43" s="51" t="s">
        <v>59</v>
      </c>
      <c r="D43" s="19">
        <v>0</v>
      </c>
      <c r="E43" s="19">
        <v>0</v>
      </c>
      <c r="F43" s="19">
        <f t="shared" si="6"/>
        <v>0</v>
      </c>
      <c r="G43" s="23">
        <v>0</v>
      </c>
      <c r="H43" s="48">
        <f t="shared" si="33"/>
        <v>0</v>
      </c>
      <c r="I43" s="19">
        <v>0</v>
      </c>
      <c r="J43" s="19">
        <v>0</v>
      </c>
      <c r="K43" s="19">
        <f t="shared" si="3"/>
        <v>0</v>
      </c>
      <c r="L43" s="23">
        <v>0</v>
      </c>
      <c r="M43" s="48">
        <f t="shared" si="34"/>
        <v>0</v>
      </c>
      <c r="N43" s="19">
        <v>150000</v>
      </c>
      <c r="O43" s="20"/>
      <c r="P43" s="20">
        <f t="shared" si="4"/>
        <v>150000</v>
      </c>
      <c r="Q43" s="25"/>
      <c r="R43" s="49">
        <f t="shared" si="35"/>
        <v>150000</v>
      </c>
      <c r="S43" s="10" t="s">
        <v>282</v>
      </c>
      <c r="T43" s="31"/>
    </row>
    <row r="44" spans="1:20" ht="54" x14ac:dyDescent="0.35">
      <c r="A44" s="46" t="s">
        <v>168</v>
      </c>
      <c r="B44" s="62" t="s">
        <v>128</v>
      </c>
      <c r="C44" s="51" t="s">
        <v>59</v>
      </c>
      <c r="D44" s="19">
        <v>160630.9</v>
      </c>
      <c r="E44" s="19"/>
      <c r="F44" s="19">
        <f t="shared" si="6"/>
        <v>160630.9</v>
      </c>
      <c r="G44" s="23">
        <v>-100000</v>
      </c>
      <c r="H44" s="48">
        <f t="shared" si="33"/>
        <v>60630.899999999994</v>
      </c>
      <c r="I44" s="19">
        <v>50000</v>
      </c>
      <c r="J44" s="19"/>
      <c r="K44" s="19">
        <f t="shared" si="3"/>
        <v>50000</v>
      </c>
      <c r="L44" s="23">
        <v>100000</v>
      </c>
      <c r="M44" s="48">
        <f>K44+L44</f>
        <v>150000</v>
      </c>
      <c r="N44" s="19">
        <v>0</v>
      </c>
      <c r="O44" s="20">
        <v>0</v>
      </c>
      <c r="P44" s="20">
        <f t="shared" si="4"/>
        <v>0</v>
      </c>
      <c r="Q44" s="25"/>
      <c r="R44" s="49">
        <f t="shared" si="35"/>
        <v>0</v>
      </c>
      <c r="S44" s="10" t="s">
        <v>263</v>
      </c>
      <c r="T44" s="31"/>
    </row>
    <row r="45" spans="1:20" ht="40.5" customHeight="1" x14ac:dyDescent="0.35">
      <c r="A45" s="71" t="s">
        <v>169</v>
      </c>
      <c r="B45" s="73" t="s">
        <v>150</v>
      </c>
      <c r="C45" s="63" t="s">
        <v>11</v>
      </c>
      <c r="D45" s="19">
        <v>20807.900000000001</v>
      </c>
      <c r="E45" s="19"/>
      <c r="F45" s="19">
        <f t="shared" si="6"/>
        <v>20807.900000000001</v>
      </c>
      <c r="G45" s="23"/>
      <c r="H45" s="48">
        <f t="shared" si="33"/>
        <v>20807.900000000001</v>
      </c>
      <c r="I45" s="19">
        <v>0</v>
      </c>
      <c r="J45" s="19">
        <v>0</v>
      </c>
      <c r="K45" s="19">
        <f t="shared" si="3"/>
        <v>0</v>
      </c>
      <c r="L45" s="23">
        <v>0</v>
      </c>
      <c r="M45" s="48">
        <f t="shared" si="34"/>
        <v>0</v>
      </c>
      <c r="N45" s="19">
        <v>0</v>
      </c>
      <c r="O45" s="20">
        <v>0</v>
      </c>
      <c r="P45" s="20">
        <f t="shared" si="4"/>
        <v>0</v>
      </c>
      <c r="Q45" s="25"/>
      <c r="R45" s="49">
        <f t="shared" si="35"/>
        <v>0</v>
      </c>
      <c r="S45" s="10" t="s">
        <v>278</v>
      </c>
      <c r="T45" s="31"/>
    </row>
    <row r="46" spans="1:20" ht="65.25" customHeight="1" x14ac:dyDescent="0.35">
      <c r="A46" s="72"/>
      <c r="B46" s="74"/>
      <c r="C46" s="51" t="s">
        <v>59</v>
      </c>
      <c r="D46" s="19">
        <f>D48+D49</f>
        <v>180013.59999999998</v>
      </c>
      <c r="E46" s="19">
        <f>E48+E49</f>
        <v>0</v>
      </c>
      <c r="F46" s="19">
        <f t="shared" si="6"/>
        <v>180013.59999999998</v>
      </c>
      <c r="G46" s="23">
        <f>G48+G49+G50</f>
        <v>195638.307</v>
      </c>
      <c r="H46" s="48">
        <f t="shared" si="33"/>
        <v>375651.90700000001</v>
      </c>
      <c r="I46" s="19">
        <f t="shared" ref="I46:N46" si="36">I48+I49</f>
        <v>0</v>
      </c>
      <c r="J46" s="19">
        <f t="shared" ref="J46" si="37">J48+J49</f>
        <v>0</v>
      </c>
      <c r="K46" s="19">
        <f t="shared" si="3"/>
        <v>0</v>
      </c>
      <c r="L46" s="23">
        <f>L48+L49+L50</f>
        <v>0</v>
      </c>
      <c r="M46" s="48">
        <f t="shared" si="34"/>
        <v>0</v>
      </c>
      <c r="N46" s="19">
        <f t="shared" si="36"/>
        <v>0</v>
      </c>
      <c r="O46" s="20">
        <f t="shared" ref="O46" si="38">O48+O49</f>
        <v>0</v>
      </c>
      <c r="P46" s="20">
        <f t="shared" si="4"/>
        <v>0</v>
      </c>
      <c r="Q46" s="25">
        <f>Q48+Q49+Q50</f>
        <v>0</v>
      </c>
      <c r="R46" s="49">
        <f t="shared" si="35"/>
        <v>0</v>
      </c>
      <c r="T46" s="31"/>
    </row>
    <row r="47" spans="1:20" x14ac:dyDescent="0.35">
      <c r="A47" s="46"/>
      <c r="B47" s="62" t="s">
        <v>121</v>
      </c>
      <c r="C47" s="63"/>
      <c r="D47" s="19"/>
      <c r="E47" s="19"/>
      <c r="F47" s="19"/>
      <c r="G47" s="23"/>
      <c r="H47" s="48"/>
      <c r="I47" s="19"/>
      <c r="J47" s="19"/>
      <c r="K47" s="19"/>
      <c r="L47" s="23"/>
      <c r="M47" s="48"/>
      <c r="N47" s="19"/>
      <c r="O47" s="20"/>
      <c r="P47" s="20"/>
      <c r="Q47" s="25"/>
      <c r="R47" s="49"/>
      <c r="T47" s="31"/>
    </row>
    <row r="48" spans="1:20" s="3" customFormat="1" hidden="1" x14ac:dyDescent="0.35">
      <c r="A48" s="1"/>
      <c r="B48" s="8" t="s">
        <v>6</v>
      </c>
      <c r="C48" s="17"/>
      <c r="D48" s="19">
        <v>43110.2</v>
      </c>
      <c r="E48" s="19"/>
      <c r="F48" s="19">
        <f t="shared" si="6"/>
        <v>43110.2</v>
      </c>
      <c r="G48" s="23">
        <v>4858.0069999999996</v>
      </c>
      <c r="H48" s="19">
        <f t="shared" ref="H48:H51" si="39">F48+G48</f>
        <v>47968.206999999995</v>
      </c>
      <c r="I48" s="19">
        <v>0</v>
      </c>
      <c r="J48" s="19">
        <v>0</v>
      </c>
      <c r="K48" s="19">
        <f t="shared" si="3"/>
        <v>0</v>
      </c>
      <c r="L48" s="23">
        <v>0</v>
      </c>
      <c r="M48" s="19">
        <f t="shared" ref="M48:M51" si="40">K48+L48</f>
        <v>0</v>
      </c>
      <c r="N48" s="19">
        <v>0</v>
      </c>
      <c r="O48" s="20">
        <v>0</v>
      </c>
      <c r="P48" s="20">
        <f t="shared" si="4"/>
        <v>0</v>
      </c>
      <c r="Q48" s="25"/>
      <c r="R48" s="20">
        <f t="shared" ref="R48:R51" si="41">P48+Q48</f>
        <v>0</v>
      </c>
      <c r="S48" s="10" t="s">
        <v>278</v>
      </c>
      <c r="T48" s="31">
        <v>0</v>
      </c>
    </row>
    <row r="49" spans="1:20" x14ac:dyDescent="0.35">
      <c r="A49" s="46"/>
      <c r="B49" s="62" t="s">
        <v>125</v>
      </c>
      <c r="C49" s="63"/>
      <c r="D49" s="19">
        <v>136903.4</v>
      </c>
      <c r="E49" s="19"/>
      <c r="F49" s="19">
        <f t="shared" si="6"/>
        <v>136903.4</v>
      </c>
      <c r="G49" s="23">
        <f>-10041.2+10041.2</f>
        <v>0</v>
      </c>
      <c r="H49" s="48">
        <f t="shared" si="39"/>
        <v>136903.4</v>
      </c>
      <c r="I49" s="19">
        <v>0</v>
      </c>
      <c r="J49" s="19">
        <v>0</v>
      </c>
      <c r="K49" s="19">
        <f t="shared" si="3"/>
        <v>0</v>
      </c>
      <c r="L49" s="23">
        <v>0</v>
      </c>
      <c r="M49" s="48">
        <f t="shared" si="40"/>
        <v>0</v>
      </c>
      <c r="N49" s="19">
        <v>0</v>
      </c>
      <c r="O49" s="20">
        <v>0</v>
      </c>
      <c r="P49" s="20">
        <f t="shared" si="4"/>
        <v>0</v>
      </c>
      <c r="Q49" s="25"/>
      <c r="R49" s="49">
        <f t="shared" si="41"/>
        <v>0</v>
      </c>
      <c r="S49" s="10" t="s">
        <v>360</v>
      </c>
      <c r="T49" s="31"/>
    </row>
    <row r="50" spans="1:20" x14ac:dyDescent="0.35">
      <c r="A50" s="46"/>
      <c r="B50" s="62" t="s">
        <v>126</v>
      </c>
      <c r="C50" s="63"/>
      <c r="D50" s="19"/>
      <c r="E50" s="19"/>
      <c r="F50" s="19"/>
      <c r="G50" s="23">
        <v>190780.3</v>
      </c>
      <c r="H50" s="48">
        <f t="shared" si="39"/>
        <v>190780.3</v>
      </c>
      <c r="I50" s="19"/>
      <c r="J50" s="19"/>
      <c r="K50" s="19"/>
      <c r="L50" s="23"/>
      <c r="M50" s="48">
        <f t="shared" si="40"/>
        <v>0</v>
      </c>
      <c r="N50" s="19"/>
      <c r="O50" s="20"/>
      <c r="P50" s="20"/>
      <c r="Q50" s="25"/>
      <c r="R50" s="49">
        <f t="shared" si="41"/>
        <v>0</v>
      </c>
      <c r="S50" s="10" t="s">
        <v>359</v>
      </c>
      <c r="T50" s="31"/>
    </row>
    <row r="51" spans="1:20" ht="54" x14ac:dyDescent="0.35">
      <c r="A51" s="46" t="s">
        <v>160</v>
      </c>
      <c r="B51" s="62" t="s">
        <v>127</v>
      </c>
      <c r="C51" s="51" t="s">
        <v>59</v>
      </c>
      <c r="D51" s="19">
        <f>D53+D54+D55</f>
        <v>174232.5</v>
      </c>
      <c r="E51" s="19">
        <f>E53+E54+E55</f>
        <v>0</v>
      </c>
      <c r="F51" s="19">
        <f t="shared" si="6"/>
        <v>174232.5</v>
      </c>
      <c r="G51" s="23">
        <f>G53+G54+G55</f>
        <v>0</v>
      </c>
      <c r="H51" s="48">
        <f t="shared" si="39"/>
        <v>174232.5</v>
      </c>
      <c r="I51" s="19">
        <f t="shared" ref="I51:N51" si="42">I53+I54+I55</f>
        <v>348666.5</v>
      </c>
      <c r="J51" s="19">
        <f t="shared" ref="J51:L51" si="43">J53+J54+J55</f>
        <v>0</v>
      </c>
      <c r="K51" s="19">
        <f t="shared" si="3"/>
        <v>348666.5</v>
      </c>
      <c r="L51" s="23">
        <f t="shared" si="43"/>
        <v>-34269.599999999999</v>
      </c>
      <c r="M51" s="48">
        <f t="shared" si="40"/>
        <v>314396.90000000002</v>
      </c>
      <c r="N51" s="19">
        <f t="shared" si="42"/>
        <v>0</v>
      </c>
      <c r="O51" s="20">
        <f t="shared" ref="O51:Q51" si="44">O53+O54+O55</f>
        <v>0</v>
      </c>
      <c r="P51" s="20">
        <f t="shared" si="4"/>
        <v>0</v>
      </c>
      <c r="Q51" s="25">
        <f t="shared" si="44"/>
        <v>0</v>
      </c>
      <c r="R51" s="49">
        <f t="shared" si="41"/>
        <v>0</v>
      </c>
      <c r="T51" s="31"/>
    </row>
    <row r="52" spans="1:20" x14ac:dyDescent="0.35">
      <c r="A52" s="46"/>
      <c r="B52" s="62" t="s">
        <v>121</v>
      </c>
      <c r="C52" s="63"/>
      <c r="D52" s="19"/>
      <c r="E52" s="19"/>
      <c r="F52" s="19"/>
      <c r="G52" s="23"/>
      <c r="H52" s="48"/>
      <c r="I52" s="19"/>
      <c r="J52" s="19"/>
      <c r="K52" s="19"/>
      <c r="L52" s="23"/>
      <c r="M52" s="48"/>
      <c r="N52" s="19"/>
      <c r="O52" s="20"/>
      <c r="P52" s="20"/>
      <c r="Q52" s="25"/>
      <c r="R52" s="49"/>
      <c r="T52" s="31"/>
    </row>
    <row r="53" spans="1:20" s="3" customFormat="1" hidden="1" x14ac:dyDescent="0.35">
      <c r="A53" s="1"/>
      <c r="B53" s="8" t="s">
        <v>6</v>
      </c>
      <c r="C53" s="18"/>
      <c r="D53" s="19">
        <v>17057.399999999998</v>
      </c>
      <c r="E53" s="19"/>
      <c r="F53" s="19">
        <f t="shared" si="6"/>
        <v>17057.399999999998</v>
      </c>
      <c r="G53" s="23"/>
      <c r="H53" s="19">
        <f t="shared" ref="H53:H56" si="45">F53+G53</f>
        <v>17057.399999999998</v>
      </c>
      <c r="I53" s="19">
        <v>150010.20000000001</v>
      </c>
      <c r="J53" s="19"/>
      <c r="K53" s="19">
        <f t="shared" si="3"/>
        <v>150010.20000000001</v>
      </c>
      <c r="L53" s="23"/>
      <c r="M53" s="19">
        <f t="shared" ref="M53:M56" si="46">K53+L53</f>
        <v>150010.20000000001</v>
      </c>
      <c r="N53" s="19">
        <v>0</v>
      </c>
      <c r="O53" s="20">
        <v>0</v>
      </c>
      <c r="P53" s="20">
        <f t="shared" si="4"/>
        <v>0</v>
      </c>
      <c r="Q53" s="25"/>
      <c r="R53" s="20">
        <f t="shared" ref="R53:R56" si="47">P53+Q53</f>
        <v>0</v>
      </c>
      <c r="S53" s="10" t="s">
        <v>261</v>
      </c>
      <c r="T53" s="31">
        <v>0</v>
      </c>
    </row>
    <row r="54" spans="1:20" x14ac:dyDescent="0.35">
      <c r="A54" s="46"/>
      <c r="B54" s="62" t="s">
        <v>125</v>
      </c>
      <c r="C54" s="63"/>
      <c r="D54" s="19">
        <v>157175.1</v>
      </c>
      <c r="E54" s="19"/>
      <c r="F54" s="19">
        <f t="shared" si="6"/>
        <v>157175.1</v>
      </c>
      <c r="G54" s="23"/>
      <c r="H54" s="48">
        <f t="shared" si="45"/>
        <v>157175.1</v>
      </c>
      <c r="I54" s="19">
        <v>84685.5</v>
      </c>
      <c r="J54" s="19"/>
      <c r="K54" s="19">
        <f t="shared" si="3"/>
        <v>84685.5</v>
      </c>
      <c r="L54" s="23"/>
      <c r="M54" s="48">
        <f t="shared" si="46"/>
        <v>84685.5</v>
      </c>
      <c r="N54" s="19">
        <v>0</v>
      </c>
      <c r="O54" s="20">
        <v>0</v>
      </c>
      <c r="P54" s="20">
        <f t="shared" si="4"/>
        <v>0</v>
      </c>
      <c r="Q54" s="25"/>
      <c r="R54" s="49">
        <f t="shared" si="47"/>
        <v>0</v>
      </c>
      <c r="S54" s="10" t="s">
        <v>262</v>
      </c>
      <c r="T54" s="31"/>
    </row>
    <row r="55" spans="1:20" x14ac:dyDescent="0.35">
      <c r="A55" s="46"/>
      <c r="B55" s="62" t="s">
        <v>126</v>
      </c>
      <c r="C55" s="63"/>
      <c r="D55" s="19">
        <v>0</v>
      </c>
      <c r="E55" s="19"/>
      <c r="F55" s="19">
        <f t="shared" si="6"/>
        <v>0</v>
      </c>
      <c r="G55" s="23"/>
      <c r="H55" s="48">
        <f t="shared" si="45"/>
        <v>0</v>
      </c>
      <c r="I55" s="19">
        <v>113970.8</v>
      </c>
      <c r="J55" s="19"/>
      <c r="K55" s="19">
        <f t="shared" si="3"/>
        <v>113970.8</v>
      </c>
      <c r="L55" s="23">
        <v>-34269.599999999999</v>
      </c>
      <c r="M55" s="48">
        <f t="shared" si="46"/>
        <v>79701.200000000012</v>
      </c>
      <c r="N55" s="19">
        <v>0</v>
      </c>
      <c r="O55" s="20">
        <v>0</v>
      </c>
      <c r="P55" s="20">
        <f t="shared" si="4"/>
        <v>0</v>
      </c>
      <c r="Q55" s="25"/>
      <c r="R55" s="49">
        <f t="shared" si="47"/>
        <v>0</v>
      </c>
      <c r="S55" s="41"/>
      <c r="T55" s="31"/>
    </row>
    <row r="56" spans="1:20" ht="54" x14ac:dyDescent="0.35">
      <c r="A56" s="46" t="s">
        <v>162</v>
      </c>
      <c r="B56" s="62" t="s">
        <v>129</v>
      </c>
      <c r="C56" s="51" t="s">
        <v>59</v>
      </c>
      <c r="D56" s="19">
        <f>D58+D59+D60</f>
        <v>103095.3</v>
      </c>
      <c r="E56" s="19">
        <f>E58+E59+E60</f>
        <v>0</v>
      </c>
      <c r="F56" s="19">
        <f t="shared" si="6"/>
        <v>103095.3</v>
      </c>
      <c r="G56" s="23">
        <f>G58+G59+G60</f>
        <v>8789.0679999999993</v>
      </c>
      <c r="H56" s="48">
        <f t="shared" si="45"/>
        <v>111884.368</v>
      </c>
      <c r="I56" s="19">
        <f t="shared" ref="I56:N56" si="48">I58+I59+I60</f>
        <v>318972.30000000005</v>
      </c>
      <c r="J56" s="19">
        <f t="shared" ref="J56:L56" si="49">J58+J59+J60</f>
        <v>0</v>
      </c>
      <c r="K56" s="19">
        <f t="shared" si="3"/>
        <v>318972.30000000005</v>
      </c>
      <c r="L56" s="23">
        <f t="shared" si="49"/>
        <v>0</v>
      </c>
      <c r="M56" s="48">
        <f t="shared" si="46"/>
        <v>318972.30000000005</v>
      </c>
      <c r="N56" s="19">
        <f t="shared" si="48"/>
        <v>307175.10000000003</v>
      </c>
      <c r="O56" s="20">
        <f t="shared" ref="O56:Q56" si="50">O58+O59+O60</f>
        <v>0</v>
      </c>
      <c r="P56" s="20">
        <f t="shared" si="4"/>
        <v>307175.10000000003</v>
      </c>
      <c r="Q56" s="25">
        <f t="shared" si="50"/>
        <v>-34269.4</v>
      </c>
      <c r="R56" s="49">
        <f t="shared" si="47"/>
        <v>272905.7</v>
      </c>
      <c r="T56" s="31"/>
    </row>
    <row r="57" spans="1:20" x14ac:dyDescent="0.35">
      <c r="A57" s="46"/>
      <c r="B57" s="62" t="s">
        <v>121</v>
      </c>
      <c r="C57" s="63"/>
      <c r="D57" s="19"/>
      <c r="E57" s="19"/>
      <c r="F57" s="19"/>
      <c r="G57" s="23"/>
      <c r="H57" s="48"/>
      <c r="I57" s="19"/>
      <c r="J57" s="19"/>
      <c r="K57" s="19"/>
      <c r="L57" s="23"/>
      <c r="M57" s="48"/>
      <c r="N57" s="19"/>
      <c r="O57" s="20"/>
      <c r="P57" s="20"/>
      <c r="Q57" s="25"/>
      <c r="R57" s="49"/>
      <c r="T57" s="31"/>
    </row>
    <row r="58" spans="1:20" s="3" customFormat="1" hidden="1" x14ac:dyDescent="0.35">
      <c r="A58" s="1"/>
      <c r="B58" s="8" t="s">
        <v>6</v>
      </c>
      <c r="C58" s="18"/>
      <c r="D58" s="19">
        <v>103095.3</v>
      </c>
      <c r="E58" s="19"/>
      <c r="F58" s="19">
        <f t="shared" si="6"/>
        <v>103095.3</v>
      </c>
      <c r="G58" s="23">
        <v>8789.0679999999993</v>
      </c>
      <c r="H58" s="19">
        <f t="shared" ref="H58:H62" si="51">F58+G58</f>
        <v>111884.368</v>
      </c>
      <c r="I58" s="19">
        <v>112002.7</v>
      </c>
      <c r="J58" s="19"/>
      <c r="K58" s="19">
        <f t="shared" si="3"/>
        <v>112002.7</v>
      </c>
      <c r="L58" s="23"/>
      <c r="M58" s="19">
        <f t="shared" ref="M58:M62" si="52">K58+L58</f>
        <v>112002.7</v>
      </c>
      <c r="N58" s="19">
        <v>0</v>
      </c>
      <c r="O58" s="20">
        <v>0</v>
      </c>
      <c r="P58" s="20">
        <f t="shared" si="4"/>
        <v>0</v>
      </c>
      <c r="Q58" s="25"/>
      <c r="R58" s="20">
        <f t="shared" ref="R58:R62" si="53">P58+Q58</f>
        <v>0</v>
      </c>
      <c r="S58" s="10" t="s">
        <v>340</v>
      </c>
      <c r="T58" s="31">
        <v>0</v>
      </c>
    </row>
    <row r="59" spans="1:20" x14ac:dyDescent="0.35">
      <c r="A59" s="46"/>
      <c r="B59" s="62" t="s">
        <v>125</v>
      </c>
      <c r="C59" s="63"/>
      <c r="D59" s="19">
        <v>0</v>
      </c>
      <c r="E59" s="19"/>
      <c r="F59" s="19">
        <f t="shared" si="6"/>
        <v>0</v>
      </c>
      <c r="G59" s="23"/>
      <c r="H59" s="48">
        <f t="shared" si="51"/>
        <v>0</v>
      </c>
      <c r="I59" s="19">
        <v>29124</v>
      </c>
      <c r="J59" s="19"/>
      <c r="K59" s="19">
        <f t="shared" si="3"/>
        <v>29124</v>
      </c>
      <c r="L59" s="23"/>
      <c r="M59" s="48">
        <f t="shared" si="52"/>
        <v>29124</v>
      </c>
      <c r="N59" s="19">
        <v>15358.7</v>
      </c>
      <c r="O59" s="20"/>
      <c r="P59" s="20">
        <f t="shared" si="4"/>
        <v>15358.7</v>
      </c>
      <c r="Q59" s="25"/>
      <c r="R59" s="49">
        <f t="shared" si="53"/>
        <v>15358.7</v>
      </c>
      <c r="S59" s="10" t="s">
        <v>326</v>
      </c>
      <c r="T59" s="31"/>
    </row>
    <row r="60" spans="1:20" x14ac:dyDescent="0.35">
      <c r="A60" s="46"/>
      <c r="B60" s="62" t="s">
        <v>126</v>
      </c>
      <c r="C60" s="63"/>
      <c r="D60" s="19">
        <v>0</v>
      </c>
      <c r="E60" s="19"/>
      <c r="F60" s="19">
        <f t="shared" si="6"/>
        <v>0</v>
      </c>
      <c r="G60" s="23"/>
      <c r="H60" s="48">
        <f t="shared" si="51"/>
        <v>0</v>
      </c>
      <c r="I60" s="19">
        <v>177845.6</v>
      </c>
      <c r="J60" s="19"/>
      <c r="K60" s="19">
        <f t="shared" si="3"/>
        <v>177845.6</v>
      </c>
      <c r="L60" s="23"/>
      <c r="M60" s="48">
        <f t="shared" si="52"/>
        <v>177845.6</v>
      </c>
      <c r="N60" s="19">
        <v>291816.40000000002</v>
      </c>
      <c r="O60" s="20"/>
      <c r="P60" s="20">
        <f t="shared" si="4"/>
        <v>291816.40000000002</v>
      </c>
      <c r="Q60" s="25">
        <v>-34269.4</v>
      </c>
      <c r="R60" s="49">
        <f t="shared" si="53"/>
        <v>257547.00000000003</v>
      </c>
      <c r="S60" s="10" t="s">
        <v>325</v>
      </c>
      <c r="T60" s="31"/>
    </row>
    <row r="61" spans="1:20" ht="54" x14ac:dyDescent="0.35">
      <c r="A61" s="46" t="s">
        <v>170</v>
      </c>
      <c r="B61" s="62" t="s">
        <v>151</v>
      </c>
      <c r="C61" s="51" t="s">
        <v>59</v>
      </c>
      <c r="D61" s="19">
        <v>0</v>
      </c>
      <c r="E61" s="19"/>
      <c r="F61" s="19">
        <f t="shared" si="6"/>
        <v>0</v>
      </c>
      <c r="G61" s="23">
        <v>5800.2259999999997</v>
      </c>
      <c r="H61" s="48">
        <f t="shared" si="51"/>
        <v>5800.2259999999997</v>
      </c>
      <c r="I61" s="19">
        <v>39792.400000000001</v>
      </c>
      <c r="J61" s="19"/>
      <c r="K61" s="19">
        <f t="shared" si="3"/>
        <v>39792.400000000001</v>
      </c>
      <c r="L61" s="23"/>
      <c r="M61" s="48">
        <f t="shared" si="52"/>
        <v>39792.400000000001</v>
      </c>
      <c r="N61" s="19">
        <v>58995.4</v>
      </c>
      <c r="O61" s="20"/>
      <c r="P61" s="20">
        <f t="shared" si="4"/>
        <v>58995.4</v>
      </c>
      <c r="Q61" s="25"/>
      <c r="R61" s="49">
        <f t="shared" si="53"/>
        <v>58995.4</v>
      </c>
      <c r="S61" s="10" t="s">
        <v>264</v>
      </c>
      <c r="T61" s="31"/>
    </row>
    <row r="62" spans="1:20" ht="54" x14ac:dyDescent="0.35">
      <c r="A62" s="46" t="s">
        <v>171</v>
      </c>
      <c r="B62" s="62" t="s">
        <v>130</v>
      </c>
      <c r="C62" s="51" t="s">
        <v>59</v>
      </c>
      <c r="D62" s="19">
        <f>D64+D65</f>
        <v>157514.5</v>
      </c>
      <c r="E62" s="19">
        <f>E64+E65</f>
        <v>0</v>
      </c>
      <c r="F62" s="19">
        <f t="shared" si="6"/>
        <v>157514.5</v>
      </c>
      <c r="G62" s="23">
        <f>G64+G65</f>
        <v>11477.304</v>
      </c>
      <c r="H62" s="48">
        <f t="shared" si="51"/>
        <v>168991.804</v>
      </c>
      <c r="I62" s="19">
        <f t="shared" ref="I62:N62" si="54">I64+I65</f>
        <v>393678.30000000005</v>
      </c>
      <c r="J62" s="19">
        <f t="shared" ref="J62:L62" si="55">J64+J65</f>
        <v>0</v>
      </c>
      <c r="K62" s="19">
        <f t="shared" si="3"/>
        <v>393678.30000000005</v>
      </c>
      <c r="L62" s="23">
        <f t="shared" si="55"/>
        <v>0</v>
      </c>
      <c r="M62" s="48">
        <f t="shared" si="52"/>
        <v>393678.30000000005</v>
      </c>
      <c r="N62" s="19">
        <f t="shared" si="54"/>
        <v>0</v>
      </c>
      <c r="O62" s="20">
        <f t="shared" ref="O62:Q62" si="56">O64+O65</f>
        <v>0</v>
      </c>
      <c r="P62" s="20">
        <f t="shared" si="4"/>
        <v>0</v>
      </c>
      <c r="Q62" s="25">
        <f t="shared" si="56"/>
        <v>0</v>
      </c>
      <c r="R62" s="49">
        <f t="shared" si="53"/>
        <v>0</v>
      </c>
      <c r="T62" s="31"/>
    </row>
    <row r="63" spans="1:20" x14ac:dyDescent="0.35">
      <c r="A63" s="46"/>
      <c r="B63" s="62" t="s">
        <v>121</v>
      </c>
      <c r="C63" s="63"/>
      <c r="D63" s="19"/>
      <c r="E63" s="19"/>
      <c r="F63" s="19"/>
      <c r="G63" s="23"/>
      <c r="H63" s="48"/>
      <c r="I63" s="19"/>
      <c r="J63" s="19"/>
      <c r="K63" s="19"/>
      <c r="L63" s="23"/>
      <c r="M63" s="48"/>
      <c r="N63" s="19"/>
      <c r="O63" s="20"/>
      <c r="P63" s="20"/>
      <c r="Q63" s="25"/>
      <c r="R63" s="49"/>
      <c r="T63" s="31"/>
    </row>
    <row r="64" spans="1:20" s="3" customFormat="1" hidden="1" x14ac:dyDescent="0.35">
      <c r="A64" s="1"/>
      <c r="B64" s="8" t="s">
        <v>6</v>
      </c>
      <c r="C64" s="17"/>
      <c r="D64" s="19">
        <v>122590.7</v>
      </c>
      <c r="E64" s="19"/>
      <c r="F64" s="19">
        <f t="shared" si="6"/>
        <v>122590.7</v>
      </c>
      <c r="G64" s="23">
        <v>11477.304</v>
      </c>
      <c r="H64" s="19">
        <f t="shared" ref="H64:H66" si="57">F64+G64</f>
        <v>134068.00399999999</v>
      </c>
      <c r="I64" s="19">
        <v>125512.2</v>
      </c>
      <c r="J64" s="19"/>
      <c r="K64" s="19">
        <f t="shared" si="3"/>
        <v>125512.2</v>
      </c>
      <c r="L64" s="23"/>
      <c r="M64" s="19">
        <f t="shared" ref="M64:M66" si="58">K64+L64</f>
        <v>125512.2</v>
      </c>
      <c r="N64" s="19">
        <v>0</v>
      </c>
      <c r="O64" s="20">
        <v>0</v>
      </c>
      <c r="P64" s="20">
        <f t="shared" si="4"/>
        <v>0</v>
      </c>
      <c r="Q64" s="25"/>
      <c r="R64" s="20">
        <f t="shared" ref="R64:R66" si="59">P64+Q64</f>
        <v>0</v>
      </c>
      <c r="S64" s="10" t="s">
        <v>265</v>
      </c>
      <c r="T64" s="31">
        <v>0</v>
      </c>
    </row>
    <row r="65" spans="1:20" x14ac:dyDescent="0.35">
      <c r="A65" s="46"/>
      <c r="B65" s="62" t="s">
        <v>125</v>
      </c>
      <c r="C65" s="63"/>
      <c r="D65" s="19">
        <v>34923.800000000003</v>
      </c>
      <c r="E65" s="19"/>
      <c r="F65" s="19">
        <f t="shared" si="6"/>
        <v>34923.800000000003</v>
      </c>
      <c r="G65" s="23"/>
      <c r="H65" s="48">
        <f t="shared" si="57"/>
        <v>34923.800000000003</v>
      </c>
      <c r="I65" s="19">
        <v>268166.10000000003</v>
      </c>
      <c r="J65" s="19"/>
      <c r="K65" s="19">
        <f t="shared" si="3"/>
        <v>268166.10000000003</v>
      </c>
      <c r="L65" s="23"/>
      <c r="M65" s="48">
        <f t="shared" si="58"/>
        <v>268166.10000000003</v>
      </c>
      <c r="N65" s="19">
        <v>0</v>
      </c>
      <c r="O65" s="20">
        <v>0</v>
      </c>
      <c r="P65" s="20">
        <f t="shared" si="4"/>
        <v>0</v>
      </c>
      <c r="Q65" s="25"/>
      <c r="R65" s="49">
        <f t="shared" si="59"/>
        <v>0</v>
      </c>
      <c r="T65" s="31"/>
    </row>
    <row r="66" spans="1:20" ht="54" x14ac:dyDescent="0.35">
      <c r="A66" s="46" t="s">
        <v>172</v>
      </c>
      <c r="B66" s="62" t="s">
        <v>152</v>
      </c>
      <c r="C66" s="51" t="s">
        <v>59</v>
      </c>
      <c r="D66" s="19">
        <f>D68+D69</f>
        <v>0</v>
      </c>
      <c r="E66" s="19">
        <f>E68+E69</f>
        <v>0</v>
      </c>
      <c r="F66" s="19">
        <f t="shared" si="6"/>
        <v>0</v>
      </c>
      <c r="G66" s="23">
        <f>G68+G69</f>
        <v>15</v>
      </c>
      <c r="H66" s="48">
        <f t="shared" si="57"/>
        <v>15</v>
      </c>
      <c r="I66" s="19">
        <f t="shared" ref="I66:N66" si="60">I68+I69</f>
        <v>7485</v>
      </c>
      <c r="J66" s="19">
        <f t="shared" ref="J66:L66" si="61">J68+J69</f>
        <v>0</v>
      </c>
      <c r="K66" s="19">
        <f t="shared" si="3"/>
        <v>7485</v>
      </c>
      <c r="L66" s="23">
        <f t="shared" si="61"/>
        <v>0</v>
      </c>
      <c r="M66" s="48">
        <f t="shared" si="58"/>
        <v>7485</v>
      </c>
      <c r="N66" s="19">
        <f t="shared" si="60"/>
        <v>140546.70000000001</v>
      </c>
      <c r="O66" s="20">
        <f t="shared" ref="O66:Q66" si="62">O68+O69</f>
        <v>0</v>
      </c>
      <c r="P66" s="20">
        <f t="shared" si="4"/>
        <v>140546.70000000001</v>
      </c>
      <c r="Q66" s="25">
        <f t="shared" si="62"/>
        <v>0</v>
      </c>
      <c r="R66" s="49">
        <f t="shared" si="59"/>
        <v>140546.70000000001</v>
      </c>
      <c r="T66" s="31"/>
    </row>
    <row r="67" spans="1:20" x14ac:dyDescent="0.35">
      <c r="A67" s="46"/>
      <c r="B67" s="62" t="s">
        <v>121</v>
      </c>
      <c r="C67" s="63"/>
      <c r="D67" s="19"/>
      <c r="E67" s="19"/>
      <c r="F67" s="19"/>
      <c r="G67" s="23"/>
      <c r="H67" s="48"/>
      <c r="I67" s="19"/>
      <c r="J67" s="19"/>
      <c r="K67" s="19"/>
      <c r="L67" s="23"/>
      <c r="M67" s="48"/>
      <c r="N67" s="19"/>
      <c r="O67" s="20"/>
      <c r="P67" s="20"/>
      <c r="Q67" s="25"/>
      <c r="R67" s="49"/>
      <c r="T67" s="31"/>
    </row>
    <row r="68" spans="1:20" s="3" customFormat="1" hidden="1" x14ac:dyDescent="0.35">
      <c r="A68" s="1"/>
      <c r="B68" s="8" t="s">
        <v>6</v>
      </c>
      <c r="C68" s="17"/>
      <c r="D68" s="19">
        <v>0</v>
      </c>
      <c r="E68" s="19">
        <v>0</v>
      </c>
      <c r="F68" s="19">
        <f t="shared" si="6"/>
        <v>0</v>
      </c>
      <c r="G68" s="23">
        <v>15</v>
      </c>
      <c r="H68" s="19">
        <f t="shared" ref="H68:H70" si="63">F68+G68</f>
        <v>15</v>
      </c>
      <c r="I68" s="19">
        <v>7485</v>
      </c>
      <c r="J68" s="19"/>
      <c r="K68" s="19">
        <f t="shared" si="3"/>
        <v>7485</v>
      </c>
      <c r="L68" s="23"/>
      <c r="M68" s="19">
        <f t="shared" ref="M68:M69" si="64">K68+L68</f>
        <v>7485</v>
      </c>
      <c r="N68" s="19">
        <v>33061</v>
      </c>
      <c r="O68" s="20"/>
      <c r="P68" s="20">
        <f t="shared" si="4"/>
        <v>33061</v>
      </c>
      <c r="Q68" s="25"/>
      <c r="R68" s="20">
        <f t="shared" ref="R68:R70" si="65">P68+Q68</f>
        <v>33061</v>
      </c>
      <c r="S68" s="10" t="s">
        <v>280</v>
      </c>
      <c r="T68" s="31">
        <v>0</v>
      </c>
    </row>
    <row r="69" spans="1:20" x14ac:dyDescent="0.35">
      <c r="A69" s="46"/>
      <c r="B69" s="62" t="s">
        <v>125</v>
      </c>
      <c r="C69" s="63"/>
      <c r="D69" s="19">
        <v>0</v>
      </c>
      <c r="E69" s="19">
        <v>0</v>
      </c>
      <c r="F69" s="19">
        <f t="shared" si="6"/>
        <v>0</v>
      </c>
      <c r="G69" s="23">
        <v>0</v>
      </c>
      <c r="H69" s="48">
        <f t="shared" si="63"/>
        <v>0</v>
      </c>
      <c r="I69" s="19">
        <v>0</v>
      </c>
      <c r="J69" s="19">
        <v>0</v>
      </c>
      <c r="K69" s="19">
        <f t="shared" si="3"/>
        <v>0</v>
      </c>
      <c r="L69" s="23">
        <v>0</v>
      </c>
      <c r="M69" s="48">
        <f t="shared" si="64"/>
        <v>0</v>
      </c>
      <c r="N69" s="19">
        <v>107485.7</v>
      </c>
      <c r="O69" s="20"/>
      <c r="P69" s="20">
        <f t="shared" si="4"/>
        <v>107485.7</v>
      </c>
      <c r="Q69" s="25"/>
      <c r="R69" s="49">
        <f t="shared" si="65"/>
        <v>107485.7</v>
      </c>
      <c r="T69" s="31"/>
    </row>
    <row r="70" spans="1:20" ht="54" x14ac:dyDescent="0.35">
      <c r="A70" s="46" t="s">
        <v>173</v>
      </c>
      <c r="B70" s="62" t="s">
        <v>153</v>
      </c>
      <c r="C70" s="51" t="s">
        <v>59</v>
      </c>
      <c r="D70" s="19">
        <f>D72+D73</f>
        <v>0</v>
      </c>
      <c r="E70" s="19">
        <f>E72+E73</f>
        <v>0</v>
      </c>
      <c r="F70" s="19">
        <f t="shared" si="6"/>
        <v>0</v>
      </c>
      <c r="G70" s="23">
        <f>G72+G73</f>
        <v>0</v>
      </c>
      <c r="H70" s="48">
        <f t="shared" si="63"/>
        <v>0</v>
      </c>
      <c r="I70" s="19">
        <f t="shared" ref="I70:N70" si="66">I72+I73</f>
        <v>22858.799999999999</v>
      </c>
      <c r="J70" s="19">
        <f t="shared" ref="J70:L70" si="67">J72+J73</f>
        <v>0</v>
      </c>
      <c r="K70" s="19">
        <f t="shared" si="3"/>
        <v>22858.799999999999</v>
      </c>
      <c r="L70" s="23">
        <f t="shared" si="67"/>
        <v>0</v>
      </c>
      <c r="M70" s="48">
        <f>K70+L70</f>
        <v>22858.799999999999</v>
      </c>
      <c r="N70" s="19">
        <f t="shared" si="66"/>
        <v>560717.5</v>
      </c>
      <c r="O70" s="20">
        <f t="shared" ref="O70:Q70" si="68">O72+O73</f>
        <v>0</v>
      </c>
      <c r="P70" s="20">
        <f t="shared" si="4"/>
        <v>560717.5</v>
      </c>
      <c r="Q70" s="25">
        <f t="shared" si="68"/>
        <v>-70490.2</v>
      </c>
      <c r="R70" s="49">
        <f t="shared" si="65"/>
        <v>490227.3</v>
      </c>
      <c r="T70" s="31"/>
    </row>
    <row r="71" spans="1:20" x14ac:dyDescent="0.35">
      <c r="A71" s="46"/>
      <c r="B71" s="62" t="s">
        <v>121</v>
      </c>
      <c r="C71" s="63"/>
      <c r="D71" s="19"/>
      <c r="E71" s="19"/>
      <c r="F71" s="19"/>
      <c r="G71" s="23"/>
      <c r="H71" s="48"/>
      <c r="I71" s="19"/>
      <c r="J71" s="19"/>
      <c r="K71" s="19"/>
      <c r="L71" s="23"/>
      <c r="M71" s="48"/>
      <c r="N71" s="19"/>
      <c r="O71" s="20"/>
      <c r="P71" s="20"/>
      <c r="Q71" s="25"/>
      <c r="R71" s="49"/>
      <c r="T71" s="31"/>
    </row>
    <row r="72" spans="1:20" s="3" customFormat="1" hidden="1" x14ac:dyDescent="0.35">
      <c r="A72" s="1"/>
      <c r="B72" s="8" t="s">
        <v>6</v>
      </c>
      <c r="C72" s="17"/>
      <c r="D72" s="19">
        <v>0</v>
      </c>
      <c r="E72" s="19">
        <v>0</v>
      </c>
      <c r="F72" s="19">
        <f t="shared" si="6"/>
        <v>0</v>
      </c>
      <c r="G72" s="23">
        <v>0</v>
      </c>
      <c r="H72" s="19">
        <f t="shared" ref="H72:H88" si="69">F72+G72</f>
        <v>0</v>
      </c>
      <c r="I72" s="19">
        <v>22858.799999999999</v>
      </c>
      <c r="J72" s="19"/>
      <c r="K72" s="19">
        <f t="shared" si="3"/>
        <v>22858.799999999999</v>
      </c>
      <c r="L72" s="23"/>
      <c r="M72" s="19">
        <f t="shared" ref="M72:M88" si="70">K72+L72</f>
        <v>22858.799999999999</v>
      </c>
      <c r="N72" s="19">
        <v>46572</v>
      </c>
      <c r="O72" s="20"/>
      <c r="P72" s="20">
        <f t="shared" si="4"/>
        <v>46572</v>
      </c>
      <c r="Q72" s="25"/>
      <c r="R72" s="20">
        <f t="shared" ref="R72:R88" si="71">P72+Q72</f>
        <v>46572</v>
      </c>
      <c r="S72" s="10" t="s">
        <v>281</v>
      </c>
      <c r="T72" s="31">
        <v>0</v>
      </c>
    </row>
    <row r="73" spans="1:20" x14ac:dyDescent="0.35">
      <c r="A73" s="46"/>
      <c r="B73" s="62" t="s">
        <v>125</v>
      </c>
      <c r="C73" s="63"/>
      <c r="D73" s="19">
        <v>0</v>
      </c>
      <c r="E73" s="19">
        <v>0</v>
      </c>
      <c r="F73" s="19">
        <f t="shared" si="6"/>
        <v>0</v>
      </c>
      <c r="G73" s="23">
        <v>0</v>
      </c>
      <c r="H73" s="48">
        <f t="shared" si="69"/>
        <v>0</v>
      </c>
      <c r="I73" s="19">
        <v>0</v>
      </c>
      <c r="J73" s="19">
        <v>0</v>
      </c>
      <c r="K73" s="19">
        <f t="shared" si="3"/>
        <v>0</v>
      </c>
      <c r="L73" s="23"/>
      <c r="M73" s="48">
        <f t="shared" si="70"/>
        <v>0</v>
      </c>
      <c r="N73" s="19">
        <v>514145.5</v>
      </c>
      <c r="O73" s="20"/>
      <c r="P73" s="20">
        <f t="shared" si="4"/>
        <v>514145.5</v>
      </c>
      <c r="Q73" s="25">
        <v>-70490.2</v>
      </c>
      <c r="R73" s="49">
        <f t="shared" si="71"/>
        <v>443655.3</v>
      </c>
      <c r="S73" s="10" t="s">
        <v>360</v>
      </c>
      <c r="T73" s="31"/>
    </row>
    <row r="74" spans="1:20" ht="54" x14ac:dyDescent="0.35">
      <c r="A74" s="46" t="s">
        <v>174</v>
      </c>
      <c r="B74" s="62" t="s">
        <v>131</v>
      </c>
      <c r="C74" s="51" t="s">
        <v>59</v>
      </c>
      <c r="D74" s="19">
        <v>0</v>
      </c>
      <c r="E74" s="19">
        <v>0</v>
      </c>
      <c r="F74" s="19">
        <f t="shared" si="6"/>
        <v>0</v>
      </c>
      <c r="G74" s="23">
        <v>0</v>
      </c>
      <c r="H74" s="48">
        <f t="shared" si="69"/>
        <v>0</v>
      </c>
      <c r="I74" s="19">
        <v>29410.6</v>
      </c>
      <c r="J74" s="19"/>
      <c r="K74" s="19">
        <f t="shared" si="3"/>
        <v>29410.6</v>
      </c>
      <c r="L74" s="23"/>
      <c r="M74" s="48">
        <f t="shared" si="70"/>
        <v>29410.6</v>
      </c>
      <c r="N74" s="19">
        <v>124668</v>
      </c>
      <c r="O74" s="20"/>
      <c r="P74" s="20">
        <f t="shared" si="4"/>
        <v>124668</v>
      </c>
      <c r="Q74" s="25"/>
      <c r="R74" s="49">
        <f t="shared" si="71"/>
        <v>124668</v>
      </c>
      <c r="S74" s="10" t="s">
        <v>266</v>
      </c>
      <c r="T74" s="31"/>
    </row>
    <row r="75" spans="1:20" ht="54" x14ac:dyDescent="0.35">
      <c r="A75" s="46" t="s">
        <v>166</v>
      </c>
      <c r="B75" s="62" t="s">
        <v>323</v>
      </c>
      <c r="C75" s="51" t="s">
        <v>59</v>
      </c>
      <c r="D75" s="19">
        <v>27628.400000000001</v>
      </c>
      <c r="E75" s="19"/>
      <c r="F75" s="19">
        <f t="shared" si="6"/>
        <v>27628.400000000001</v>
      </c>
      <c r="G75" s="23"/>
      <c r="H75" s="48">
        <f t="shared" si="69"/>
        <v>27628.400000000001</v>
      </c>
      <c r="I75" s="19">
        <v>59852</v>
      </c>
      <c r="J75" s="19"/>
      <c r="K75" s="19">
        <f t="shared" si="3"/>
        <v>59852</v>
      </c>
      <c r="L75" s="23"/>
      <c r="M75" s="48">
        <f t="shared" si="70"/>
        <v>59852</v>
      </c>
      <c r="N75" s="19">
        <v>0</v>
      </c>
      <c r="O75" s="20">
        <v>0</v>
      </c>
      <c r="P75" s="20">
        <f t="shared" si="4"/>
        <v>0</v>
      </c>
      <c r="Q75" s="25"/>
      <c r="R75" s="49">
        <f t="shared" si="71"/>
        <v>0</v>
      </c>
      <c r="S75" s="10" t="s">
        <v>267</v>
      </c>
      <c r="T75" s="31"/>
    </row>
    <row r="76" spans="1:20" ht="36" x14ac:dyDescent="0.35">
      <c r="A76" s="46" t="s">
        <v>175</v>
      </c>
      <c r="B76" s="62" t="s">
        <v>154</v>
      </c>
      <c r="C76" s="63" t="s">
        <v>11</v>
      </c>
      <c r="D76" s="19">
        <v>16000</v>
      </c>
      <c r="E76" s="19"/>
      <c r="F76" s="19">
        <f t="shared" si="6"/>
        <v>16000</v>
      </c>
      <c r="G76" s="23"/>
      <c r="H76" s="48">
        <f t="shared" si="69"/>
        <v>16000</v>
      </c>
      <c r="I76" s="19">
        <v>0</v>
      </c>
      <c r="J76" s="19"/>
      <c r="K76" s="19">
        <f t="shared" si="3"/>
        <v>0</v>
      </c>
      <c r="L76" s="23"/>
      <c r="M76" s="48">
        <f t="shared" si="70"/>
        <v>0</v>
      </c>
      <c r="N76" s="19">
        <v>0</v>
      </c>
      <c r="O76" s="20">
        <v>0</v>
      </c>
      <c r="P76" s="20">
        <f t="shared" si="4"/>
        <v>0</v>
      </c>
      <c r="Q76" s="25"/>
      <c r="R76" s="49">
        <f t="shared" si="71"/>
        <v>0</v>
      </c>
      <c r="S76" s="10" t="s">
        <v>271</v>
      </c>
      <c r="T76" s="31"/>
    </row>
    <row r="77" spans="1:20" ht="36" x14ac:dyDescent="0.35">
      <c r="A77" s="46" t="s">
        <v>176</v>
      </c>
      <c r="B77" s="62" t="s">
        <v>132</v>
      </c>
      <c r="C77" s="63" t="s">
        <v>11</v>
      </c>
      <c r="D77" s="19">
        <v>0</v>
      </c>
      <c r="E77" s="19"/>
      <c r="F77" s="19">
        <f t="shared" si="6"/>
        <v>0</v>
      </c>
      <c r="G77" s="23"/>
      <c r="H77" s="48">
        <f t="shared" si="69"/>
        <v>0</v>
      </c>
      <c r="I77" s="19">
        <v>16000</v>
      </c>
      <c r="J77" s="19"/>
      <c r="K77" s="19">
        <f t="shared" si="3"/>
        <v>16000</v>
      </c>
      <c r="L77" s="23"/>
      <c r="M77" s="48">
        <f t="shared" si="70"/>
        <v>16000</v>
      </c>
      <c r="N77" s="19">
        <v>0</v>
      </c>
      <c r="O77" s="20">
        <v>0</v>
      </c>
      <c r="P77" s="20">
        <f t="shared" si="4"/>
        <v>0</v>
      </c>
      <c r="Q77" s="25"/>
      <c r="R77" s="49">
        <f t="shared" si="71"/>
        <v>0</v>
      </c>
      <c r="S77" s="10" t="s">
        <v>272</v>
      </c>
      <c r="T77" s="31"/>
    </row>
    <row r="78" spans="1:20" ht="36" x14ac:dyDescent="0.35">
      <c r="A78" s="46" t="s">
        <v>177</v>
      </c>
      <c r="B78" s="62" t="s">
        <v>155</v>
      </c>
      <c r="C78" s="63" t="s">
        <v>11</v>
      </c>
      <c r="D78" s="19">
        <v>0</v>
      </c>
      <c r="E78" s="19"/>
      <c r="F78" s="19">
        <f t="shared" si="6"/>
        <v>0</v>
      </c>
      <c r="G78" s="23"/>
      <c r="H78" s="48">
        <f t="shared" si="69"/>
        <v>0</v>
      </c>
      <c r="I78" s="19">
        <v>0</v>
      </c>
      <c r="J78" s="19">
        <v>0</v>
      </c>
      <c r="K78" s="19">
        <f t="shared" si="3"/>
        <v>0</v>
      </c>
      <c r="L78" s="23"/>
      <c r="M78" s="48">
        <f t="shared" si="70"/>
        <v>0</v>
      </c>
      <c r="N78" s="19">
        <v>6999.9</v>
      </c>
      <c r="O78" s="20"/>
      <c r="P78" s="20">
        <f t="shared" si="4"/>
        <v>6999.9</v>
      </c>
      <c r="Q78" s="25"/>
      <c r="R78" s="49">
        <f t="shared" si="71"/>
        <v>6999.9</v>
      </c>
      <c r="S78" s="10" t="s">
        <v>273</v>
      </c>
      <c r="T78" s="31"/>
    </row>
    <row r="79" spans="1:20" ht="36" x14ac:dyDescent="0.35">
      <c r="A79" s="46" t="s">
        <v>178</v>
      </c>
      <c r="B79" s="62" t="s">
        <v>156</v>
      </c>
      <c r="C79" s="63" t="s">
        <v>11</v>
      </c>
      <c r="D79" s="19">
        <v>0</v>
      </c>
      <c r="E79" s="19"/>
      <c r="F79" s="19">
        <f t="shared" si="6"/>
        <v>0</v>
      </c>
      <c r="G79" s="23"/>
      <c r="H79" s="48">
        <f t="shared" si="69"/>
        <v>0</v>
      </c>
      <c r="I79" s="19">
        <v>0</v>
      </c>
      <c r="J79" s="19">
        <v>0</v>
      </c>
      <c r="K79" s="19">
        <f t="shared" si="3"/>
        <v>0</v>
      </c>
      <c r="L79" s="23"/>
      <c r="M79" s="48">
        <f t="shared" si="70"/>
        <v>0</v>
      </c>
      <c r="N79" s="19">
        <v>622.9</v>
      </c>
      <c r="O79" s="20"/>
      <c r="P79" s="20">
        <f t="shared" si="4"/>
        <v>622.9</v>
      </c>
      <c r="Q79" s="25"/>
      <c r="R79" s="49">
        <f t="shared" si="71"/>
        <v>622.9</v>
      </c>
      <c r="S79" s="10" t="s">
        <v>274</v>
      </c>
      <c r="T79" s="31"/>
    </row>
    <row r="80" spans="1:20" ht="36" x14ac:dyDescent="0.35">
      <c r="A80" s="46" t="s">
        <v>179</v>
      </c>
      <c r="B80" s="62" t="s">
        <v>157</v>
      </c>
      <c r="C80" s="63" t="s">
        <v>11</v>
      </c>
      <c r="D80" s="19">
        <v>0</v>
      </c>
      <c r="E80" s="19"/>
      <c r="F80" s="19">
        <f t="shared" si="6"/>
        <v>0</v>
      </c>
      <c r="G80" s="23"/>
      <c r="H80" s="48">
        <f t="shared" si="69"/>
        <v>0</v>
      </c>
      <c r="I80" s="19">
        <v>0</v>
      </c>
      <c r="J80" s="19">
        <v>0</v>
      </c>
      <c r="K80" s="19">
        <f t="shared" si="3"/>
        <v>0</v>
      </c>
      <c r="L80" s="23"/>
      <c r="M80" s="48">
        <f t="shared" si="70"/>
        <v>0</v>
      </c>
      <c r="N80" s="19">
        <v>622.9</v>
      </c>
      <c r="O80" s="20"/>
      <c r="P80" s="20">
        <f t="shared" si="4"/>
        <v>622.9</v>
      </c>
      <c r="Q80" s="25"/>
      <c r="R80" s="49">
        <f t="shared" si="71"/>
        <v>622.9</v>
      </c>
      <c r="S80" s="10" t="s">
        <v>276</v>
      </c>
      <c r="T80" s="31"/>
    </row>
    <row r="81" spans="1:20" ht="36" x14ac:dyDescent="0.35">
      <c r="A81" s="46" t="s">
        <v>180</v>
      </c>
      <c r="B81" s="62" t="s">
        <v>158</v>
      </c>
      <c r="C81" s="63" t="s">
        <v>11</v>
      </c>
      <c r="D81" s="19">
        <v>0</v>
      </c>
      <c r="E81" s="19"/>
      <c r="F81" s="19">
        <f t="shared" si="6"/>
        <v>0</v>
      </c>
      <c r="G81" s="23"/>
      <c r="H81" s="48">
        <f t="shared" si="69"/>
        <v>0</v>
      </c>
      <c r="I81" s="19">
        <v>0</v>
      </c>
      <c r="J81" s="19">
        <v>0</v>
      </c>
      <c r="K81" s="19">
        <f t="shared" si="3"/>
        <v>0</v>
      </c>
      <c r="L81" s="23"/>
      <c r="M81" s="48">
        <f t="shared" si="70"/>
        <v>0</v>
      </c>
      <c r="N81" s="19">
        <v>16622.900000000001</v>
      </c>
      <c r="O81" s="20"/>
      <c r="P81" s="20">
        <f t="shared" si="4"/>
        <v>16622.900000000001</v>
      </c>
      <c r="Q81" s="25"/>
      <c r="R81" s="49">
        <f t="shared" si="71"/>
        <v>16622.900000000001</v>
      </c>
      <c r="S81" s="10" t="s">
        <v>275</v>
      </c>
      <c r="T81" s="31"/>
    </row>
    <row r="82" spans="1:20" ht="36" x14ac:dyDescent="0.35">
      <c r="A82" s="46" t="s">
        <v>181</v>
      </c>
      <c r="B82" s="62" t="s">
        <v>133</v>
      </c>
      <c r="C82" s="63" t="s">
        <v>11</v>
      </c>
      <c r="D82" s="19">
        <v>622.9</v>
      </c>
      <c r="E82" s="19"/>
      <c r="F82" s="19">
        <f t="shared" si="6"/>
        <v>622.9</v>
      </c>
      <c r="G82" s="23"/>
      <c r="H82" s="48">
        <f t="shared" si="69"/>
        <v>622.9</v>
      </c>
      <c r="I82" s="19">
        <v>0</v>
      </c>
      <c r="J82" s="19">
        <v>0</v>
      </c>
      <c r="K82" s="19">
        <f t="shared" si="3"/>
        <v>0</v>
      </c>
      <c r="L82" s="23"/>
      <c r="M82" s="48">
        <f t="shared" si="70"/>
        <v>0</v>
      </c>
      <c r="N82" s="19">
        <v>16000</v>
      </c>
      <c r="O82" s="20"/>
      <c r="P82" s="20">
        <f t="shared" si="4"/>
        <v>16000</v>
      </c>
      <c r="Q82" s="25"/>
      <c r="R82" s="49">
        <f t="shared" si="71"/>
        <v>16000</v>
      </c>
      <c r="S82" s="10" t="s">
        <v>277</v>
      </c>
      <c r="T82" s="31"/>
    </row>
    <row r="83" spans="1:20" ht="54" x14ac:dyDescent="0.35">
      <c r="A83" s="46" t="s">
        <v>182</v>
      </c>
      <c r="B83" s="62" t="s">
        <v>134</v>
      </c>
      <c r="C83" s="51" t="s">
        <v>59</v>
      </c>
      <c r="D83" s="19">
        <v>2754.2</v>
      </c>
      <c r="E83" s="19"/>
      <c r="F83" s="19">
        <f t="shared" si="6"/>
        <v>2754.2</v>
      </c>
      <c r="G83" s="23"/>
      <c r="H83" s="48">
        <f t="shared" si="69"/>
        <v>2754.2</v>
      </c>
      <c r="I83" s="19">
        <v>0</v>
      </c>
      <c r="J83" s="19">
        <v>0</v>
      </c>
      <c r="K83" s="19">
        <f t="shared" si="3"/>
        <v>0</v>
      </c>
      <c r="L83" s="23"/>
      <c r="M83" s="48">
        <f t="shared" si="70"/>
        <v>0</v>
      </c>
      <c r="N83" s="19">
        <v>0</v>
      </c>
      <c r="O83" s="20">
        <v>0</v>
      </c>
      <c r="P83" s="20">
        <f t="shared" si="4"/>
        <v>0</v>
      </c>
      <c r="Q83" s="25"/>
      <c r="R83" s="49">
        <f t="shared" si="71"/>
        <v>0</v>
      </c>
      <c r="S83" s="10" t="s">
        <v>269</v>
      </c>
      <c r="T83" s="31"/>
    </row>
    <row r="84" spans="1:20" ht="54" x14ac:dyDescent="0.35">
      <c r="A84" s="46" t="s">
        <v>183</v>
      </c>
      <c r="B84" s="62" t="s">
        <v>135</v>
      </c>
      <c r="C84" s="51" t="s">
        <v>59</v>
      </c>
      <c r="D84" s="19">
        <v>2754.2</v>
      </c>
      <c r="E84" s="19"/>
      <c r="F84" s="19">
        <f t="shared" ref="F84:F159" si="72">D84+E84</f>
        <v>2754.2</v>
      </c>
      <c r="G84" s="23"/>
      <c r="H84" s="48">
        <f t="shared" si="69"/>
        <v>2754.2</v>
      </c>
      <c r="I84" s="19">
        <v>0</v>
      </c>
      <c r="J84" s="19">
        <v>0</v>
      </c>
      <c r="K84" s="19">
        <f t="shared" ref="K84:K159" si="73">I84+J84</f>
        <v>0</v>
      </c>
      <c r="L84" s="23"/>
      <c r="M84" s="48">
        <f t="shared" si="70"/>
        <v>0</v>
      </c>
      <c r="N84" s="19">
        <v>0</v>
      </c>
      <c r="O84" s="20">
        <v>0</v>
      </c>
      <c r="P84" s="20">
        <f t="shared" ref="P84:P159" si="74">N84+O84</f>
        <v>0</v>
      </c>
      <c r="Q84" s="25"/>
      <c r="R84" s="49">
        <f t="shared" si="71"/>
        <v>0</v>
      </c>
      <c r="S84" s="10" t="s">
        <v>268</v>
      </c>
      <c r="T84" s="31"/>
    </row>
    <row r="85" spans="1:20" ht="54" x14ac:dyDescent="0.35">
      <c r="A85" s="46" t="s">
        <v>184</v>
      </c>
      <c r="B85" s="62" t="s">
        <v>312</v>
      </c>
      <c r="C85" s="51" t="s">
        <v>59</v>
      </c>
      <c r="D85" s="19">
        <v>2754.2</v>
      </c>
      <c r="E85" s="19"/>
      <c r="F85" s="19">
        <f t="shared" si="72"/>
        <v>2754.2</v>
      </c>
      <c r="G85" s="23"/>
      <c r="H85" s="48">
        <f t="shared" si="69"/>
        <v>2754.2</v>
      </c>
      <c r="I85" s="19">
        <v>0</v>
      </c>
      <c r="J85" s="19">
        <v>0</v>
      </c>
      <c r="K85" s="19">
        <f t="shared" si="73"/>
        <v>0</v>
      </c>
      <c r="L85" s="23"/>
      <c r="M85" s="48">
        <f t="shared" si="70"/>
        <v>0</v>
      </c>
      <c r="N85" s="19">
        <v>0</v>
      </c>
      <c r="O85" s="20">
        <v>0</v>
      </c>
      <c r="P85" s="20">
        <f t="shared" si="74"/>
        <v>0</v>
      </c>
      <c r="Q85" s="25"/>
      <c r="R85" s="49">
        <f t="shared" si="71"/>
        <v>0</v>
      </c>
      <c r="S85" s="10" t="s">
        <v>270</v>
      </c>
      <c r="T85" s="31"/>
    </row>
    <row r="86" spans="1:20" ht="54" x14ac:dyDescent="0.35">
      <c r="A86" s="46" t="s">
        <v>185</v>
      </c>
      <c r="B86" s="62" t="s">
        <v>355</v>
      </c>
      <c r="C86" s="51" t="s">
        <v>59</v>
      </c>
      <c r="D86" s="19"/>
      <c r="E86" s="19"/>
      <c r="F86" s="19"/>
      <c r="G86" s="23">
        <v>9206.1419999999998</v>
      </c>
      <c r="H86" s="48">
        <f t="shared" si="69"/>
        <v>9206.1419999999998</v>
      </c>
      <c r="I86" s="19"/>
      <c r="J86" s="19"/>
      <c r="K86" s="19"/>
      <c r="L86" s="23"/>
      <c r="M86" s="48">
        <f t="shared" si="70"/>
        <v>0</v>
      </c>
      <c r="N86" s="19"/>
      <c r="O86" s="20"/>
      <c r="P86" s="20"/>
      <c r="Q86" s="25"/>
      <c r="R86" s="49">
        <f t="shared" si="71"/>
        <v>0</v>
      </c>
      <c r="S86" s="10" t="s">
        <v>354</v>
      </c>
      <c r="T86" s="31"/>
    </row>
    <row r="87" spans="1:20" ht="54" x14ac:dyDescent="0.35">
      <c r="A87" s="46" t="s">
        <v>186</v>
      </c>
      <c r="B87" s="62" t="s">
        <v>357</v>
      </c>
      <c r="C87" s="51" t="s">
        <v>59</v>
      </c>
      <c r="D87" s="19"/>
      <c r="E87" s="19"/>
      <c r="F87" s="19"/>
      <c r="G87" s="23"/>
      <c r="H87" s="48">
        <f t="shared" si="69"/>
        <v>0</v>
      </c>
      <c r="I87" s="19"/>
      <c r="J87" s="19"/>
      <c r="K87" s="19"/>
      <c r="L87" s="23">
        <v>5373.71</v>
      </c>
      <c r="M87" s="48">
        <f t="shared" si="70"/>
        <v>5373.71</v>
      </c>
      <c r="N87" s="19"/>
      <c r="O87" s="20"/>
      <c r="P87" s="20"/>
      <c r="Q87" s="25"/>
      <c r="R87" s="49">
        <f t="shared" si="71"/>
        <v>0</v>
      </c>
      <c r="S87" s="10" t="s">
        <v>358</v>
      </c>
      <c r="T87" s="31"/>
    </row>
    <row r="88" spans="1:20" x14ac:dyDescent="0.35">
      <c r="A88" s="46"/>
      <c r="B88" s="62" t="s">
        <v>75</v>
      </c>
      <c r="C88" s="51"/>
      <c r="D88" s="26">
        <f>D90+D91+D92+D93</f>
        <v>2138480</v>
      </c>
      <c r="E88" s="26">
        <f>E90+E91+E92+E93</f>
        <v>-37871.701999999997</v>
      </c>
      <c r="F88" s="26">
        <f t="shared" si="72"/>
        <v>2100608.298</v>
      </c>
      <c r="G88" s="26">
        <f>G90+G91+G92+G93</f>
        <v>430963.11200000002</v>
      </c>
      <c r="H88" s="48">
        <f t="shared" si="69"/>
        <v>2531571.41</v>
      </c>
      <c r="I88" s="26">
        <f t="shared" ref="I88:N88" si="75">I90+I91+I92+I93</f>
        <v>2447251.4</v>
      </c>
      <c r="J88" s="26">
        <f t="shared" ref="J88:L88" si="76">J90+J91+J92+J93</f>
        <v>0</v>
      </c>
      <c r="K88" s="26">
        <f t="shared" si="73"/>
        <v>2447251.4</v>
      </c>
      <c r="L88" s="26">
        <f t="shared" si="76"/>
        <v>10691.1</v>
      </c>
      <c r="M88" s="48">
        <f t="shared" si="70"/>
        <v>2457942.5</v>
      </c>
      <c r="N88" s="26">
        <f t="shared" si="75"/>
        <v>2741485</v>
      </c>
      <c r="O88" s="27">
        <f t="shared" ref="O88:Q88" si="77">O90+O91+O92+O93</f>
        <v>37871.701999999997</v>
      </c>
      <c r="P88" s="27">
        <f t="shared" si="74"/>
        <v>2779356.702</v>
      </c>
      <c r="Q88" s="27">
        <f t="shared" si="77"/>
        <v>10691.199999999997</v>
      </c>
      <c r="R88" s="49">
        <f t="shared" si="71"/>
        <v>2790047.9020000002</v>
      </c>
      <c r="S88" s="36"/>
      <c r="T88" s="38"/>
    </row>
    <row r="89" spans="1:20" x14ac:dyDescent="0.35">
      <c r="A89" s="46"/>
      <c r="B89" s="47" t="s">
        <v>5</v>
      </c>
      <c r="C89" s="51"/>
      <c r="D89" s="19"/>
      <c r="E89" s="19"/>
      <c r="F89" s="19"/>
      <c r="G89" s="23"/>
      <c r="H89" s="48"/>
      <c r="I89" s="19"/>
      <c r="J89" s="19"/>
      <c r="K89" s="19"/>
      <c r="L89" s="23"/>
      <c r="M89" s="48"/>
      <c r="N89" s="20"/>
      <c r="O89" s="20"/>
      <c r="P89" s="20"/>
      <c r="Q89" s="25"/>
      <c r="R89" s="49"/>
      <c r="T89" s="31"/>
    </row>
    <row r="90" spans="1:20" s="3" customFormat="1" hidden="1" x14ac:dyDescent="0.35">
      <c r="A90" s="1"/>
      <c r="B90" s="5" t="s">
        <v>6</v>
      </c>
      <c r="C90" s="6"/>
      <c r="D90" s="19">
        <f>D94+D95+D96+D98+D99+D100+D101+D102+D103+D105+D107+D109+D110+D112+D114++D116+D117+D120</f>
        <v>849077.8</v>
      </c>
      <c r="E90" s="19">
        <f>E94+E95+E96+E98+E99+E100+E101+E102+E103+E105+E107+E109+E110+E112+E114++E116+E117+E120</f>
        <v>-37871.701999999997</v>
      </c>
      <c r="F90" s="19">
        <f t="shared" si="72"/>
        <v>811206.098</v>
      </c>
      <c r="G90" s="23">
        <f>G94+G95+G96+G98+G99+G100+G101+G102+G103+G105+G107+G109+G110+G112+G114++G116+G117+G120+G97+G111+G113+G115+G104+G106+G108</f>
        <v>79987.312000000005</v>
      </c>
      <c r="H90" s="19">
        <f t="shared" ref="H90:H118" si="78">F90+G90</f>
        <v>891193.41</v>
      </c>
      <c r="I90" s="19">
        <f t="shared" ref="I90:N90" si="79">I94+I95+I96+I98+I99+I100+I101+I102+I103+I105+I107+I109+I110+I112+I114++I116+I117+I120</f>
        <v>961447.89999999991</v>
      </c>
      <c r="J90" s="19">
        <f t="shared" ref="J90" si="80">J94+J95+J96+J98+J99+J100+J101+J102+J103+J105+J107+J109+J110+J112+J114++J116+J117+J120</f>
        <v>0</v>
      </c>
      <c r="K90" s="19">
        <f t="shared" si="73"/>
        <v>961447.89999999991</v>
      </c>
      <c r="L90" s="23">
        <f>L94+L95+L96+L98+L99+L100+L101+L102+L103+L105+L107+L109+L110+L112+L114++L116+L117+L120+L97+L111+L113+L115+L104+L106+L108</f>
        <v>0</v>
      </c>
      <c r="M90" s="19">
        <f t="shared" ref="M90:M118" si="81">K90+L90</f>
        <v>961447.89999999991</v>
      </c>
      <c r="N90" s="19">
        <f t="shared" si="79"/>
        <v>266407.8</v>
      </c>
      <c r="O90" s="20">
        <f t="shared" ref="O90" si="82">O94+O95+O96+O98+O99+O100+O101+O102+O103+O105+O107+O109+O110+O112+O114++O116+O117+O120</f>
        <v>37871.701999999997</v>
      </c>
      <c r="P90" s="20">
        <f t="shared" si="74"/>
        <v>304279.50199999998</v>
      </c>
      <c r="Q90" s="25">
        <f>Q94+Q95+Q96+Q98+Q99+Q100+Q101+Q102+Q103+Q105+Q107+Q109+Q110+Q112+Q114++Q116+Q117+Q120+Q97+Q111+Q113+Q115+Q104+Q106+Q108</f>
        <v>0</v>
      </c>
      <c r="R90" s="20">
        <f t="shared" ref="R90:R118" si="83">P90+Q90</f>
        <v>304279.50199999998</v>
      </c>
      <c r="S90" s="10"/>
      <c r="T90" s="31">
        <v>0</v>
      </c>
    </row>
    <row r="91" spans="1:20" x14ac:dyDescent="0.35">
      <c r="A91" s="46"/>
      <c r="B91" s="63" t="s">
        <v>12</v>
      </c>
      <c r="C91" s="51"/>
      <c r="D91" s="19">
        <f>D121+D125+D128</f>
        <v>627756.69999999995</v>
      </c>
      <c r="E91" s="19">
        <f>E121+E125+E128</f>
        <v>0</v>
      </c>
      <c r="F91" s="19">
        <f t="shared" si="72"/>
        <v>627756.69999999995</v>
      </c>
      <c r="G91" s="23">
        <f>G121+G125+G128</f>
        <v>-3146.2000000000003</v>
      </c>
      <c r="H91" s="48">
        <f t="shared" si="78"/>
        <v>624610.5</v>
      </c>
      <c r="I91" s="19">
        <f t="shared" ref="I91:N91" si="84">I121+I125+I128</f>
        <v>809278.8</v>
      </c>
      <c r="J91" s="19">
        <f t="shared" ref="J91:L91" si="85">J121+J125+J128</f>
        <v>0</v>
      </c>
      <c r="K91" s="19">
        <f t="shared" si="73"/>
        <v>809278.8</v>
      </c>
      <c r="L91" s="23">
        <f t="shared" si="85"/>
        <v>-6947.6</v>
      </c>
      <c r="M91" s="48">
        <f t="shared" si="81"/>
        <v>802331.20000000007</v>
      </c>
      <c r="N91" s="19">
        <f t="shared" si="84"/>
        <v>219552.1</v>
      </c>
      <c r="O91" s="20">
        <f t="shared" ref="O91:Q91" si="86">O121+O125+O128</f>
        <v>0</v>
      </c>
      <c r="P91" s="20">
        <f t="shared" si="74"/>
        <v>219552.1</v>
      </c>
      <c r="Q91" s="25">
        <f t="shared" si="86"/>
        <v>-8970.4000000000015</v>
      </c>
      <c r="R91" s="49">
        <f t="shared" si="83"/>
        <v>210581.7</v>
      </c>
      <c r="T91" s="31"/>
    </row>
    <row r="92" spans="1:20" x14ac:dyDescent="0.35">
      <c r="A92" s="46"/>
      <c r="B92" s="63" t="s">
        <v>20</v>
      </c>
      <c r="C92" s="51"/>
      <c r="D92" s="19">
        <f>D129</f>
        <v>143201.79999999999</v>
      </c>
      <c r="E92" s="19">
        <f>E129</f>
        <v>0</v>
      </c>
      <c r="F92" s="19">
        <f t="shared" si="72"/>
        <v>143201.79999999999</v>
      </c>
      <c r="G92" s="23">
        <f>G129</f>
        <v>1364.3</v>
      </c>
      <c r="H92" s="48">
        <f t="shared" si="78"/>
        <v>144566.09999999998</v>
      </c>
      <c r="I92" s="19">
        <f t="shared" ref="I92:N92" si="87">I129</f>
        <v>143201.79999999999</v>
      </c>
      <c r="J92" s="19">
        <f t="shared" ref="J92:L92" si="88">J129</f>
        <v>0</v>
      </c>
      <c r="K92" s="19">
        <f t="shared" si="73"/>
        <v>143201.79999999999</v>
      </c>
      <c r="L92" s="23">
        <f t="shared" si="88"/>
        <v>17638.7</v>
      </c>
      <c r="M92" s="48">
        <f t="shared" si="81"/>
        <v>160840.5</v>
      </c>
      <c r="N92" s="19">
        <f t="shared" si="87"/>
        <v>147960.20000000001</v>
      </c>
      <c r="O92" s="20">
        <f t="shared" ref="O92:Q92" si="89">O129</f>
        <v>0</v>
      </c>
      <c r="P92" s="20">
        <f t="shared" si="74"/>
        <v>147960.20000000001</v>
      </c>
      <c r="Q92" s="25">
        <f t="shared" si="89"/>
        <v>19661.599999999999</v>
      </c>
      <c r="R92" s="49">
        <f t="shared" si="83"/>
        <v>167621.80000000002</v>
      </c>
      <c r="T92" s="31"/>
    </row>
    <row r="93" spans="1:20" ht="36" x14ac:dyDescent="0.35">
      <c r="A93" s="46"/>
      <c r="B93" s="63" t="s">
        <v>116</v>
      </c>
      <c r="C93" s="51"/>
      <c r="D93" s="19">
        <f>D122</f>
        <v>518443.7</v>
      </c>
      <c r="E93" s="19">
        <f>E122</f>
        <v>0</v>
      </c>
      <c r="F93" s="19">
        <f t="shared" si="72"/>
        <v>518443.7</v>
      </c>
      <c r="G93" s="23">
        <f>G122</f>
        <v>352757.7</v>
      </c>
      <c r="H93" s="48">
        <f t="shared" si="78"/>
        <v>871201.4</v>
      </c>
      <c r="I93" s="19">
        <f t="shared" ref="I93:N93" si="90">I122</f>
        <v>533322.9</v>
      </c>
      <c r="J93" s="19">
        <f t="shared" ref="J93" si="91">J122</f>
        <v>0</v>
      </c>
      <c r="K93" s="19">
        <f t="shared" si="73"/>
        <v>533322.9</v>
      </c>
      <c r="L93" s="23"/>
      <c r="M93" s="48">
        <f t="shared" si="81"/>
        <v>533322.9</v>
      </c>
      <c r="N93" s="19">
        <f t="shared" si="90"/>
        <v>2107564.9</v>
      </c>
      <c r="O93" s="20">
        <f t="shared" ref="O93:Q93" si="92">O122</f>
        <v>0</v>
      </c>
      <c r="P93" s="20">
        <f t="shared" si="74"/>
        <v>2107564.9</v>
      </c>
      <c r="Q93" s="25">
        <f t="shared" si="92"/>
        <v>0</v>
      </c>
      <c r="R93" s="49">
        <f t="shared" si="83"/>
        <v>2107564.9</v>
      </c>
      <c r="T93" s="31"/>
    </row>
    <row r="94" spans="1:20" ht="54" x14ac:dyDescent="0.35">
      <c r="A94" s="46" t="s">
        <v>187</v>
      </c>
      <c r="B94" s="63" t="s">
        <v>60</v>
      </c>
      <c r="C94" s="51" t="s">
        <v>59</v>
      </c>
      <c r="D94" s="19">
        <v>34448</v>
      </c>
      <c r="E94" s="19"/>
      <c r="F94" s="19">
        <f t="shared" si="72"/>
        <v>34448</v>
      </c>
      <c r="G94" s="23"/>
      <c r="H94" s="48">
        <f t="shared" si="78"/>
        <v>34448</v>
      </c>
      <c r="I94" s="19">
        <v>0</v>
      </c>
      <c r="J94" s="19">
        <v>0</v>
      </c>
      <c r="K94" s="19">
        <f t="shared" si="73"/>
        <v>0</v>
      </c>
      <c r="L94" s="23"/>
      <c r="M94" s="48">
        <f t="shared" si="81"/>
        <v>0</v>
      </c>
      <c r="N94" s="20">
        <v>0</v>
      </c>
      <c r="O94" s="20">
        <v>0</v>
      </c>
      <c r="P94" s="20">
        <f t="shared" si="74"/>
        <v>0</v>
      </c>
      <c r="Q94" s="25"/>
      <c r="R94" s="49">
        <f t="shared" si="83"/>
        <v>0</v>
      </c>
      <c r="S94" s="10" t="s">
        <v>87</v>
      </c>
      <c r="T94" s="31"/>
    </row>
    <row r="95" spans="1:20" ht="54" x14ac:dyDescent="0.35">
      <c r="A95" s="46" t="s">
        <v>188</v>
      </c>
      <c r="B95" s="63" t="s">
        <v>61</v>
      </c>
      <c r="C95" s="51" t="s">
        <v>59</v>
      </c>
      <c r="D95" s="19">
        <v>99853.1</v>
      </c>
      <c r="E95" s="19">
        <v>-37871.701999999997</v>
      </c>
      <c r="F95" s="19">
        <f t="shared" si="72"/>
        <v>61981.398000000008</v>
      </c>
      <c r="G95" s="23"/>
      <c r="H95" s="48">
        <f t="shared" si="78"/>
        <v>61981.398000000008</v>
      </c>
      <c r="I95" s="19">
        <v>99000</v>
      </c>
      <c r="J95" s="19"/>
      <c r="K95" s="19">
        <f t="shared" si="73"/>
        <v>99000</v>
      </c>
      <c r="L95" s="23"/>
      <c r="M95" s="48">
        <f t="shared" si="81"/>
        <v>99000</v>
      </c>
      <c r="N95" s="20">
        <v>185560.6</v>
      </c>
      <c r="O95" s="20">
        <v>37871.701999999997</v>
      </c>
      <c r="P95" s="20">
        <f t="shared" si="74"/>
        <v>223432.302</v>
      </c>
      <c r="Q95" s="25"/>
      <c r="R95" s="49">
        <f t="shared" si="83"/>
        <v>223432.302</v>
      </c>
      <c r="S95" s="10" t="s">
        <v>80</v>
      </c>
      <c r="T95" s="31"/>
    </row>
    <row r="96" spans="1:20" ht="54" x14ac:dyDescent="0.35">
      <c r="A96" s="71" t="s">
        <v>189</v>
      </c>
      <c r="B96" s="73" t="s">
        <v>62</v>
      </c>
      <c r="C96" s="51" t="s">
        <v>59</v>
      </c>
      <c r="D96" s="19">
        <v>12463.8</v>
      </c>
      <c r="E96" s="19"/>
      <c r="F96" s="19">
        <f t="shared" si="72"/>
        <v>12463.8</v>
      </c>
      <c r="G96" s="23"/>
      <c r="H96" s="48">
        <f t="shared" si="78"/>
        <v>12463.8</v>
      </c>
      <c r="I96" s="19">
        <v>17955.900000000001</v>
      </c>
      <c r="J96" s="19"/>
      <c r="K96" s="19">
        <f t="shared" si="73"/>
        <v>17955.900000000001</v>
      </c>
      <c r="L96" s="23"/>
      <c r="M96" s="48">
        <f t="shared" si="81"/>
        <v>17955.900000000001</v>
      </c>
      <c r="N96" s="20">
        <v>0</v>
      </c>
      <c r="O96" s="20">
        <v>0</v>
      </c>
      <c r="P96" s="20">
        <f t="shared" si="74"/>
        <v>0</v>
      </c>
      <c r="Q96" s="25"/>
      <c r="R96" s="49">
        <f t="shared" si="83"/>
        <v>0</v>
      </c>
      <c r="S96" s="10" t="s">
        <v>82</v>
      </c>
      <c r="T96" s="31"/>
    </row>
    <row r="97" spans="1:20" ht="54" x14ac:dyDescent="0.35">
      <c r="A97" s="72"/>
      <c r="B97" s="74"/>
      <c r="C97" s="51" t="s">
        <v>309</v>
      </c>
      <c r="D97" s="19"/>
      <c r="E97" s="19"/>
      <c r="F97" s="19"/>
      <c r="G97" s="23">
        <v>2284.5</v>
      </c>
      <c r="H97" s="48">
        <f t="shared" si="78"/>
        <v>2284.5</v>
      </c>
      <c r="I97" s="19"/>
      <c r="J97" s="19"/>
      <c r="K97" s="19"/>
      <c r="L97" s="23"/>
      <c r="M97" s="48">
        <f t="shared" si="81"/>
        <v>0</v>
      </c>
      <c r="N97" s="20"/>
      <c r="O97" s="20"/>
      <c r="P97" s="20"/>
      <c r="Q97" s="25"/>
      <c r="R97" s="49">
        <f t="shared" si="83"/>
        <v>0</v>
      </c>
      <c r="S97" s="10" t="s">
        <v>82</v>
      </c>
      <c r="T97" s="31"/>
    </row>
    <row r="98" spans="1:20" ht="54" x14ac:dyDescent="0.35">
      <c r="A98" s="46" t="s">
        <v>190</v>
      </c>
      <c r="B98" s="63" t="s">
        <v>63</v>
      </c>
      <c r="C98" s="51" t="s">
        <v>59</v>
      </c>
      <c r="D98" s="19">
        <v>13479.7</v>
      </c>
      <c r="E98" s="19"/>
      <c r="F98" s="19">
        <f t="shared" si="72"/>
        <v>13479.7</v>
      </c>
      <c r="G98" s="23"/>
      <c r="H98" s="48">
        <f t="shared" si="78"/>
        <v>13479.7</v>
      </c>
      <c r="I98" s="19">
        <v>0</v>
      </c>
      <c r="J98" s="19">
        <v>0</v>
      </c>
      <c r="K98" s="19">
        <f t="shared" si="73"/>
        <v>0</v>
      </c>
      <c r="L98" s="23"/>
      <c r="M98" s="48">
        <f t="shared" si="81"/>
        <v>0</v>
      </c>
      <c r="N98" s="20">
        <v>0</v>
      </c>
      <c r="O98" s="20">
        <v>0</v>
      </c>
      <c r="P98" s="20">
        <f t="shared" si="74"/>
        <v>0</v>
      </c>
      <c r="Q98" s="25"/>
      <c r="R98" s="49">
        <f t="shared" si="83"/>
        <v>0</v>
      </c>
      <c r="S98" s="10" t="s">
        <v>88</v>
      </c>
      <c r="T98" s="31"/>
    </row>
    <row r="99" spans="1:20" ht="54" x14ac:dyDescent="0.35">
      <c r="A99" s="46" t="s">
        <v>191</v>
      </c>
      <c r="B99" s="63" t="s">
        <v>64</v>
      </c>
      <c r="C99" s="51" t="s">
        <v>309</v>
      </c>
      <c r="D99" s="19">
        <v>9847.7000000000007</v>
      </c>
      <c r="E99" s="19"/>
      <c r="F99" s="19">
        <f t="shared" si="72"/>
        <v>9847.7000000000007</v>
      </c>
      <c r="G99" s="23"/>
      <c r="H99" s="48">
        <f t="shared" si="78"/>
        <v>9847.7000000000007</v>
      </c>
      <c r="I99" s="19">
        <v>0</v>
      </c>
      <c r="J99" s="19">
        <v>0</v>
      </c>
      <c r="K99" s="19">
        <f t="shared" si="73"/>
        <v>0</v>
      </c>
      <c r="L99" s="23"/>
      <c r="M99" s="48">
        <f t="shared" si="81"/>
        <v>0</v>
      </c>
      <c r="N99" s="20">
        <v>0</v>
      </c>
      <c r="O99" s="20">
        <v>0</v>
      </c>
      <c r="P99" s="20">
        <f t="shared" si="74"/>
        <v>0</v>
      </c>
      <c r="Q99" s="25"/>
      <c r="R99" s="49">
        <f t="shared" si="83"/>
        <v>0</v>
      </c>
      <c r="S99" s="10" t="s">
        <v>94</v>
      </c>
      <c r="T99" s="31"/>
    </row>
    <row r="100" spans="1:20" ht="54" x14ac:dyDescent="0.35">
      <c r="A100" s="46" t="s">
        <v>192</v>
      </c>
      <c r="B100" s="63" t="s">
        <v>65</v>
      </c>
      <c r="C100" s="51" t="s">
        <v>59</v>
      </c>
      <c r="D100" s="19">
        <v>41819</v>
      </c>
      <c r="E100" s="19"/>
      <c r="F100" s="19">
        <f t="shared" si="72"/>
        <v>41819</v>
      </c>
      <c r="G100" s="23"/>
      <c r="H100" s="48">
        <f t="shared" si="78"/>
        <v>41819</v>
      </c>
      <c r="I100" s="19">
        <v>0</v>
      </c>
      <c r="J100" s="19">
        <v>0</v>
      </c>
      <c r="K100" s="19">
        <f t="shared" si="73"/>
        <v>0</v>
      </c>
      <c r="L100" s="23"/>
      <c r="M100" s="48">
        <f t="shared" si="81"/>
        <v>0</v>
      </c>
      <c r="N100" s="20">
        <v>0</v>
      </c>
      <c r="O100" s="20">
        <v>0</v>
      </c>
      <c r="P100" s="20">
        <f t="shared" si="74"/>
        <v>0</v>
      </c>
      <c r="Q100" s="25"/>
      <c r="R100" s="49">
        <f t="shared" si="83"/>
        <v>0</v>
      </c>
      <c r="S100" s="10" t="s">
        <v>95</v>
      </c>
      <c r="T100" s="31"/>
    </row>
    <row r="101" spans="1:20" ht="54" x14ac:dyDescent="0.35">
      <c r="A101" s="46" t="s">
        <v>193</v>
      </c>
      <c r="B101" s="63" t="s">
        <v>66</v>
      </c>
      <c r="C101" s="51" t="s">
        <v>59</v>
      </c>
      <c r="D101" s="19">
        <v>20000</v>
      </c>
      <c r="E101" s="19"/>
      <c r="F101" s="19">
        <f t="shared" si="72"/>
        <v>20000</v>
      </c>
      <c r="G101" s="23"/>
      <c r="H101" s="48">
        <f t="shared" si="78"/>
        <v>20000</v>
      </c>
      <c r="I101" s="19">
        <v>90000</v>
      </c>
      <c r="J101" s="19"/>
      <c r="K101" s="19">
        <f t="shared" si="73"/>
        <v>90000</v>
      </c>
      <c r="L101" s="23"/>
      <c r="M101" s="48">
        <f t="shared" si="81"/>
        <v>90000</v>
      </c>
      <c r="N101" s="20">
        <v>0</v>
      </c>
      <c r="O101" s="20">
        <v>0</v>
      </c>
      <c r="P101" s="20">
        <f t="shared" si="74"/>
        <v>0</v>
      </c>
      <c r="Q101" s="25"/>
      <c r="R101" s="49">
        <f t="shared" si="83"/>
        <v>0</v>
      </c>
      <c r="S101" s="10" t="s">
        <v>83</v>
      </c>
      <c r="T101" s="31"/>
    </row>
    <row r="102" spans="1:20" ht="54" x14ac:dyDescent="0.35">
      <c r="A102" s="46" t="s">
        <v>194</v>
      </c>
      <c r="B102" s="63" t="s">
        <v>67</v>
      </c>
      <c r="C102" s="51" t="s">
        <v>59</v>
      </c>
      <c r="D102" s="19">
        <v>28405.1</v>
      </c>
      <c r="E102" s="19"/>
      <c r="F102" s="19">
        <f t="shared" si="72"/>
        <v>28405.1</v>
      </c>
      <c r="G102" s="23"/>
      <c r="H102" s="48">
        <f t="shared" si="78"/>
        <v>28405.1</v>
      </c>
      <c r="I102" s="19">
        <v>0</v>
      </c>
      <c r="J102" s="19">
        <v>0</v>
      </c>
      <c r="K102" s="19">
        <f t="shared" si="73"/>
        <v>0</v>
      </c>
      <c r="L102" s="23"/>
      <c r="M102" s="48">
        <f t="shared" si="81"/>
        <v>0</v>
      </c>
      <c r="N102" s="20">
        <v>0</v>
      </c>
      <c r="O102" s="20">
        <v>0</v>
      </c>
      <c r="P102" s="20">
        <f t="shared" si="74"/>
        <v>0</v>
      </c>
      <c r="Q102" s="25"/>
      <c r="R102" s="49">
        <f t="shared" si="83"/>
        <v>0</v>
      </c>
      <c r="S102" s="10" t="s">
        <v>89</v>
      </c>
      <c r="T102" s="31"/>
    </row>
    <row r="103" spans="1:20" s="3" customFormat="1" ht="54" hidden="1" x14ac:dyDescent="0.35">
      <c r="A103" s="1" t="s">
        <v>195</v>
      </c>
      <c r="B103" s="32" t="s">
        <v>68</v>
      </c>
      <c r="C103" s="6" t="s">
        <v>59</v>
      </c>
      <c r="D103" s="19">
        <v>522</v>
      </c>
      <c r="E103" s="19"/>
      <c r="F103" s="19">
        <f t="shared" si="72"/>
        <v>522</v>
      </c>
      <c r="G103" s="23">
        <v>-522</v>
      </c>
      <c r="H103" s="19">
        <f t="shared" si="78"/>
        <v>0</v>
      </c>
      <c r="I103" s="19">
        <v>0</v>
      </c>
      <c r="J103" s="19">
        <v>0</v>
      </c>
      <c r="K103" s="19">
        <f t="shared" si="73"/>
        <v>0</v>
      </c>
      <c r="L103" s="23"/>
      <c r="M103" s="19">
        <f t="shared" si="81"/>
        <v>0</v>
      </c>
      <c r="N103" s="20">
        <v>0</v>
      </c>
      <c r="O103" s="20">
        <v>0</v>
      </c>
      <c r="P103" s="20">
        <f t="shared" si="74"/>
        <v>0</v>
      </c>
      <c r="Q103" s="25"/>
      <c r="R103" s="20">
        <f t="shared" si="83"/>
        <v>0</v>
      </c>
      <c r="S103" s="10" t="s">
        <v>90</v>
      </c>
      <c r="T103" s="31">
        <v>0</v>
      </c>
    </row>
    <row r="104" spans="1:20" ht="54" x14ac:dyDescent="0.35">
      <c r="A104" s="46">
        <v>36</v>
      </c>
      <c r="B104" s="63" t="s">
        <v>68</v>
      </c>
      <c r="C104" s="51" t="s">
        <v>309</v>
      </c>
      <c r="D104" s="19"/>
      <c r="E104" s="19"/>
      <c r="F104" s="19"/>
      <c r="G104" s="23">
        <v>522</v>
      </c>
      <c r="H104" s="48">
        <f t="shared" si="78"/>
        <v>522</v>
      </c>
      <c r="I104" s="19"/>
      <c r="J104" s="19"/>
      <c r="K104" s="19"/>
      <c r="L104" s="23"/>
      <c r="M104" s="48">
        <f t="shared" si="81"/>
        <v>0</v>
      </c>
      <c r="N104" s="20"/>
      <c r="O104" s="20"/>
      <c r="P104" s="20"/>
      <c r="Q104" s="25"/>
      <c r="R104" s="49">
        <f t="shared" si="83"/>
        <v>0</v>
      </c>
      <c r="S104" s="10" t="s">
        <v>90</v>
      </c>
      <c r="T104" s="31"/>
    </row>
    <row r="105" spans="1:20" s="3" customFormat="1" ht="54" hidden="1" x14ac:dyDescent="0.35">
      <c r="A105" s="1" t="s">
        <v>196</v>
      </c>
      <c r="B105" s="32" t="s">
        <v>69</v>
      </c>
      <c r="C105" s="6" t="s">
        <v>59</v>
      </c>
      <c r="D105" s="19">
        <v>3897</v>
      </c>
      <c r="E105" s="19"/>
      <c r="F105" s="19">
        <f t="shared" si="72"/>
        <v>3897</v>
      </c>
      <c r="G105" s="23">
        <v>-3897</v>
      </c>
      <c r="H105" s="19">
        <f t="shared" si="78"/>
        <v>0</v>
      </c>
      <c r="I105" s="19">
        <v>0</v>
      </c>
      <c r="J105" s="19">
        <v>0</v>
      </c>
      <c r="K105" s="19">
        <f t="shared" si="73"/>
        <v>0</v>
      </c>
      <c r="L105" s="23"/>
      <c r="M105" s="19">
        <f t="shared" si="81"/>
        <v>0</v>
      </c>
      <c r="N105" s="20">
        <v>0</v>
      </c>
      <c r="O105" s="20">
        <v>0</v>
      </c>
      <c r="P105" s="20">
        <f t="shared" si="74"/>
        <v>0</v>
      </c>
      <c r="Q105" s="25"/>
      <c r="R105" s="20">
        <f t="shared" si="83"/>
        <v>0</v>
      </c>
      <c r="S105" s="10" t="s">
        <v>91</v>
      </c>
      <c r="T105" s="31">
        <v>0</v>
      </c>
    </row>
    <row r="106" spans="1:20" ht="54" x14ac:dyDescent="0.35">
      <c r="A106" s="46">
        <v>37</v>
      </c>
      <c r="B106" s="63" t="s">
        <v>69</v>
      </c>
      <c r="C106" s="51" t="s">
        <v>309</v>
      </c>
      <c r="D106" s="19"/>
      <c r="E106" s="19"/>
      <c r="F106" s="19"/>
      <c r="G106" s="23">
        <v>3897</v>
      </c>
      <c r="H106" s="48">
        <f t="shared" si="78"/>
        <v>3897</v>
      </c>
      <c r="I106" s="19"/>
      <c r="J106" s="19"/>
      <c r="K106" s="19"/>
      <c r="L106" s="23"/>
      <c r="M106" s="48">
        <f t="shared" si="81"/>
        <v>0</v>
      </c>
      <c r="N106" s="20"/>
      <c r="O106" s="20"/>
      <c r="P106" s="20"/>
      <c r="Q106" s="25"/>
      <c r="R106" s="49">
        <f t="shared" si="83"/>
        <v>0</v>
      </c>
      <c r="S106" s="10" t="s">
        <v>91</v>
      </c>
      <c r="T106" s="31"/>
    </row>
    <row r="107" spans="1:20" s="3" customFormat="1" ht="54" hidden="1" x14ac:dyDescent="0.35">
      <c r="A107" s="1" t="s">
        <v>197</v>
      </c>
      <c r="B107" s="32" t="s">
        <v>70</v>
      </c>
      <c r="C107" s="6" t="s">
        <v>59</v>
      </c>
      <c r="D107" s="19">
        <v>25000</v>
      </c>
      <c r="E107" s="19"/>
      <c r="F107" s="19">
        <f t="shared" si="72"/>
        <v>25000</v>
      </c>
      <c r="G107" s="23">
        <v>-25000</v>
      </c>
      <c r="H107" s="19">
        <f t="shared" si="78"/>
        <v>0</v>
      </c>
      <c r="I107" s="19">
        <v>0</v>
      </c>
      <c r="J107" s="19">
        <v>0</v>
      </c>
      <c r="K107" s="19">
        <f t="shared" si="73"/>
        <v>0</v>
      </c>
      <c r="L107" s="23"/>
      <c r="M107" s="19">
        <f>K107+L107</f>
        <v>0</v>
      </c>
      <c r="N107" s="20">
        <v>0</v>
      </c>
      <c r="O107" s="20">
        <v>0</v>
      </c>
      <c r="P107" s="20">
        <f t="shared" si="74"/>
        <v>0</v>
      </c>
      <c r="Q107" s="25"/>
      <c r="R107" s="20">
        <f t="shared" si="83"/>
        <v>0</v>
      </c>
      <c r="S107" s="10" t="s">
        <v>92</v>
      </c>
      <c r="T107" s="31">
        <v>0</v>
      </c>
    </row>
    <row r="108" spans="1:20" ht="54" x14ac:dyDescent="0.35">
      <c r="A108" s="46">
        <v>38</v>
      </c>
      <c r="B108" s="63" t="s">
        <v>70</v>
      </c>
      <c r="C108" s="51" t="s">
        <v>309</v>
      </c>
      <c r="D108" s="19"/>
      <c r="E108" s="19"/>
      <c r="F108" s="19"/>
      <c r="G108" s="23">
        <v>25000</v>
      </c>
      <c r="H108" s="48">
        <f t="shared" si="78"/>
        <v>25000</v>
      </c>
      <c r="I108" s="19"/>
      <c r="J108" s="19"/>
      <c r="K108" s="19"/>
      <c r="L108" s="23"/>
      <c r="M108" s="48">
        <f>K108+L108</f>
        <v>0</v>
      </c>
      <c r="N108" s="20"/>
      <c r="O108" s="20"/>
      <c r="P108" s="20"/>
      <c r="Q108" s="25"/>
      <c r="R108" s="49">
        <f t="shared" si="83"/>
        <v>0</v>
      </c>
      <c r="S108" s="10" t="s">
        <v>92</v>
      </c>
      <c r="T108" s="31"/>
    </row>
    <row r="109" spans="1:20" ht="54" x14ac:dyDescent="0.35">
      <c r="A109" s="46" t="s">
        <v>198</v>
      </c>
      <c r="B109" s="63" t="s">
        <v>71</v>
      </c>
      <c r="C109" s="51" t="s">
        <v>59</v>
      </c>
      <c r="D109" s="19">
        <v>14760.4</v>
      </c>
      <c r="E109" s="19"/>
      <c r="F109" s="19">
        <f t="shared" si="72"/>
        <v>14760.4</v>
      </c>
      <c r="G109" s="23"/>
      <c r="H109" s="48">
        <f t="shared" si="78"/>
        <v>14760.4</v>
      </c>
      <c r="I109" s="19">
        <v>53269.599999999999</v>
      </c>
      <c r="J109" s="19"/>
      <c r="K109" s="19">
        <f t="shared" si="73"/>
        <v>53269.599999999999</v>
      </c>
      <c r="L109" s="23"/>
      <c r="M109" s="48">
        <f t="shared" si="81"/>
        <v>53269.599999999999</v>
      </c>
      <c r="N109" s="20">
        <v>0</v>
      </c>
      <c r="O109" s="20">
        <v>0</v>
      </c>
      <c r="P109" s="20">
        <f t="shared" si="74"/>
        <v>0</v>
      </c>
      <c r="Q109" s="25"/>
      <c r="R109" s="49">
        <f t="shared" si="83"/>
        <v>0</v>
      </c>
      <c r="S109" s="10" t="s">
        <v>81</v>
      </c>
      <c r="T109" s="31"/>
    </row>
    <row r="110" spans="1:20" ht="54" x14ac:dyDescent="0.35">
      <c r="A110" s="71" t="s">
        <v>199</v>
      </c>
      <c r="B110" s="73" t="s">
        <v>72</v>
      </c>
      <c r="C110" s="51" t="s">
        <v>59</v>
      </c>
      <c r="D110" s="19">
        <v>37223.9</v>
      </c>
      <c r="E110" s="19"/>
      <c r="F110" s="19">
        <f t="shared" si="72"/>
        <v>37223.9</v>
      </c>
      <c r="G110" s="23"/>
      <c r="H110" s="48">
        <f t="shared" si="78"/>
        <v>37223.9</v>
      </c>
      <c r="I110" s="19">
        <v>8016.7</v>
      </c>
      <c r="J110" s="19"/>
      <c r="K110" s="19">
        <f t="shared" si="73"/>
        <v>8016.7</v>
      </c>
      <c r="L110" s="23"/>
      <c r="M110" s="48">
        <f t="shared" si="81"/>
        <v>8016.7</v>
      </c>
      <c r="N110" s="20">
        <v>0</v>
      </c>
      <c r="O110" s="20">
        <v>0</v>
      </c>
      <c r="P110" s="20">
        <f t="shared" si="74"/>
        <v>0</v>
      </c>
      <c r="Q110" s="25"/>
      <c r="R110" s="49">
        <f t="shared" si="83"/>
        <v>0</v>
      </c>
      <c r="S110" s="10" t="s">
        <v>84</v>
      </c>
      <c r="T110" s="31"/>
    </row>
    <row r="111" spans="1:20" ht="54" x14ac:dyDescent="0.35">
      <c r="A111" s="72"/>
      <c r="B111" s="74"/>
      <c r="C111" s="51" t="s">
        <v>309</v>
      </c>
      <c r="D111" s="19"/>
      <c r="E111" s="19"/>
      <c r="F111" s="19"/>
      <c r="G111" s="23">
        <v>1998.02</v>
      </c>
      <c r="H111" s="48">
        <f t="shared" si="78"/>
        <v>1998.02</v>
      </c>
      <c r="I111" s="19"/>
      <c r="J111" s="19"/>
      <c r="K111" s="19"/>
      <c r="L111" s="23"/>
      <c r="M111" s="48">
        <f t="shared" si="81"/>
        <v>0</v>
      </c>
      <c r="N111" s="20"/>
      <c r="O111" s="20"/>
      <c r="P111" s="20"/>
      <c r="Q111" s="25"/>
      <c r="R111" s="49">
        <f t="shared" si="83"/>
        <v>0</v>
      </c>
      <c r="S111" s="10" t="s">
        <v>84</v>
      </c>
      <c r="T111" s="31"/>
    </row>
    <row r="112" spans="1:20" ht="54" x14ac:dyDescent="0.35">
      <c r="A112" s="71" t="s">
        <v>200</v>
      </c>
      <c r="B112" s="73" t="s">
        <v>73</v>
      </c>
      <c r="C112" s="51" t="s">
        <v>59</v>
      </c>
      <c r="D112" s="19">
        <v>7780.1</v>
      </c>
      <c r="E112" s="19"/>
      <c r="F112" s="19">
        <f t="shared" si="72"/>
        <v>7780.1</v>
      </c>
      <c r="G112" s="23">
        <f>15304.676</f>
        <v>15304.675999999999</v>
      </c>
      <c r="H112" s="48">
        <f t="shared" si="78"/>
        <v>23084.775999999998</v>
      </c>
      <c r="I112" s="19">
        <v>0</v>
      </c>
      <c r="J112" s="19"/>
      <c r="K112" s="19">
        <f t="shared" si="73"/>
        <v>0</v>
      </c>
      <c r="L112" s="23"/>
      <c r="M112" s="48">
        <f t="shared" si="81"/>
        <v>0</v>
      </c>
      <c r="N112" s="20">
        <v>0</v>
      </c>
      <c r="O112" s="20">
        <v>0</v>
      </c>
      <c r="P112" s="20">
        <f t="shared" si="74"/>
        <v>0</v>
      </c>
      <c r="Q112" s="25"/>
      <c r="R112" s="49">
        <f t="shared" si="83"/>
        <v>0</v>
      </c>
      <c r="S112" s="10" t="s">
        <v>96</v>
      </c>
      <c r="T112" s="31"/>
    </row>
    <row r="113" spans="1:20" ht="54" x14ac:dyDescent="0.35">
      <c r="A113" s="72"/>
      <c r="B113" s="74"/>
      <c r="C113" s="51" t="s">
        <v>309</v>
      </c>
      <c r="D113" s="19"/>
      <c r="E113" s="19"/>
      <c r="F113" s="19"/>
      <c r="G113" s="23">
        <v>700.39700000000005</v>
      </c>
      <c r="H113" s="48">
        <f t="shared" si="78"/>
        <v>700.39700000000005</v>
      </c>
      <c r="I113" s="19"/>
      <c r="J113" s="19"/>
      <c r="K113" s="19"/>
      <c r="L113" s="23"/>
      <c r="M113" s="48">
        <f t="shared" si="81"/>
        <v>0</v>
      </c>
      <c r="N113" s="20"/>
      <c r="O113" s="20"/>
      <c r="P113" s="20"/>
      <c r="Q113" s="25"/>
      <c r="R113" s="49">
        <f t="shared" si="83"/>
        <v>0</v>
      </c>
      <c r="S113" s="10" t="s">
        <v>96</v>
      </c>
      <c r="T113" s="31"/>
    </row>
    <row r="114" spans="1:20" ht="54" x14ac:dyDescent="0.35">
      <c r="A114" s="71" t="s">
        <v>201</v>
      </c>
      <c r="B114" s="73" t="s">
        <v>74</v>
      </c>
      <c r="C114" s="51" t="s">
        <v>59</v>
      </c>
      <c r="D114" s="19">
        <v>2882.8</v>
      </c>
      <c r="E114" s="19"/>
      <c r="F114" s="19">
        <f t="shared" si="72"/>
        <v>2882.8</v>
      </c>
      <c r="G114" s="23"/>
      <c r="H114" s="48">
        <f t="shared" si="78"/>
        <v>2882.8</v>
      </c>
      <c r="I114" s="19">
        <v>0</v>
      </c>
      <c r="J114" s="19"/>
      <c r="K114" s="19">
        <f t="shared" si="73"/>
        <v>0</v>
      </c>
      <c r="L114" s="23"/>
      <c r="M114" s="48">
        <f t="shared" si="81"/>
        <v>0</v>
      </c>
      <c r="N114" s="20">
        <v>0</v>
      </c>
      <c r="O114" s="20">
        <v>0</v>
      </c>
      <c r="P114" s="20">
        <f t="shared" si="74"/>
        <v>0</v>
      </c>
      <c r="Q114" s="25"/>
      <c r="R114" s="49">
        <f t="shared" si="83"/>
        <v>0</v>
      </c>
      <c r="S114" s="10" t="s">
        <v>93</v>
      </c>
      <c r="T114" s="31"/>
    </row>
    <row r="115" spans="1:20" ht="54" x14ac:dyDescent="0.35">
      <c r="A115" s="72"/>
      <c r="B115" s="74"/>
      <c r="C115" s="51" t="s">
        <v>309</v>
      </c>
      <c r="D115" s="19"/>
      <c r="E115" s="19"/>
      <c r="F115" s="19"/>
      <c r="G115" s="23">
        <v>1462.742</v>
      </c>
      <c r="H115" s="48">
        <f t="shared" si="78"/>
        <v>1462.742</v>
      </c>
      <c r="I115" s="19"/>
      <c r="J115" s="19"/>
      <c r="K115" s="19"/>
      <c r="L115" s="23"/>
      <c r="M115" s="48">
        <f t="shared" si="81"/>
        <v>0</v>
      </c>
      <c r="N115" s="20"/>
      <c r="O115" s="20"/>
      <c r="P115" s="20"/>
      <c r="Q115" s="25"/>
      <c r="R115" s="49">
        <f t="shared" si="83"/>
        <v>0</v>
      </c>
      <c r="S115" s="10" t="s">
        <v>93</v>
      </c>
      <c r="T115" s="31"/>
    </row>
    <row r="116" spans="1:20" ht="54" x14ac:dyDescent="0.35">
      <c r="A116" s="46" t="s">
        <v>202</v>
      </c>
      <c r="B116" s="63" t="s">
        <v>77</v>
      </c>
      <c r="C116" s="51" t="s">
        <v>59</v>
      </c>
      <c r="D116" s="20">
        <v>4023.5</v>
      </c>
      <c r="E116" s="20"/>
      <c r="F116" s="19">
        <f t="shared" si="72"/>
        <v>4023.5</v>
      </c>
      <c r="G116" s="25"/>
      <c r="H116" s="48">
        <f t="shared" si="78"/>
        <v>4023.5</v>
      </c>
      <c r="I116" s="20">
        <v>9900</v>
      </c>
      <c r="J116" s="20"/>
      <c r="K116" s="19">
        <f t="shared" si="73"/>
        <v>9900</v>
      </c>
      <c r="L116" s="25"/>
      <c r="M116" s="48">
        <f t="shared" si="81"/>
        <v>9900</v>
      </c>
      <c r="N116" s="20">
        <v>0</v>
      </c>
      <c r="O116" s="20">
        <v>0</v>
      </c>
      <c r="P116" s="20">
        <f t="shared" si="74"/>
        <v>0</v>
      </c>
      <c r="Q116" s="25"/>
      <c r="R116" s="49">
        <f t="shared" si="83"/>
        <v>0</v>
      </c>
      <c r="S116" s="10" t="s">
        <v>85</v>
      </c>
      <c r="T116" s="31"/>
    </row>
    <row r="117" spans="1:20" ht="54" x14ac:dyDescent="0.35">
      <c r="A117" s="46" t="s">
        <v>203</v>
      </c>
      <c r="B117" s="63" t="s">
        <v>78</v>
      </c>
      <c r="C117" s="51" t="s">
        <v>59</v>
      </c>
      <c r="D117" s="20">
        <v>12000</v>
      </c>
      <c r="E117" s="20"/>
      <c r="F117" s="19">
        <f t="shared" si="72"/>
        <v>12000</v>
      </c>
      <c r="G117" s="25"/>
      <c r="H117" s="48">
        <f t="shared" si="78"/>
        <v>12000</v>
      </c>
      <c r="I117" s="20">
        <v>15000</v>
      </c>
      <c r="J117" s="20"/>
      <c r="K117" s="19">
        <f t="shared" si="73"/>
        <v>15000</v>
      </c>
      <c r="L117" s="25"/>
      <c r="M117" s="48">
        <f t="shared" si="81"/>
        <v>15000</v>
      </c>
      <c r="N117" s="20">
        <v>15000</v>
      </c>
      <c r="O117" s="20"/>
      <c r="P117" s="20">
        <f t="shared" si="74"/>
        <v>15000</v>
      </c>
      <c r="Q117" s="25"/>
      <c r="R117" s="49">
        <f t="shared" si="83"/>
        <v>15000</v>
      </c>
      <c r="S117" s="10" t="s">
        <v>79</v>
      </c>
      <c r="T117" s="31"/>
    </row>
    <row r="118" spans="1:20" ht="59.25" customHeight="1" x14ac:dyDescent="0.35">
      <c r="A118" s="46" t="s">
        <v>204</v>
      </c>
      <c r="B118" s="68" t="s">
        <v>113</v>
      </c>
      <c r="C118" s="51" t="s">
        <v>3</v>
      </c>
      <c r="D118" s="21">
        <f>D120+D121+D122</f>
        <v>1506358.6</v>
      </c>
      <c r="E118" s="21">
        <f>E120+E121+E122</f>
        <v>0</v>
      </c>
      <c r="F118" s="23">
        <f t="shared" si="72"/>
        <v>1506358.6</v>
      </c>
      <c r="G118" s="25">
        <f>G120+G121+G122</f>
        <v>410994.67700000003</v>
      </c>
      <c r="H118" s="48">
        <f t="shared" si="78"/>
        <v>1917353.2770000002</v>
      </c>
      <c r="I118" s="20">
        <f t="shared" ref="I118:N118" si="93">I120+I121+I122</f>
        <v>1890393.9</v>
      </c>
      <c r="J118" s="21">
        <f t="shared" ref="J118:L118" si="94">J120+J121+J122</f>
        <v>0</v>
      </c>
      <c r="K118" s="19">
        <f t="shared" si="73"/>
        <v>1890393.9</v>
      </c>
      <c r="L118" s="25">
        <f t="shared" si="94"/>
        <v>0</v>
      </c>
      <c r="M118" s="48">
        <f t="shared" si="81"/>
        <v>1890393.9</v>
      </c>
      <c r="N118" s="19">
        <f t="shared" si="93"/>
        <v>2284336.6</v>
      </c>
      <c r="O118" s="19">
        <f t="shared" ref="O118:Q118" si="95">O120+O121+O122</f>
        <v>0</v>
      </c>
      <c r="P118" s="20">
        <f t="shared" si="74"/>
        <v>2284336.6</v>
      </c>
      <c r="Q118" s="25">
        <f t="shared" si="95"/>
        <v>0</v>
      </c>
      <c r="R118" s="48">
        <f t="shared" si="83"/>
        <v>2284336.6</v>
      </c>
      <c r="T118" s="31"/>
    </row>
    <row r="119" spans="1:20" ht="15.6" customHeight="1" x14ac:dyDescent="0.35">
      <c r="A119" s="46"/>
      <c r="B119" s="63" t="s">
        <v>5</v>
      </c>
      <c r="C119" s="63"/>
      <c r="D119" s="20"/>
      <c r="E119" s="20"/>
      <c r="F119" s="19"/>
      <c r="G119" s="25"/>
      <c r="H119" s="48"/>
      <c r="I119" s="20"/>
      <c r="J119" s="20"/>
      <c r="K119" s="19"/>
      <c r="L119" s="25"/>
      <c r="M119" s="48"/>
      <c r="N119" s="20"/>
      <c r="O119" s="20"/>
      <c r="P119" s="20"/>
      <c r="Q119" s="25"/>
      <c r="R119" s="49"/>
      <c r="T119" s="31"/>
    </row>
    <row r="120" spans="1:20" s="3" customFormat="1" ht="19.8" hidden="1" customHeight="1" x14ac:dyDescent="0.35">
      <c r="A120" s="1"/>
      <c r="B120" s="5" t="s">
        <v>6</v>
      </c>
      <c r="C120" s="6"/>
      <c r="D120" s="20">
        <v>480671.7</v>
      </c>
      <c r="E120" s="20"/>
      <c r="F120" s="19">
        <f t="shared" si="72"/>
        <v>480671.7</v>
      </c>
      <c r="G120" s="25">
        <f>468+54095.177+3673.8</f>
        <v>58236.977000000006</v>
      </c>
      <c r="H120" s="23">
        <f t="shared" ref="H120:H123" si="96">F120+G120</f>
        <v>538908.67700000003</v>
      </c>
      <c r="I120" s="20">
        <v>668305.69999999995</v>
      </c>
      <c r="J120" s="20"/>
      <c r="K120" s="19">
        <f t="shared" si="73"/>
        <v>668305.69999999995</v>
      </c>
      <c r="L120" s="25"/>
      <c r="M120" s="19">
        <f t="shared" ref="M120:M123" si="97">K120+L120</f>
        <v>668305.69999999995</v>
      </c>
      <c r="N120" s="20">
        <v>65847.199999999997</v>
      </c>
      <c r="O120" s="20"/>
      <c r="P120" s="20">
        <f t="shared" si="74"/>
        <v>65847.199999999997</v>
      </c>
      <c r="Q120" s="25"/>
      <c r="R120" s="20">
        <f t="shared" ref="R120:R123" si="98">P120+Q120</f>
        <v>65847.199999999997</v>
      </c>
      <c r="S120" s="10" t="s">
        <v>353</v>
      </c>
      <c r="T120" s="31">
        <v>0</v>
      </c>
    </row>
    <row r="121" spans="1:20" ht="16.2" customHeight="1" x14ac:dyDescent="0.35">
      <c r="A121" s="46"/>
      <c r="B121" s="63" t="s">
        <v>12</v>
      </c>
      <c r="C121" s="51"/>
      <c r="D121" s="20">
        <v>507243.2</v>
      </c>
      <c r="E121" s="20"/>
      <c r="F121" s="19">
        <f t="shared" si="72"/>
        <v>507243.2</v>
      </c>
      <c r="G121" s="25">
        <f>-27286.5+27286.5</f>
        <v>0</v>
      </c>
      <c r="H121" s="48">
        <f t="shared" si="96"/>
        <v>507243.2</v>
      </c>
      <c r="I121" s="20">
        <v>688765.3</v>
      </c>
      <c r="J121" s="20"/>
      <c r="K121" s="19">
        <f t="shared" si="73"/>
        <v>688765.3</v>
      </c>
      <c r="L121" s="25">
        <f>-28069.9+28069.9</f>
        <v>0</v>
      </c>
      <c r="M121" s="48">
        <f t="shared" si="97"/>
        <v>688765.3</v>
      </c>
      <c r="N121" s="20">
        <v>110924.5</v>
      </c>
      <c r="O121" s="20"/>
      <c r="P121" s="20">
        <f t="shared" si="74"/>
        <v>110924.5</v>
      </c>
      <c r="Q121" s="25">
        <f>-110924.5+110924.5</f>
        <v>0</v>
      </c>
      <c r="R121" s="49">
        <f t="shared" si="98"/>
        <v>110924.5</v>
      </c>
      <c r="S121" s="10" t="s">
        <v>328</v>
      </c>
      <c r="T121" s="31"/>
    </row>
    <row r="122" spans="1:20" ht="36" x14ac:dyDescent="0.35">
      <c r="A122" s="46"/>
      <c r="B122" s="63" t="s">
        <v>116</v>
      </c>
      <c r="C122" s="51"/>
      <c r="D122" s="20">
        <v>518443.7</v>
      </c>
      <c r="E122" s="20"/>
      <c r="F122" s="19">
        <f t="shared" si="72"/>
        <v>518443.7</v>
      </c>
      <c r="G122" s="25">
        <f>-518443.7+518443.7+352757.7</f>
        <v>352757.7</v>
      </c>
      <c r="H122" s="48">
        <f t="shared" si="96"/>
        <v>871201.4</v>
      </c>
      <c r="I122" s="20">
        <v>533322.9</v>
      </c>
      <c r="J122" s="20"/>
      <c r="K122" s="19">
        <f t="shared" si="73"/>
        <v>533322.9</v>
      </c>
      <c r="L122" s="25">
        <f>-533322.9+533322.9</f>
        <v>0</v>
      </c>
      <c r="M122" s="48">
        <f t="shared" si="97"/>
        <v>533322.9</v>
      </c>
      <c r="N122" s="20">
        <v>2107564.9</v>
      </c>
      <c r="O122" s="20"/>
      <c r="P122" s="20">
        <f t="shared" si="74"/>
        <v>2107564.9</v>
      </c>
      <c r="Q122" s="25">
        <f>-2107564.9+2107564.9</f>
        <v>0</v>
      </c>
      <c r="R122" s="49">
        <f t="shared" si="98"/>
        <v>2107564.9</v>
      </c>
      <c r="S122" s="10" t="s">
        <v>327</v>
      </c>
      <c r="T122" s="31"/>
    </row>
    <row r="123" spans="1:20" ht="117.75" customHeight="1" x14ac:dyDescent="0.35">
      <c r="A123" s="46" t="s">
        <v>205</v>
      </c>
      <c r="B123" s="63" t="s">
        <v>114</v>
      </c>
      <c r="C123" s="51" t="s">
        <v>3</v>
      </c>
      <c r="D123" s="20">
        <f>D125</f>
        <v>67548.5</v>
      </c>
      <c r="E123" s="20">
        <f>E125</f>
        <v>0</v>
      </c>
      <c r="F123" s="19">
        <f t="shared" si="72"/>
        <v>67548.5</v>
      </c>
      <c r="G123" s="25">
        <f>G125</f>
        <v>-3650.9</v>
      </c>
      <c r="H123" s="48">
        <f t="shared" si="96"/>
        <v>63897.599999999999</v>
      </c>
      <c r="I123" s="20">
        <f t="shared" ref="I123:N123" si="99">I125</f>
        <v>67548.5</v>
      </c>
      <c r="J123" s="20">
        <f t="shared" ref="J123:L123" si="100">J125</f>
        <v>0</v>
      </c>
      <c r="K123" s="19">
        <f t="shared" si="73"/>
        <v>67548.5</v>
      </c>
      <c r="L123" s="25">
        <f t="shared" si="100"/>
        <v>-13471.5</v>
      </c>
      <c r="M123" s="48">
        <f t="shared" si="97"/>
        <v>54077</v>
      </c>
      <c r="N123" s="20">
        <f t="shared" si="99"/>
        <v>59307.5</v>
      </c>
      <c r="O123" s="20">
        <f t="shared" ref="O123:Q123" si="101">O125</f>
        <v>0</v>
      </c>
      <c r="P123" s="20">
        <f t="shared" si="74"/>
        <v>59307.5</v>
      </c>
      <c r="Q123" s="25">
        <f t="shared" si="101"/>
        <v>-15524.2</v>
      </c>
      <c r="R123" s="49">
        <f t="shared" si="98"/>
        <v>43783.3</v>
      </c>
      <c r="T123" s="31"/>
    </row>
    <row r="124" spans="1:20" x14ac:dyDescent="0.35">
      <c r="A124" s="46"/>
      <c r="B124" s="63" t="s">
        <v>5</v>
      </c>
      <c r="C124" s="51"/>
      <c r="D124" s="19"/>
      <c r="E124" s="19"/>
      <c r="F124" s="19"/>
      <c r="G124" s="23"/>
      <c r="H124" s="48"/>
      <c r="I124" s="19"/>
      <c r="J124" s="19"/>
      <c r="K124" s="19"/>
      <c r="L124" s="23"/>
      <c r="M124" s="48"/>
      <c r="N124" s="20"/>
      <c r="O124" s="20"/>
      <c r="P124" s="20"/>
      <c r="Q124" s="25"/>
      <c r="R124" s="49"/>
      <c r="T124" s="31"/>
    </row>
    <row r="125" spans="1:20" x14ac:dyDescent="0.35">
      <c r="A125" s="46"/>
      <c r="B125" s="63" t="s">
        <v>12</v>
      </c>
      <c r="C125" s="51"/>
      <c r="D125" s="19">
        <v>67548.5</v>
      </c>
      <c r="E125" s="19"/>
      <c r="F125" s="19">
        <f t="shared" si="72"/>
        <v>67548.5</v>
      </c>
      <c r="G125" s="23">
        <v>-3650.9</v>
      </c>
      <c r="H125" s="48">
        <f t="shared" ref="H125:H126" si="102">F125+G125</f>
        <v>63897.599999999999</v>
      </c>
      <c r="I125" s="19">
        <v>67548.5</v>
      </c>
      <c r="J125" s="19"/>
      <c r="K125" s="19">
        <f t="shared" si="73"/>
        <v>67548.5</v>
      </c>
      <c r="L125" s="23">
        <v>-13471.5</v>
      </c>
      <c r="M125" s="48">
        <f t="shared" ref="M125:M126" si="103">K125+L125</f>
        <v>54077</v>
      </c>
      <c r="N125" s="20">
        <v>59307.5</v>
      </c>
      <c r="O125" s="20"/>
      <c r="P125" s="20">
        <f t="shared" si="74"/>
        <v>59307.5</v>
      </c>
      <c r="Q125" s="25">
        <v>-15524.2</v>
      </c>
      <c r="R125" s="49">
        <f t="shared" ref="R125:R126" si="104">P125+Q125</f>
        <v>43783.3</v>
      </c>
      <c r="S125" s="10" t="s">
        <v>119</v>
      </c>
      <c r="T125" s="31"/>
    </row>
    <row r="126" spans="1:20" ht="63" customHeight="1" x14ac:dyDescent="0.35">
      <c r="A126" s="46" t="s">
        <v>206</v>
      </c>
      <c r="B126" s="63" t="s">
        <v>115</v>
      </c>
      <c r="C126" s="51" t="s">
        <v>3</v>
      </c>
      <c r="D126" s="19">
        <f>D128+D129</f>
        <v>196166.8</v>
      </c>
      <c r="E126" s="19">
        <f>E128+E129</f>
        <v>0</v>
      </c>
      <c r="F126" s="19">
        <f t="shared" si="72"/>
        <v>196166.8</v>
      </c>
      <c r="G126" s="23">
        <f>G128+G129</f>
        <v>1869</v>
      </c>
      <c r="H126" s="48">
        <f t="shared" si="102"/>
        <v>198035.8</v>
      </c>
      <c r="I126" s="19">
        <f t="shared" ref="I126:N126" si="105">I128+I129</f>
        <v>196166.8</v>
      </c>
      <c r="J126" s="19">
        <f t="shared" ref="J126:L126" si="106">J128+J129</f>
        <v>0</v>
      </c>
      <c r="K126" s="19">
        <f t="shared" si="73"/>
        <v>196166.8</v>
      </c>
      <c r="L126" s="23">
        <f t="shared" si="106"/>
        <v>24162.6</v>
      </c>
      <c r="M126" s="48">
        <f t="shared" si="103"/>
        <v>220329.4</v>
      </c>
      <c r="N126" s="19">
        <f t="shared" si="105"/>
        <v>197280.30000000002</v>
      </c>
      <c r="O126" s="20">
        <f t="shared" ref="O126:Q126" si="107">O128+O129</f>
        <v>0</v>
      </c>
      <c r="P126" s="20">
        <f t="shared" si="74"/>
        <v>197280.30000000002</v>
      </c>
      <c r="Q126" s="25">
        <f t="shared" si="107"/>
        <v>26215.399999999998</v>
      </c>
      <c r="R126" s="49">
        <f t="shared" si="104"/>
        <v>223495.7</v>
      </c>
      <c r="T126" s="31"/>
    </row>
    <row r="127" spans="1:20" x14ac:dyDescent="0.35">
      <c r="A127" s="46"/>
      <c r="B127" s="63" t="s">
        <v>5</v>
      </c>
      <c r="C127" s="51"/>
      <c r="D127" s="19"/>
      <c r="E127" s="19"/>
      <c r="F127" s="19"/>
      <c r="G127" s="23"/>
      <c r="H127" s="48"/>
      <c r="I127" s="19"/>
      <c r="J127" s="19"/>
      <c r="K127" s="19"/>
      <c r="L127" s="23"/>
      <c r="M127" s="48"/>
      <c r="N127" s="20"/>
      <c r="O127" s="20"/>
      <c r="P127" s="20"/>
      <c r="Q127" s="25"/>
      <c r="R127" s="49"/>
      <c r="T127" s="31"/>
    </row>
    <row r="128" spans="1:20" x14ac:dyDescent="0.35">
      <c r="A128" s="46"/>
      <c r="B128" s="63" t="s">
        <v>12</v>
      </c>
      <c r="C128" s="51"/>
      <c r="D128" s="19">
        <v>52965</v>
      </c>
      <c r="E128" s="19"/>
      <c r="F128" s="19">
        <f t="shared" si="72"/>
        <v>52965</v>
      </c>
      <c r="G128" s="23">
        <v>504.7</v>
      </c>
      <c r="H128" s="48">
        <f t="shared" ref="H128:H130" si="108">F128+G128</f>
        <v>53469.7</v>
      </c>
      <c r="I128" s="19">
        <v>52965</v>
      </c>
      <c r="J128" s="19"/>
      <c r="K128" s="19">
        <f t="shared" si="73"/>
        <v>52965</v>
      </c>
      <c r="L128" s="23">
        <v>6523.9</v>
      </c>
      <c r="M128" s="48">
        <f t="shared" ref="M128:M130" si="109">K128+L128</f>
        <v>59488.9</v>
      </c>
      <c r="N128" s="20">
        <v>49320.1</v>
      </c>
      <c r="O128" s="20"/>
      <c r="P128" s="20">
        <f t="shared" si="74"/>
        <v>49320.1</v>
      </c>
      <c r="Q128" s="25">
        <v>6553.8</v>
      </c>
      <c r="R128" s="49">
        <f t="shared" ref="R128:R130" si="110">P128+Q128</f>
        <v>55873.9</v>
      </c>
      <c r="S128" s="10" t="s">
        <v>118</v>
      </c>
      <c r="T128" s="31"/>
    </row>
    <row r="129" spans="1:20" x14ac:dyDescent="0.35">
      <c r="A129" s="46"/>
      <c r="B129" s="63" t="s">
        <v>20</v>
      </c>
      <c r="C129" s="51"/>
      <c r="D129" s="19">
        <v>143201.79999999999</v>
      </c>
      <c r="E129" s="19"/>
      <c r="F129" s="19">
        <f t="shared" si="72"/>
        <v>143201.79999999999</v>
      </c>
      <c r="G129" s="23">
        <v>1364.3</v>
      </c>
      <c r="H129" s="48">
        <f t="shared" si="108"/>
        <v>144566.09999999998</v>
      </c>
      <c r="I129" s="19">
        <v>143201.79999999999</v>
      </c>
      <c r="J129" s="19"/>
      <c r="K129" s="19">
        <f t="shared" si="73"/>
        <v>143201.79999999999</v>
      </c>
      <c r="L129" s="23">
        <v>17638.7</v>
      </c>
      <c r="M129" s="48">
        <f t="shared" si="109"/>
        <v>160840.5</v>
      </c>
      <c r="N129" s="20">
        <v>147960.20000000001</v>
      </c>
      <c r="O129" s="20"/>
      <c r="P129" s="20">
        <f t="shared" si="74"/>
        <v>147960.20000000001</v>
      </c>
      <c r="Q129" s="25">
        <v>19661.599999999999</v>
      </c>
      <c r="R129" s="49">
        <f t="shared" si="110"/>
        <v>167621.80000000002</v>
      </c>
      <c r="S129" s="10" t="s">
        <v>118</v>
      </c>
      <c r="T129" s="31"/>
    </row>
    <row r="130" spans="1:20" x14ac:dyDescent="0.35">
      <c r="A130" s="46"/>
      <c r="B130" s="63" t="s">
        <v>27</v>
      </c>
      <c r="C130" s="63"/>
      <c r="D130" s="27">
        <f>D132+D133</f>
        <v>545691.1</v>
      </c>
      <c r="E130" s="27"/>
      <c r="F130" s="26">
        <f t="shared" si="72"/>
        <v>545691.1</v>
      </c>
      <c r="G130" s="27">
        <f>G132+G133</f>
        <v>15047.825000000001</v>
      </c>
      <c r="H130" s="48">
        <f t="shared" si="108"/>
        <v>560738.92499999993</v>
      </c>
      <c r="I130" s="27">
        <f t="shared" ref="I130:N130" si="111">I132+I133</f>
        <v>186329.3</v>
      </c>
      <c r="J130" s="27">
        <f t="shared" ref="J130:L130" si="112">J132+J133</f>
        <v>0</v>
      </c>
      <c r="K130" s="26">
        <f t="shared" si="73"/>
        <v>186329.3</v>
      </c>
      <c r="L130" s="27">
        <f t="shared" si="112"/>
        <v>0</v>
      </c>
      <c r="M130" s="48">
        <f t="shared" si="109"/>
        <v>186329.3</v>
      </c>
      <c r="N130" s="27">
        <f t="shared" si="111"/>
        <v>328747.2</v>
      </c>
      <c r="O130" s="27">
        <f t="shared" ref="O130:Q130" si="113">O132+O133</f>
        <v>0</v>
      </c>
      <c r="P130" s="27">
        <f t="shared" si="74"/>
        <v>328747.2</v>
      </c>
      <c r="Q130" s="27">
        <f t="shared" si="113"/>
        <v>0</v>
      </c>
      <c r="R130" s="49">
        <f t="shared" si="110"/>
        <v>328747.2</v>
      </c>
      <c r="S130" s="36"/>
      <c r="T130" s="38"/>
    </row>
    <row r="131" spans="1:20" x14ac:dyDescent="0.35">
      <c r="A131" s="46"/>
      <c r="B131" s="47" t="s">
        <v>5</v>
      </c>
      <c r="C131" s="63"/>
      <c r="D131" s="19"/>
      <c r="E131" s="19"/>
      <c r="F131" s="19"/>
      <c r="G131" s="23"/>
      <c r="H131" s="48"/>
      <c r="I131" s="19"/>
      <c r="J131" s="19"/>
      <c r="K131" s="19"/>
      <c r="L131" s="23"/>
      <c r="M131" s="48"/>
      <c r="N131" s="20"/>
      <c r="O131" s="20"/>
      <c r="P131" s="20"/>
      <c r="Q131" s="25"/>
      <c r="R131" s="49"/>
      <c r="T131" s="31"/>
    </row>
    <row r="132" spans="1:20" s="3" customFormat="1" hidden="1" x14ac:dyDescent="0.35">
      <c r="A132" s="1"/>
      <c r="B132" s="5" t="s">
        <v>6</v>
      </c>
      <c r="C132" s="17"/>
      <c r="D132" s="19">
        <f>D134+D137+D139+D140+D141+D142+D143+D144+D147+D151+D153</f>
        <v>483329.4</v>
      </c>
      <c r="E132" s="19">
        <f>E134+E137+E139+E140+E141+E142+E143+E144+E147+E151+E153</f>
        <v>0</v>
      </c>
      <c r="F132" s="19">
        <f t="shared" si="72"/>
        <v>483329.4</v>
      </c>
      <c r="G132" s="23">
        <f>G134+G137+G139+G140+G141+G142+G143+G144+G147+G151+G153+G154+G155+G156</f>
        <v>15047.825000000001</v>
      </c>
      <c r="H132" s="19">
        <f t="shared" ref="H132:H135" si="114">F132+G132</f>
        <v>498377.22500000003</v>
      </c>
      <c r="I132" s="19">
        <f t="shared" ref="I132:N132" si="115">I134+I137+I139+I140+I141+I142+I143+I144+I147+I151+I153</f>
        <v>123967.6</v>
      </c>
      <c r="J132" s="19">
        <f t="shared" ref="J132" si="116">J134+J137+J139+J140+J141+J142+J143+J144+J147+J151+J153</f>
        <v>0</v>
      </c>
      <c r="K132" s="19">
        <f t="shared" si="73"/>
        <v>123967.6</v>
      </c>
      <c r="L132" s="23">
        <f>L134+L137+L139+L140+L141+L142+L143+L144+L147+L151+L153+L154+L155+L156</f>
        <v>0</v>
      </c>
      <c r="M132" s="19">
        <f t="shared" ref="M132:M135" si="117">K132+L132</f>
        <v>123967.6</v>
      </c>
      <c r="N132" s="19">
        <f t="shared" si="115"/>
        <v>245086</v>
      </c>
      <c r="O132" s="20">
        <f t="shared" ref="O132" si="118">O134+O137+O139+O140+O141+O142+O143+O144+O147+O151+O153</f>
        <v>0</v>
      </c>
      <c r="P132" s="20">
        <f t="shared" si="74"/>
        <v>245086</v>
      </c>
      <c r="Q132" s="25">
        <f>Q134+Q137+Q139+Q140+Q141+Q142+Q143+Q144+Q147+Q151+Q153+Q154+Q155+Q156</f>
        <v>0</v>
      </c>
      <c r="R132" s="20">
        <f t="shared" ref="R132:R135" si="119">P132+Q132</f>
        <v>245086</v>
      </c>
      <c r="S132" s="10"/>
      <c r="T132" s="31">
        <v>0</v>
      </c>
    </row>
    <row r="133" spans="1:20" x14ac:dyDescent="0.35">
      <c r="A133" s="46"/>
      <c r="B133" s="47" t="s">
        <v>12</v>
      </c>
      <c r="C133" s="63"/>
      <c r="D133" s="19">
        <f>D138</f>
        <v>62361.7</v>
      </c>
      <c r="E133" s="19">
        <f>E138</f>
        <v>0</v>
      </c>
      <c r="F133" s="19">
        <f t="shared" si="72"/>
        <v>62361.7</v>
      </c>
      <c r="G133" s="23">
        <f>G138</f>
        <v>0</v>
      </c>
      <c r="H133" s="48">
        <f t="shared" si="114"/>
        <v>62361.7</v>
      </c>
      <c r="I133" s="19">
        <f t="shared" ref="I133:N133" si="120">I138</f>
        <v>62361.7</v>
      </c>
      <c r="J133" s="19">
        <f t="shared" ref="J133:L133" si="121">J138</f>
        <v>0</v>
      </c>
      <c r="K133" s="19">
        <f t="shared" si="73"/>
        <v>62361.7</v>
      </c>
      <c r="L133" s="23">
        <f t="shared" si="121"/>
        <v>0</v>
      </c>
      <c r="M133" s="48">
        <f t="shared" si="117"/>
        <v>62361.7</v>
      </c>
      <c r="N133" s="19">
        <f t="shared" si="120"/>
        <v>83661.2</v>
      </c>
      <c r="O133" s="20">
        <f t="shared" ref="O133:Q133" si="122">O138</f>
        <v>0</v>
      </c>
      <c r="P133" s="20">
        <f t="shared" si="74"/>
        <v>83661.2</v>
      </c>
      <c r="Q133" s="25">
        <f t="shared" si="122"/>
        <v>0</v>
      </c>
      <c r="R133" s="49">
        <f t="shared" si="119"/>
        <v>83661.2</v>
      </c>
      <c r="T133" s="31"/>
    </row>
    <row r="134" spans="1:20" ht="36" x14ac:dyDescent="0.35">
      <c r="A134" s="46" t="s">
        <v>207</v>
      </c>
      <c r="B134" s="47" t="s">
        <v>45</v>
      </c>
      <c r="C134" s="51" t="s">
        <v>97</v>
      </c>
      <c r="D134" s="19">
        <v>17026.900000000001</v>
      </c>
      <c r="E134" s="19"/>
      <c r="F134" s="19">
        <f t="shared" si="72"/>
        <v>17026.900000000001</v>
      </c>
      <c r="G134" s="23"/>
      <c r="H134" s="48">
        <f t="shared" si="114"/>
        <v>17026.900000000001</v>
      </c>
      <c r="I134" s="19">
        <v>0</v>
      </c>
      <c r="J134" s="19">
        <v>0</v>
      </c>
      <c r="K134" s="19">
        <f t="shared" si="73"/>
        <v>0</v>
      </c>
      <c r="L134" s="23">
        <v>0</v>
      </c>
      <c r="M134" s="48">
        <f t="shared" si="117"/>
        <v>0</v>
      </c>
      <c r="N134" s="20">
        <v>0</v>
      </c>
      <c r="O134" s="20">
        <v>0</v>
      </c>
      <c r="P134" s="20">
        <f t="shared" si="74"/>
        <v>0</v>
      </c>
      <c r="Q134" s="25"/>
      <c r="R134" s="49">
        <f t="shared" si="119"/>
        <v>0</v>
      </c>
      <c r="S134" s="10" t="s">
        <v>140</v>
      </c>
      <c r="T134" s="31"/>
    </row>
    <row r="135" spans="1:20" ht="36" x14ac:dyDescent="0.35">
      <c r="A135" s="46" t="s">
        <v>208</v>
      </c>
      <c r="B135" s="47" t="s">
        <v>46</v>
      </c>
      <c r="C135" s="51" t="s">
        <v>97</v>
      </c>
      <c r="D135" s="19">
        <f>D137+D138</f>
        <v>152367.29999999999</v>
      </c>
      <c r="E135" s="19">
        <f>E137+E138</f>
        <v>0</v>
      </c>
      <c r="F135" s="19">
        <f t="shared" si="72"/>
        <v>152367.29999999999</v>
      </c>
      <c r="G135" s="23">
        <f>G137+G138</f>
        <v>0</v>
      </c>
      <c r="H135" s="48">
        <f t="shared" si="114"/>
        <v>152367.29999999999</v>
      </c>
      <c r="I135" s="19">
        <f t="shared" ref="I135:N135" si="123">I137+I138</f>
        <v>122861.7</v>
      </c>
      <c r="J135" s="19">
        <f t="shared" ref="J135:L135" si="124">J137+J138</f>
        <v>0</v>
      </c>
      <c r="K135" s="19">
        <f t="shared" si="73"/>
        <v>122861.7</v>
      </c>
      <c r="L135" s="23">
        <f t="shared" si="124"/>
        <v>0</v>
      </c>
      <c r="M135" s="48">
        <f t="shared" si="117"/>
        <v>122861.7</v>
      </c>
      <c r="N135" s="19">
        <f t="shared" si="123"/>
        <v>144161.20000000001</v>
      </c>
      <c r="O135" s="20">
        <f t="shared" ref="O135:Q135" si="125">O137+O138</f>
        <v>0</v>
      </c>
      <c r="P135" s="20">
        <f t="shared" si="74"/>
        <v>144161.20000000001</v>
      </c>
      <c r="Q135" s="25">
        <f t="shared" si="125"/>
        <v>0</v>
      </c>
      <c r="R135" s="49">
        <f t="shared" si="119"/>
        <v>144161.20000000001</v>
      </c>
      <c r="T135" s="31"/>
    </row>
    <row r="136" spans="1:20" x14ac:dyDescent="0.35">
      <c r="A136" s="46"/>
      <c r="B136" s="47" t="s">
        <v>5</v>
      </c>
      <c r="C136" s="63"/>
      <c r="D136" s="19"/>
      <c r="E136" s="19"/>
      <c r="F136" s="19"/>
      <c r="G136" s="23"/>
      <c r="H136" s="48"/>
      <c r="I136" s="19"/>
      <c r="J136" s="19"/>
      <c r="K136" s="19"/>
      <c r="L136" s="23"/>
      <c r="M136" s="48"/>
      <c r="N136" s="20"/>
      <c r="O136" s="20"/>
      <c r="P136" s="20"/>
      <c r="Q136" s="25"/>
      <c r="R136" s="49"/>
      <c r="T136" s="31"/>
    </row>
    <row r="137" spans="1:20" s="3" customFormat="1" hidden="1" x14ac:dyDescent="0.35">
      <c r="A137" s="1"/>
      <c r="B137" s="5" t="s">
        <v>6</v>
      </c>
      <c r="C137" s="17"/>
      <c r="D137" s="19">
        <v>90005.6</v>
      </c>
      <c r="E137" s="19"/>
      <c r="F137" s="19">
        <f t="shared" si="72"/>
        <v>90005.6</v>
      </c>
      <c r="G137" s="23"/>
      <c r="H137" s="19">
        <f t="shared" ref="H137:H145" si="126">F137+G137</f>
        <v>90005.6</v>
      </c>
      <c r="I137" s="19">
        <v>60500</v>
      </c>
      <c r="J137" s="19"/>
      <c r="K137" s="19">
        <f t="shared" si="73"/>
        <v>60500</v>
      </c>
      <c r="L137" s="23"/>
      <c r="M137" s="19">
        <f t="shared" ref="M137:M145" si="127">K137+L137</f>
        <v>60500</v>
      </c>
      <c r="N137" s="20">
        <v>60500</v>
      </c>
      <c r="O137" s="20"/>
      <c r="P137" s="20">
        <f t="shared" si="74"/>
        <v>60500</v>
      </c>
      <c r="Q137" s="25"/>
      <c r="R137" s="20">
        <f t="shared" ref="R137:R145" si="128">P137+Q137</f>
        <v>60500</v>
      </c>
      <c r="S137" s="10" t="s">
        <v>286</v>
      </c>
      <c r="T137" s="31">
        <v>0</v>
      </c>
    </row>
    <row r="138" spans="1:20" x14ac:dyDescent="0.35">
      <c r="A138" s="46"/>
      <c r="B138" s="47" t="s">
        <v>12</v>
      </c>
      <c r="C138" s="63"/>
      <c r="D138" s="19">
        <v>62361.7</v>
      </c>
      <c r="E138" s="19"/>
      <c r="F138" s="19">
        <f t="shared" si="72"/>
        <v>62361.7</v>
      </c>
      <c r="G138" s="23"/>
      <c r="H138" s="48">
        <f t="shared" si="126"/>
        <v>62361.7</v>
      </c>
      <c r="I138" s="19">
        <v>62361.7</v>
      </c>
      <c r="J138" s="19"/>
      <c r="K138" s="19">
        <f t="shared" si="73"/>
        <v>62361.7</v>
      </c>
      <c r="L138" s="23"/>
      <c r="M138" s="48">
        <f t="shared" si="127"/>
        <v>62361.7</v>
      </c>
      <c r="N138" s="20">
        <v>83661.2</v>
      </c>
      <c r="O138" s="20"/>
      <c r="P138" s="20">
        <f t="shared" si="74"/>
        <v>83661.2</v>
      </c>
      <c r="Q138" s="25"/>
      <c r="R138" s="49">
        <f t="shared" si="128"/>
        <v>83661.2</v>
      </c>
      <c r="S138" s="10" t="s">
        <v>285</v>
      </c>
      <c r="T138" s="31"/>
    </row>
    <row r="139" spans="1:20" ht="36" x14ac:dyDescent="0.35">
      <c r="A139" s="46" t="s">
        <v>209</v>
      </c>
      <c r="B139" s="47" t="s">
        <v>47</v>
      </c>
      <c r="C139" s="51" t="s">
        <v>97</v>
      </c>
      <c r="D139" s="19">
        <v>31451.7</v>
      </c>
      <c r="E139" s="19"/>
      <c r="F139" s="19">
        <f t="shared" si="72"/>
        <v>31451.7</v>
      </c>
      <c r="G139" s="23"/>
      <c r="H139" s="48">
        <f t="shared" si="126"/>
        <v>31451.7</v>
      </c>
      <c r="I139" s="19">
        <v>0</v>
      </c>
      <c r="J139" s="19">
        <v>0</v>
      </c>
      <c r="K139" s="19">
        <f t="shared" si="73"/>
        <v>0</v>
      </c>
      <c r="L139" s="23"/>
      <c r="M139" s="48">
        <f t="shared" si="127"/>
        <v>0</v>
      </c>
      <c r="N139" s="20">
        <v>0</v>
      </c>
      <c r="O139" s="20">
        <v>0</v>
      </c>
      <c r="P139" s="20">
        <f t="shared" si="74"/>
        <v>0</v>
      </c>
      <c r="Q139" s="25"/>
      <c r="R139" s="49">
        <f t="shared" si="128"/>
        <v>0</v>
      </c>
      <c r="S139" s="10" t="s">
        <v>141</v>
      </c>
      <c r="T139" s="31"/>
    </row>
    <row r="140" spans="1:20" ht="36" x14ac:dyDescent="0.35">
      <c r="A140" s="46" t="s">
        <v>210</v>
      </c>
      <c r="B140" s="47" t="s">
        <v>48</v>
      </c>
      <c r="C140" s="51" t="s">
        <v>97</v>
      </c>
      <c r="D140" s="19">
        <v>0</v>
      </c>
      <c r="E140" s="19"/>
      <c r="F140" s="19">
        <f t="shared" si="72"/>
        <v>0</v>
      </c>
      <c r="G140" s="23"/>
      <c r="H140" s="48">
        <f t="shared" si="126"/>
        <v>0</v>
      </c>
      <c r="I140" s="19">
        <v>726.6</v>
      </c>
      <c r="J140" s="19"/>
      <c r="K140" s="19">
        <f t="shared" si="73"/>
        <v>726.6</v>
      </c>
      <c r="L140" s="23"/>
      <c r="M140" s="48">
        <f t="shared" si="127"/>
        <v>726.6</v>
      </c>
      <c r="N140" s="20">
        <v>0</v>
      </c>
      <c r="O140" s="20">
        <v>0</v>
      </c>
      <c r="P140" s="20">
        <f t="shared" si="74"/>
        <v>0</v>
      </c>
      <c r="Q140" s="25"/>
      <c r="R140" s="49">
        <f t="shared" si="128"/>
        <v>0</v>
      </c>
      <c r="S140" s="9" t="s">
        <v>142</v>
      </c>
      <c r="T140" s="31"/>
    </row>
    <row r="141" spans="1:20" ht="36" x14ac:dyDescent="0.35">
      <c r="A141" s="46" t="s">
        <v>211</v>
      </c>
      <c r="B141" s="47" t="s">
        <v>49</v>
      </c>
      <c r="C141" s="51" t="s">
        <v>97</v>
      </c>
      <c r="D141" s="19">
        <v>0</v>
      </c>
      <c r="E141" s="19"/>
      <c r="F141" s="19">
        <f t="shared" si="72"/>
        <v>0</v>
      </c>
      <c r="G141" s="23"/>
      <c r="H141" s="48">
        <f t="shared" si="126"/>
        <v>0</v>
      </c>
      <c r="I141" s="19">
        <v>0</v>
      </c>
      <c r="J141" s="19">
        <v>0</v>
      </c>
      <c r="K141" s="19">
        <f t="shared" si="73"/>
        <v>0</v>
      </c>
      <c r="L141" s="23"/>
      <c r="M141" s="48">
        <f t="shared" si="127"/>
        <v>0</v>
      </c>
      <c r="N141" s="20">
        <v>52000</v>
      </c>
      <c r="O141" s="20"/>
      <c r="P141" s="20">
        <f t="shared" si="74"/>
        <v>52000</v>
      </c>
      <c r="Q141" s="25"/>
      <c r="R141" s="49">
        <f t="shared" si="128"/>
        <v>52000</v>
      </c>
      <c r="S141" s="9" t="s">
        <v>143</v>
      </c>
      <c r="T141" s="31"/>
    </row>
    <row r="142" spans="1:20" ht="36" x14ac:dyDescent="0.35">
      <c r="A142" s="46" t="s">
        <v>212</v>
      </c>
      <c r="B142" s="47" t="s">
        <v>307</v>
      </c>
      <c r="C142" s="51" t="s">
        <v>97</v>
      </c>
      <c r="D142" s="19">
        <v>0</v>
      </c>
      <c r="E142" s="19"/>
      <c r="F142" s="19">
        <f t="shared" si="72"/>
        <v>0</v>
      </c>
      <c r="G142" s="23"/>
      <c r="H142" s="48">
        <f t="shared" si="126"/>
        <v>0</v>
      </c>
      <c r="I142" s="19">
        <v>0</v>
      </c>
      <c r="J142" s="19">
        <v>0</v>
      </c>
      <c r="K142" s="19">
        <f t="shared" si="73"/>
        <v>0</v>
      </c>
      <c r="L142" s="23"/>
      <c r="M142" s="48">
        <f t="shared" si="127"/>
        <v>0</v>
      </c>
      <c r="N142" s="20">
        <v>7956</v>
      </c>
      <c r="O142" s="20"/>
      <c r="P142" s="20">
        <f t="shared" si="74"/>
        <v>7956</v>
      </c>
      <c r="Q142" s="25"/>
      <c r="R142" s="49">
        <f t="shared" si="128"/>
        <v>7956</v>
      </c>
      <c r="S142" s="9" t="s">
        <v>144</v>
      </c>
      <c r="T142" s="31"/>
    </row>
    <row r="143" spans="1:20" ht="36" x14ac:dyDescent="0.35">
      <c r="A143" s="46" t="s">
        <v>213</v>
      </c>
      <c r="B143" s="47" t="s">
        <v>253</v>
      </c>
      <c r="C143" s="51" t="s">
        <v>97</v>
      </c>
      <c r="D143" s="19">
        <v>1963.9</v>
      </c>
      <c r="E143" s="19"/>
      <c r="F143" s="19">
        <f t="shared" si="72"/>
        <v>1963.9</v>
      </c>
      <c r="G143" s="23"/>
      <c r="H143" s="48">
        <f t="shared" si="126"/>
        <v>1963.9</v>
      </c>
      <c r="I143" s="19">
        <v>0</v>
      </c>
      <c r="J143" s="19">
        <v>0</v>
      </c>
      <c r="K143" s="19">
        <f t="shared" si="73"/>
        <v>0</v>
      </c>
      <c r="L143" s="23"/>
      <c r="M143" s="48">
        <f t="shared" si="127"/>
        <v>0</v>
      </c>
      <c r="N143" s="20">
        <v>0</v>
      </c>
      <c r="O143" s="20">
        <v>0</v>
      </c>
      <c r="P143" s="20">
        <f t="shared" si="74"/>
        <v>0</v>
      </c>
      <c r="Q143" s="25"/>
      <c r="R143" s="49">
        <f t="shared" si="128"/>
        <v>0</v>
      </c>
      <c r="S143" s="9" t="s">
        <v>145</v>
      </c>
      <c r="T143" s="31"/>
    </row>
    <row r="144" spans="1:20" ht="36" x14ac:dyDescent="0.35">
      <c r="A144" s="46" t="s">
        <v>214</v>
      </c>
      <c r="B144" s="47" t="s">
        <v>254</v>
      </c>
      <c r="C144" s="51" t="s">
        <v>97</v>
      </c>
      <c r="D144" s="19">
        <v>0</v>
      </c>
      <c r="E144" s="19"/>
      <c r="F144" s="19">
        <f t="shared" si="72"/>
        <v>0</v>
      </c>
      <c r="G144" s="23">
        <v>7350</v>
      </c>
      <c r="H144" s="48">
        <f t="shared" si="126"/>
        <v>7350</v>
      </c>
      <c r="I144" s="19">
        <v>51950</v>
      </c>
      <c r="J144" s="19"/>
      <c r="K144" s="19">
        <f t="shared" si="73"/>
        <v>51950</v>
      </c>
      <c r="L144" s="23"/>
      <c r="M144" s="48">
        <f t="shared" si="127"/>
        <v>51950</v>
      </c>
      <c r="N144" s="20">
        <v>124630</v>
      </c>
      <c r="O144" s="20"/>
      <c r="P144" s="20">
        <f t="shared" si="74"/>
        <v>124630</v>
      </c>
      <c r="Q144" s="25"/>
      <c r="R144" s="49">
        <f t="shared" si="128"/>
        <v>124630</v>
      </c>
      <c r="S144" s="9" t="s">
        <v>146</v>
      </c>
      <c r="T144" s="31"/>
    </row>
    <row r="145" spans="1:20" ht="36" x14ac:dyDescent="0.35">
      <c r="A145" s="46" t="s">
        <v>215</v>
      </c>
      <c r="B145" s="47" t="s">
        <v>50</v>
      </c>
      <c r="C145" s="51" t="s">
        <v>97</v>
      </c>
      <c r="D145" s="19">
        <f>D147+D148</f>
        <v>194984.1</v>
      </c>
      <c r="E145" s="19">
        <f>E147+E148</f>
        <v>0</v>
      </c>
      <c r="F145" s="19">
        <f t="shared" si="72"/>
        <v>194984.1</v>
      </c>
      <c r="G145" s="23">
        <f>G147+G148</f>
        <v>0</v>
      </c>
      <c r="H145" s="48">
        <f t="shared" si="126"/>
        <v>194984.1</v>
      </c>
      <c r="I145" s="19">
        <f t="shared" ref="I145:N145" si="129">I147+I148</f>
        <v>0</v>
      </c>
      <c r="J145" s="19">
        <f t="shared" ref="J145:L145" si="130">J147+J148</f>
        <v>0</v>
      </c>
      <c r="K145" s="19">
        <f t="shared" si="73"/>
        <v>0</v>
      </c>
      <c r="L145" s="23">
        <f t="shared" si="130"/>
        <v>0</v>
      </c>
      <c r="M145" s="48">
        <f t="shared" si="127"/>
        <v>0</v>
      </c>
      <c r="N145" s="19">
        <f t="shared" si="129"/>
        <v>0</v>
      </c>
      <c r="O145" s="20">
        <f t="shared" ref="O145:Q145" si="131">O147+O148</f>
        <v>0</v>
      </c>
      <c r="P145" s="20">
        <f t="shared" si="74"/>
        <v>0</v>
      </c>
      <c r="Q145" s="25">
        <f t="shared" si="131"/>
        <v>0</v>
      </c>
      <c r="R145" s="49">
        <f t="shared" si="128"/>
        <v>0</v>
      </c>
      <c r="S145" s="9"/>
      <c r="T145" s="31"/>
    </row>
    <row r="146" spans="1:20" s="3" customFormat="1" hidden="1" x14ac:dyDescent="0.35">
      <c r="A146" s="1"/>
      <c r="B146" s="7" t="s">
        <v>5</v>
      </c>
      <c r="C146" s="16"/>
      <c r="D146" s="19"/>
      <c r="E146" s="19"/>
      <c r="F146" s="19"/>
      <c r="G146" s="23"/>
      <c r="H146" s="19"/>
      <c r="I146" s="19"/>
      <c r="J146" s="19"/>
      <c r="K146" s="19"/>
      <c r="L146" s="23"/>
      <c r="M146" s="19"/>
      <c r="N146" s="20"/>
      <c r="O146" s="20"/>
      <c r="P146" s="20"/>
      <c r="Q146" s="25"/>
      <c r="R146" s="20"/>
      <c r="S146" s="9"/>
      <c r="T146" s="31" t="s">
        <v>117</v>
      </c>
    </row>
    <row r="147" spans="1:20" s="3" customFormat="1" hidden="1" x14ac:dyDescent="0.35">
      <c r="A147" s="1"/>
      <c r="B147" s="7" t="s">
        <v>6</v>
      </c>
      <c r="C147" s="16"/>
      <c r="D147" s="19">
        <v>194984.1</v>
      </c>
      <c r="E147" s="19"/>
      <c r="F147" s="19">
        <f t="shared" si="72"/>
        <v>194984.1</v>
      </c>
      <c r="G147" s="23"/>
      <c r="H147" s="19">
        <f t="shared" ref="H147:H149" si="132">F147+G147</f>
        <v>194984.1</v>
      </c>
      <c r="I147" s="19">
        <v>0</v>
      </c>
      <c r="J147" s="19">
        <v>0</v>
      </c>
      <c r="K147" s="19">
        <f t="shared" si="73"/>
        <v>0</v>
      </c>
      <c r="L147" s="23">
        <v>0</v>
      </c>
      <c r="M147" s="19">
        <f t="shared" ref="M147:M149" si="133">K147+L147</f>
        <v>0</v>
      </c>
      <c r="N147" s="20">
        <v>0</v>
      </c>
      <c r="O147" s="20">
        <v>0</v>
      </c>
      <c r="P147" s="20">
        <f t="shared" si="74"/>
        <v>0</v>
      </c>
      <c r="Q147" s="25"/>
      <c r="R147" s="20">
        <f t="shared" ref="R147:R149" si="134">P147+Q147</f>
        <v>0</v>
      </c>
      <c r="S147" s="9" t="s">
        <v>147</v>
      </c>
      <c r="T147" s="31" t="s">
        <v>117</v>
      </c>
    </row>
    <row r="148" spans="1:20" s="3" customFormat="1" hidden="1" x14ac:dyDescent="0.35">
      <c r="A148" s="1"/>
      <c r="B148" s="7" t="s">
        <v>12</v>
      </c>
      <c r="C148" s="16"/>
      <c r="D148" s="19"/>
      <c r="E148" s="19"/>
      <c r="F148" s="19">
        <f t="shared" si="72"/>
        <v>0</v>
      </c>
      <c r="G148" s="23"/>
      <c r="H148" s="19">
        <f t="shared" si="132"/>
        <v>0</v>
      </c>
      <c r="I148" s="19"/>
      <c r="J148" s="19"/>
      <c r="K148" s="19">
        <f t="shared" si="73"/>
        <v>0</v>
      </c>
      <c r="L148" s="23"/>
      <c r="M148" s="19">
        <f t="shared" si="133"/>
        <v>0</v>
      </c>
      <c r="N148" s="20"/>
      <c r="O148" s="20"/>
      <c r="P148" s="20">
        <f t="shared" si="74"/>
        <v>0</v>
      </c>
      <c r="Q148" s="25"/>
      <c r="R148" s="20">
        <f t="shared" si="134"/>
        <v>0</v>
      </c>
      <c r="S148" s="9"/>
      <c r="T148" s="31" t="s">
        <v>117</v>
      </c>
    </row>
    <row r="149" spans="1:20" ht="36" x14ac:dyDescent="0.35">
      <c r="A149" s="46" t="s">
        <v>216</v>
      </c>
      <c r="B149" s="47" t="s">
        <v>51</v>
      </c>
      <c r="C149" s="51" t="s">
        <v>97</v>
      </c>
      <c r="D149" s="19">
        <f>D151</f>
        <v>142196.6</v>
      </c>
      <c r="E149" s="19">
        <f>E151</f>
        <v>0</v>
      </c>
      <c r="F149" s="19">
        <f t="shared" si="72"/>
        <v>142196.6</v>
      </c>
      <c r="G149" s="23">
        <f>G151</f>
        <v>0</v>
      </c>
      <c r="H149" s="48">
        <f t="shared" si="132"/>
        <v>142196.6</v>
      </c>
      <c r="I149" s="19">
        <f t="shared" ref="I149:N149" si="135">I151</f>
        <v>0</v>
      </c>
      <c r="J149" s="19">
        <f t="shared" ref="J149:L149" si="136">J151</f>
        <v>0</v>
      </c>
      <c r="K149" s="19">
        <f t="shared" si="73"/>
        <v>0</v>
      </c>
      <c r="L149" s="23">
        <f t="shared" si="136"/>
        <v>0</v>
      </c>
      <c r="M149" s="48">
        <f t="shared" si="133"/>
        <v>0</v>
      </c>
      <c r="N149" s="19">
        <f t="shared" si="135"/>
        <v>0</v>
      </c>
      <c r="O149" s="20">
        <f t="shared" ref="O149:Q149" si="137">O151</f>
        <v>0</v>
      </c>
      <c r="P149" s="20">
        <f t="shared" si="74"/>
        <v>0</v>
      </c>
      <c r="Q149" s="25">
        <f t="shared" si="137"/>
        <v>0</v>
      </c>
      <c r="R149" s="49">
        <f t="shared" si="134"/>
        <v>0</v>
      </c>
      <c r="S149" s="9"/>
      <c r="T149" s="31"/>
    </row>
    <row r="150" spans="1:20" s="3" customFormat="1" hidden="1" x14ac:dyDescent="0.35">
      <c r="A150" s="1"/>
      <c r="B150" s="7" t="s">
        <v>5</v>
      </c>
      <c r="C150" s="16"/>
      <c r="D150" s="19"/>
      <c r="E150" s="19"/>
      <c r="F150" s="19"/>
      <c r="G150" s="23"/>
      <c r="H150" s="19"/>
      <c r="I150" s="19"/>
      <c r="J150" s="19"/>
      <c r="K150" s="19"/>
      <c r="L150" s="23"/>
      <c r="M150" s="19"/>
      <c r="N150" s="20"/>
      <c r="O150" s="20"/>
      <c r="P150" s="20"/>
      <c r="Q150" s="25"/>
      <c r="R150" s="20"/>
      <c r="S150" s="9"/>
      <c r="T150" s="31" t="s">
        <v>117</v>
      </c>
    </row>
    <row r="151" spans="1:20" s="3" customFormat="1" hidden="1" x14ac:dyDescent="0.35">
      <c r="A151" s="1"/>
      <c r="B151" s="7" t="s">
        <v>6</v>
      </c>
      <c r="C151" s="16"/>
      <c r="D151" s="19">
        <v>142196.6</v>
      </c>
      <c r="E151" s="19"/>
      <c r="F151" s="19">
        <f t="shared" si="72"/>
        <v>142196.6</v>
      </c>
      <c r="G151" s="23"/>
      <c r="H151" s="19">
        <f t="shared" ref="H151:H157" si="138">F151+G151</f>
        <v>142196.6</v>
      </c>
      <c r="I151" s="19">
        <v>0</v>
      </c>
      <c r="J151" s="19">
        <v>0</v>
      </c>
      <c r="K151" s="19">
        <f t="shared" si="73"/>
        <v>0</v>
      </c>
      <c r="L151" s="23">
        <v>0</v>
      </c>
      <c r="M151" s="19">
        <f t="shared" ref="M151:M157" si="139">K151+L151</f>
        <v>0</v>
      </c>
      <c r="N151" s="20">
        <v>0</v>
      </c>
      <c r="O151" s="20">
        <v>0</v>
      </c>
      <c r="P151" s="20">
        <f t="shared" si="74"/>
        <v>0</v>
      </c>
      <c r="Q151" s="25"/>
      <c r="R151" s="20">
        <f t="shared" ref="R151:R157" si="140">P151+Q151</f>
        <v>0</v>
      </c>
      <c r="S151" s="9" t="s">
        <v>148</v>
      </c>
      <c r="T151" s="31" t="s">
        <v>117</v>
      </c>
    </row>
    <row r="152" spans="1:20" s="3" customFormat="1" hidden="1" x14ac:dyDescent="0.35">
      <c r="A152" s="1"/>
      <c r="B152" s="7" t="s">
        <v>12</v>
      </c>
      <c r="C152" s="16"/>
      <c r="D152" s="19"/>
      <c r="E152" s="19"/>
      <c r="F152" s="19">
        <f t="shared" si="72"/>
        <v>0</v>
      </c>
      <c r="G152" s="23"/>
      <c r="H152" s="19">
        <f t="shared" si="138"/>
        <v>0</v>
      </c>
      <c r="I152" s="19"/>
      <c r="J152" s="19"/>
      <c r="K152" s="19">
        <f t="shared" si="73"/>
        <v>0</v>
      </c>
      <c r="L152" s="23"/>
      <c r="M152" s="19">
        <f t="shared" si="139"/>
        <v>0</v>
      </c>
      <c r="N152" s="20"/>
      <c r="O152" s="20"/>
      <c r="P152" s="20">
        <f t="shared" si="74"/>
        <v>0</v>
      </c>
      <c r="Q152" s="25"/>
      <c r="R152" s="20">
        <f t="shared" si="140"/>
        <v>0</v>
      </c>
      <c r="S152" s="9"/>
      <c r="T152" s="31" t="s">
        <v>117</v>
      </c>
    </row>
    <row r="153" spans="1:20" ht="40.5" customHeight="1" x14ac:dyDescent="0.35">
      <c r="A153" s="46" t="s">
        <v>217</v>
      </c>
      <c r="B153" s="63" t="s">
        <v>76</v>
      </c>
      <c r="C153" s="51" t="s">
        <v>97</v>
      </c>
      <c r="D153" s="19">
        <v>5700.6</v>
      </c>
      <c r="E153" s="19"/>
      <c r="F153" s="19">
        <f t="shared" si="72"/>
        <v>5700.6</v>
      </c>
      <c r="G153" s="23"/>
      <c r="H153" s="48">
        <f t="shared" si="138"/>
        <v>5700.6</v>
      </c>
      <c r="I153" s="19">
        <v>10791</v>
      </c>
      <c r="J153" s="19"/>
      <c r="K153" s="19">
        <f t="shared" si="73"/>
        <v>10791</v>
      </c>
      <c r="L153" s="23"/>
      <c r="M153" s="48">
        <f t="shared" si="139"/>
        <v>10791</v>
      </c>
      <c r="N153" s="20">
        <v>0</v>
      </c>
      <c r="O153" s="20">
        <v>0</v>
      </c>
      <c r="P153" s="20">
        <f t="shared" si="74"/>
        <v>0</v>
      </c>
      <c r="Q153" s="25"/>
      <c r="R153" s="49">
        <f t="shared" si="140"/>
        <v>0</v>
      </c>
      <c r="S153" s="10" t="s">
        <v>86</v>
      </c>
      <c r="T153" s="31"/>
    </row>
    <row r="154" spans="1:20" ht="36" x14ac:dyDescent="0.35">
      <c r="A154" s="46" t="s">
        <v>218</v>
      </c>
      <c r="B154" s="63" t="s">
        <v>334</v>
      </c>
      <c r="C154" s="51" t="s">
        <v>97</v>
      </c>
      <c r="D154" s="19"/>
      <c r="E154" s="19"/>
      <c r="F154" s="19"/>
      <c r="G154" s="23">
        <v>2172.7379999999998</v>
      </c>
      <c r="H154" s="48">
        <f t="shared" si="138"/>
        <v>2172.7379999999998</v>
      </c>
      <c r="I154" s="19"/>
      <c r="J154" s="19"/>
      <c r="K154" s="19"/>
      <c r="L154" s="23"/>
      <c r="M154" s="48">
        <f t="shared" si="139"/>
        <v>0</v>
      </c>
      <c r="N154" s="20"/>
      <c r="O154" s="20"/>
      <c r="P154" s="20"/>
      <c r="Q154" s="25"/>
      <c r="R154" s="49">
        <f t="shared" si="140"/>
        <v>0</v>
      </c>
      <c r="S154" s="10" t="s">
        <v>337</v>
      </c>
      <c r="T154" s="31"/>
    </row>
    <row r="155" spans="1:20" ht="36" x14ac:dyDescent="0.35">
      <c r="A155" s="46" t="s">
        <v>219</v>
      </c>
      <c r="B155" s="63" t="s">
        <v>335</v>
      </c>
      <c r="C155" s="51" t="s">
        <v>97</v>
      </c>
      <c r="D155" s="19"/>
      <c r="E155" s="19"/>
      <c r="F155" s="19"/>
      <c r="G155" s="23">
        <v>1783.6980000000001</v>
      </c>
      <c r="H155" s="48">
        <f t="shared" si="138"/>
        <v>1783.6980000000001</v>
      </c>
      <c r="I155" s="19"/>
      <c r="J155" s="19"/>
      <c r="K155" s="19"/>
      <c r="L155" s="23"/>
      <c r="M155" s="48">
        <f t="shared" si="139"/>
        <v>0</v>
      </c>
      <c r="N155" s="20"/>
      <c r="O155" s="20"/>
      <c r="P155" s="20"/>
      <c r="Q155" s="25"/>
      <c r="R155" s="49">
        <f t="shared" si="140"/>
        <v>0</v>
      </c>
      <c r="S155" s="10" t="s">
        <v>338</v>
      </c>
      <c r="T155" s="31"/>
    </row>
    <row r="156" spans="1:20" ht="36" x14ac:dyDescent="0.35">
      <c r="A156" s="46" t="s">
        <v>220</v>
      </c>
      <c r="B156" s="63" t="s">
        <v>336</v>
      </c>
      <c r="C156" s="51" t="s">
        <v>97</v>
      </c>
      <c r="D156" s="19"/>
      <c r="E156" s="19"/>
      <c r="F156" s="19"/>
      <c r="G156" s="23">
        <v>3741.3890000000001</v>
      </c>
      <c r="H156" s="48">
        <f t="shared" si="138"/>
        <v>3741.3890000000001</v>
      </c>
      <c r="I156" s="19"/>
      <c r="J156" s="19"/>
      <c r="K156" s="19"/>
      <c r="L156" s="23"/>
      <c r="M156" s="48">
        <f t="shared" si="139"/>
        <v>0</v>
      </c>
      <c r="N156" s="20"/>
      <c r="O156" s="20"/>
      <c r="P156" s="20"/>
      <c r="Q156" s="25"/>
      <c r="R156" s="49">
        <f t="shared" si="140"/>
        <v>0</v>
      </c>
      <c r="S156" s="10" t="s">
        <v>339</v>
      </c>
      <c r="T156" s="31"/>
    </row>
    <row r="157" spans="1:20" x14ac:dyDescent="0.35">
      <c r="A157" s="46"/>
      <c r="B157" s="63" t="s">
        <v>4</v>
      </c>
      <c r="C157" s="63"/>
      <c r="D157" s="27">
        <f>D159+D160</f>
        <v>2229592.6999999997</v>
      </c>
      <c r="E157" s="27">
        <f>E159+E160</f>
        <v>0</v>
      </c>
      <c r="F157" s="26">
        <f t="shared" si="72"/>
        <v>2229592.6999999997</v>
      </c>
      <c r="G157" s="27">
        <f>G159+G160+G161</f>
        <v>24095.168999999994</v>
      </c>
      <c r="H157" s="48">
        <f t="shared" si="138"/>
        <v>2253687.8689999999</v>
      </c>
      <c r="I157" s="27">
        <f>I159+I160</f>
        <v>2834370.8</v>
      </c>
      <c r="J157" s="27">
        <f>J159+J160</f>
        <v>0</v>
      </c>
      <c r="K157" s="26">
        <f t="shared" si="73"/>
        <v>2834370.8</v>
      </c>
      <c r="L157" s="27">
        <f>L159+L160+L161</f>
        <v>0</v>
      </c>
      <c r="M157" s="48">
        <f t="shared" si="139"/>
        <v>2834370.8</v>
      </c>
      <c r="N157" s="27">
        <f>N159+N160</f>
        <v>2970367.6</v>
      </c>
      <c r="O157" s="27">
        <f>O159+O160</f>
        <v>0</v>
      </c>
      <c r="P157" s="27">
        <f t="shared" si="74"/>
        <v>2970367.6</v>
      </c>
      <c r="Q157" s="27">
        <f>Q159+Q160+Q161</f>
        <v>0</v>
      </c>
      <c r="R157" s="49">
        <f t="shared" si="140"/>
        <v>2970367.6</v>
      </c>
      <c r="S157" s="36"/>
      <c r="T157" s="38"/>
    </row>
    <row r="158" spans="1:20" x14ac:dyDescent="0.35">
      <c r="A158" s="46"/>
      <c r="B158" s="47" t="s">
        <v>5</v>
      </c>
      <c r="C158" s="65"/>
      <c r="D158" s="19"/>
      <c r="E158" s="19"/>
      <c r="F158" s="19"/>
      <c r="G158" s="23"/>
      <c r="H158" s="48"/>
      <c r="I158" s="19"/>
      <c r="J158" s="19"/>
      <c r="K158" s="19"/>
      <c r="L158" s="23"/>
      <c r="M158" s="48"/>
      <c r="N158" s="19"/>
      <c r="O158" s="20"/>
      <c r="P158" s="20"/>
      <c r="Q158" s="25"/>
      <c r="R158" s="49"/>
      <c r="T158" s="31"/>
    </row>
    <row r="159" spans="1:20" s="3" customFormat="1" hidden="1" x14ac:dyDescent="0.35">
      <c r="A159" s="1"/>
      <c r="B159" s="5" t="s">
        <v>6</v>
      </c>
      <c r="C159" s="2"/>
      <c r="D159" s="28">
        <f>D164+D168+D172+D176+D180+D184+D186+D189+D193+D197+D201+D205+D209+D213+D217+D221+D223+D224+D225+D226+D229+D233+D237</f>
        <v>584801.4</v>
      </c>
      <c r="E159" s="28">
        <f>E164+E168+E172+E176+E180+E184+E186+E189+E193+E197+E201+E205+E209+E213+E217+E221+E223+E224+E225+E226+E229+E233+E237</f>
        <v>0</v>
      </c>
      <c r="F159" s="19">
        <f t="shared" si="72"/>
        <v>584801.4</v>
      </c>
      <c r="G159" s="29">
        <f>G164+G168+G172+G176+G180+G184+G186+G189+G193+G197+G201+G205+G209+G213+G217+G221+G223+G224+G225+G226+G229+G233+G237+G241+G246</f>
        <v>-12769.130999999998</v>
      </c>
      <c r="H159" s="19">
        <f t="shared" ref="H159:H162" si="141">F159+G159</f>
        <v>572032.26899999997</v>
      </c>
      <c r="I159" s="28">
        <f>I164+I168+I172+I176+I180+I184+I186+I189+I193+I197+I201+I205+I209+I213+I217+I221+I223+I224+I225+I226+I229+I233+I237</f>
        <v>731415.79999999993</v>
      </c>
      <c r="J159" s="28">
        <f>J164+J168+J172+J176+J180+J184+J186+J189+J193+J197+J201+J205+J209+J213+J217+J221+J223+J224+J225+J226+J229+J233+J237</f>
        <v>0</v>
      </c>
      <c r="K159" s="19">
        <f t="shared" si="73"/>
        <v>731415.79999999993</v>
      </c>
      <c r="L159" s="29">
        <f>L164+L168+L172+L176+L180+L184+L186+L189+L193+L197+L201+L205+L209+L213+L217+L221+L223+L224+L225+L226+L229+L233+L237</f>
        <v>0</v>
      </c>
      <c r="M159" s="19">
        <f t="shared" ref="M159:M162" si="142">K159+L159</f>
        <v>731415.79999999993</v>
      </c>
      <c r="N159" s="28">
        <f>N164+N168+N172+N176+N180+N184+N186+N189+N193+N197+N201+N205+N209+N213+N217+N221+N223+N224+N225+N226+N229+N233+N237</f>
        <v>1109692.6000000001</v>
      </c>
      <c r="O159" s="21">
        <f>O164+O168+O172+O176+O180+O184+O186+O189+O193+O197+O201+O205+O209+O213+O217+O221+O223+O224+O225+O226+O229+O233+O237</f>
        <v>0</v>
      </c>
      <c r="P159" s="20">
        <f t="shared" si="74"/>
        <v>1109692.6000000001</v>
      </c>
      <c r="Q159" s="24">
        <f>Q164+Q168+Q172+Q176+Q180+Q184+Q186+Q189+Q193+Q197+Q201+Q205+Q209+Q213+Q217+Q221+Q223+Q224+Q225+Q226+Q229+Q233+Q237</f>
        <v>0</v>
      </c>
      <c r="R159" s="20">
        <f t="shared" ref="R159:R162" si="143">P159+Q159</f>
        <v>1109692.6000000001</v>
      </c>
      <c r="S159" s="10"/>
      <c r="T159" s="31">
        <v>0</v>
      </c>
    </row>
    <row r="160" spans="1:20" x14ac:dyDescent="0.35">
      <c r="A160" s="46"/>
      <c r="B160" s="63" t="s">
        <v>21</v>
      </c>
      <c r="C160" s="65"/>
      <c r="D160" s="19">
        <f>D165+D169+D173+D177+D181+D185+D190+D194+D198+D202+D206+D210+D214+D218+D222+D230+D234+D238</f>
        <v>1644791.2999999998</v>
      </c>
      <c r="E160" s="19">
        <f>E165+E169+E173+E177+E181+E185+E190+E194+E198+E202+E206+E210+E214+E218+E222+E230+E234+E238</f>
        <v>0</v>
      </c>
      <c r="F160" s="19">
        <f t="shared" ref="F160:F224" si="144">D160+E160</f>
        <v>1644791.2999999998</v>
      </c>
      <c r="G160" s="23">
        <f>G165+G169+G173+G177+G181+G185+G190+G194+G198+G202+G206+G210+G214+G218+G222+G230+G234+G238+G242+G247</f>
        <v>-147505</v>
      </c>
      <c r="H160" s="48">
        <f t="shared" si="141"/>
        <v>1497286.2999999998</v>
      </c>
      <c r="I160" s="19">
        <f>I165+I169+I173+I177+I181+I185+I190+I194+I198+I202+I206+I210+I214+I218+I222+I230+I234+I238</f>
        <v>2102955</v>
      </c>
      <c r="J160" s="19">
        <f>J165+J169+J173+J177+J181+J185+J190+J194+J198+J202+J206+J210+J214+J218+J222+J230+J234+J238</f>
        <v>0</v>
      </c>
      <c r="K160" s="19">
        <f t="shared" ref="K160:K224" si="145">I160+J160</f>
        <v>2102955</v>
      </c>
      <c r="L160" s="23">
        <f>L165+L169+L173+L177+L181+L185+L190+L194+L198+L202+L206+L210+L214+L218+L222+L230+L234+L238</f>
        <v>0</v>
      </c>
      <c r="M160" s="48">
        <f t="shared" si="142"/>
        <v>2102955</v>
      </c>
      <c r="N160" s="19">
        <f>N165+N169+N173+N177+N181+N185+N190+N194+N198+N202+N206+N210+N214+N218+N222+N230+N234+N238</f>
        <v>1860675</v>
      </c>
      <c r="O160" s="20">
        <f>O165+O169+O173+O177+O181+O185+O190+O194+O198+O202+O206+O210+O214+O218+O222+O230+O234+O238</f>
        <v>0</v>
      </c>
      <c r="P160" s="20">
        <f t="shared" ref="P160:P224" si="146">N160+O160</f>
        <v>1860675</v>
      </c>
      <c r="Q160" s="25">
        <f>Q165+Q169+Q173+Q177+Q181+Q185+Q190+Q194+Q198+Q202+Q206+Q210+Q214+Q218+Q222+Q230+Q234+Q238</f>
        <v>0</v>
      </c>
      <c r="R160" s="49">
        <f t="shared" si="143"/>
        <v>1860675</v>
      </c>
      <c r="T160" s="31"/>
    </row>
    <row r="161" spans="1:20" x14ac:dyDescent="0.35">
      <c r="A161" s="46"/>
      <c r="B161" s="63" t="s">
        <v>20</v>
      </c>
      <c r="C161" s="65"/>
      <c r="D161" s="19"/>
      <c r="E161" s="19"/>
      <c r="F161" s="19"/>
      <c r="G161" s="23">
        <f>G243+G248</f>
        <v>184369.3</v>
      </c>
      <c r="H161" s="48">
        <f t="shared" si="141"/>
        <v>184369.3</v>
      </c>
      <c r="I161" s="19"/>
      <c r="J161" s="19"/>
      <c r="K161" s="19"/>
      <c r="L161" s="23">
        <f>L243+L248</f>
        <v>0</v>
      </c>
      <c r="M161" s="48">
        <f t="shared" si="142"/>
        <v>0</v>
      </c>
      <c r="N161" s="19"/>
      <c r="O161" s="20"/>
      <c r="P161" s="20"/>
      <c r="Q161" s="25">
        <f>Q243+Q248</f>
        <v>0</v>
      </c>
      <c r="R161" s="49">
        <f t="shared" si="143"/>
        <v>0</v>
      </c>
      <c r="T161" s="31"/>
    </row>
    <row r="162" spans="1:20" ht="36" x14ac:dyDescent="0.35">
      <c r="A162" s="46" t="s">
        <v>329</v>
      </c>
      <c r="B162" s="63" t="s">
        <v>28</v>
      </c>
      <c r="C162" s="51" t="s">
        <v>97</v>
      </c>
      <c r="D162" s="19">
        <f>D164</f>
        <v>14934.8</v>
      </c>
      <c r="E162" s="19">
        <f>E164</f>
        <v>0</v>
      </c>
      <c r="F162" s="19">
        <f t="shared" si="144"/>
        <v>14934.8</v>
      </c>
      <c r="G162" s="23">
        <f>G164</f>
        <v>3209.28</v>
      </c>
      <c r="H162" s="48">
        <f t="shared" si="141"/>
        <v>18144.079999999998</v>
      </c>
      <c r="I162" s="19">
        <f t="shared" ref="I162:N162" si="147">I164</f>
        <v>0</v>
      </c>
      <c r="J162" s="19">
        <f t="shared" ref="J162:L162" si="148">J164</f>
        <v>0</v>
      </c>
      <c r="K162" s="19">
        <f t="shared" si="145"/>
        <v>0</v>
      </c>
      <c r="L162" s="23">
        <f t="shared" si="148"/>
        <v>0</v>
      </c>
      <c r="M162" s="48">
        <f t="shared" si="142"/>
        <v>0</v>
      </c>
      <c r="N162" s="19">
        <f t="shared" si="147"/>
        <v>0</v>
      </c>
      <c r="O162" s="20">
        <f t="shared" ref="O162:Q162" si="149">O164</f>
        <v>0</v>
      </c>
      <c r="P162" s="20">
        <f t="shared" si="146"/>
        <v>0</v>
      </c>
      <c r="Q162" s="25">
        <f t="shared" si="149"/>
        <v>0</v>
      </c>
      <c r="R162" s="49">
        <f t="shared" si="143"/>
        <v>0</v>
      </c>
      <c r="T162" s="31"/>
    </row>
    <row r="163" spans="1:20" s="3" customFormat="1" hidden="1" x14ac:dyDescent="0.35">
      <c r="A163" s="1"/>
      <c r="B163" s="15" t="s">
        <v>5</v>
      </c>
      <c r="C163" s="11"/>
      <c r="D163" s="19"/>
      <c r="E163" s="19"/>
      <c r="F163" s="19"/>
      <c r="G163" s="23"/>
      <c r="H163" s="19"/>
      <c r="I163" s="19"/>
      <c r="J163" s="19"/>
      <c r="K163" s="19"/>
      <c r="L163" s="23"/>
      <c r="M163" s="19"/>
      <c r="N163" s="20"/>
      <c r="O163" s="20"/>
      <c r="P163" s="20"/>
      <c r="Q163" s="25"/>
      <c r="R163" s="20"/>
      <c r="S163" s="10"/>
      <c r="T163" s="31">
        <v>0</v>
      </c>
    </row>
    <row r="164" spans="1:20" s="3" customFormat="1" hidden="1" x14ac:dyDescent="0.35">
      <c r="A164" s="1"/>
      <c r="B164" s="15" t="s">
        <v>6</v>
      </c>
      <c r="C164" s="2"/>
      <c r="D164" s="28">
        <v>14934.8</v>
      </c>
      <c r="E164" s="28"/>
      <c r="F164" s="19">
        <f t="shared" si="144"/>
        <v>14934.8</v>
      </c>
      <c r="G164" s="29">
        <v>3209.28</v>
      </c>
      <c r="H164" s="19">
        <f t="shared" ref="H164:H166" si="150">F164+G164</f>
        <v>18144.079999999998</v>
      </c>
      <c r="I164" s="28">
        <v>0</v>
      </c>
      <c r="J164" s="28">
        <v>0</v>
      </c>
      <c r="K164" s="19">
        <f t="shared" si="145"/>
        <v>0</v>
      </c>
      <c r="L164" s="29">
        <v>0</v>
      </c>
      <c r="M164" s="19">
        <f t="shared" ref="M164:M166" si="151">K164+L164</f>
        <v>0</v>
      </c>
      <c r="N164" s="21">
        <v>0</v>
      </c>
      <c r="O164" s="21">
        <v>0</v>
      </c>
      <c r="P164" s="20">
        <f t="shared" si="146"/>
        <v>0</v>
      </c>
      <c r="Q164" s="24">
        <v>0</v>
      </c>
      <c r="R164" s="20">
        <f t="shared" ref="R164:R166" si="152">P164+Q164</f>
        <v>0</v>
      </c>
      <c r="S164" s="10" t="s">
        <v>283</v>
      </c>
      <c r="T164" s="31">
        <v>0</v>
      </c>
    </row>
    <row r="165" spans="1:20" s="3" customFormat="1" hidden="1" x14ac:dyDescent="0.35">
      <c r="A165" s="1"/>
      <c r="B165" s="15" t="s">
        <v>29</v>
      </c>
      <c r="C165" s="11"/>
      <c r="D165" s="19">
        <v>0</v>
      </c>
      <c r="E165" s="19">
        <v>0</v>
      </c>
      <c r="F165" s="19">
        <f t="shared" si="144"/>
        <v>0</v>
      </c>
      <c r="G165" s="23">
        <v>0</v>
      </c>
      <c r="H165" s="19">
        <f t="shared" si="150"/>
        <v>0</v>
      </c>
      <c r="I165" s="19">
        <v>0</v>
      </c>
      <c r="J165" s="19">
        <v>0</v>
      </c>
      <c r="K165" s="19">
        <f t="shared" si="145"/>
        <v>0</v>
      </c>
      <c r="L165" s="23">
        <v>0</v>
      </c>
      <c r="M165" s="19">
        <f t="shared" si="151"/>
        <v>0</v>
      </c>
      <c r="N165" s="20">
        <v>0</v>
      </c>
      <c r="O165" s="20">
        <v>0</v>
      </c>
      <c r="P165" s="20">
        <f t="shared" si="146"/>
        <v>0</v>
      </c>
      <c r="Q165" s="25">
        <v>0</v>
      </c>
      <c r="R165" s="20">
        <f t="shared" si="152"/>
        <v>0</v>
      </c>
      <c r="S165" s="10" t="s">
        <v>304</v>
      </c>
      <c r="T165" s="31">
        <v>0</v>
      </c>
    </row>
    <row r="166" spans="1:20" ht="36" x14ac:dyDescent="0.35">
      <c r="A166" s="46" t="s">
        <v>221</v>
      </c>
      <c r="B166" s="63" t="s">
        <v>30</v>
      </c>
      <c r="C166" s="51" t="s">
        <v>97</v>
      </c>
      <c r="D166" s="19">
        <f>D168+D169</f>
        <v>618518</v>
      </c>
      <c r="E166" s="19">
        <f>E168+E169</f>
        <v>0</v>
      </c>
      <c r="F166" s="19">
        <f t="shared" si="144"/>
        <v>618518</v>
      </c>
      <c r="G166" s="23">
        <f>G168+G169</f>
        <v>3728.893</v>
      </c>
      <c r="H166" s="48">
        <f t="shared" si="150"/>
        <v>622246.89300000004</v>
      </c>
      <c r="I166" s="19">
        <f t="shared" ref="I166:N166" si="153">I168+I169</f>
        <v>237950.89999999997</v>
      </c>
      <c r="J166" s="19">
        <f t="shared" ref="J166:L166" si="154">J168+J169</f>
        <v>0</v>
      </c>
      <c r="K166" s="19">
        <f t="shared" si="145"/>
        <v>237950.89999999997</v>
      </c>
      <c r="L166" s="23">
        <f t="shared" si="154"/>
        <v>0</v>
      </c>
      <c r="M166" s="48">
        <f t="shared" si="151"/>
        <v>237950.89999999997</v>
      </c>
      <c r="N166" s="19">
        <f t="shared" si="153"/>
        <v>0</v>
      </c>
      <c r="O166" s="20">
        <f t="shared" ref="O166:Q166" si="155">O168+O169</f>
        <v>0</v>
      </c>
      <c r="P166" s="20">
        <f t="shared" si="146"/>
        <v>0</v>
      </c>
      <c r="Q166" s="25">
        <f t="shared" si="155"/>
        <v>0</v>
      </c>
      <c r="R166" s="49">
        <f t="shared" si="152"/>
        <v>0</v>
      </c>
      <c r="T166" s="31"/>
    </row>
    <row r="167" spans="1:20" x14ac:dyDescent="0.35">
      <c r="A167" s="46"/>
      <c r="B167" s="63" t="s">
        <v>5</v>
      </c>
      <c r="C167" s="64"/>
      <c r="D167" s="19"/>
      <c r="E167" s="19"/>
      <c r="F167" s="19"/>
      <c r="G167" s="23"/>
      <c r="H167" s="48"/>
      <c r="I167" s="19"/>
      <c r="J167" s="19"/>
      <c r="K167" s="19"/>
      <c r="L167" s="23"/>
      <c r="M167" s="48"/>
      <c r="N167" s="20"/>
      <c r="O167" s="20"/>
      <c r="P167" s="20"/>
      <c r="Q167" s="25"/>
      <c r="R167" s="49"/>
      <c r="T167" s="31"/>
    </row>
    <row r="168" spans="1:20" s="3" customFormat="1" hidden="1" x14ac:dyDescent="0.35">
      <c r="A168" s="1"/>
      <c r="B168" s="15" t="s">
        <v>6</v>
      </c>
      <c r="C168" s="14"/>
      <c r="D168" s="19">
        <v>130070.6</v>
      </c>
      <c r="E168" s="19"/>
      <c r="F168" s="19">
        <f t="shared" si="144"/>
        <v>130070.6</v>
      </c>
      <c r="G168" s="23">
        <v>3728.893</v>
      </c>
      <c r="H168" s="19">
        <f t="shared" ref="H168:H170" si="156">F168+G168</f>
        <v>133799.49300000002</v>
      </c>
      <c r="I168" s="19">
        <v>66493.3</v>
      </c>
      <c r="J168" s="19"/>
      <c r="K168" s="19">
        <f t="shared" si="145"/>
        <v>66493.3</v>
      </c>
      <c r="L168" s="23"/>
      <c r="M168" s="19">
        <f t="shared" ref="M168:M170" si="157">K168+L168</f>
        <v>66493.3</v>
      </c>
      <c r="N168" s="20">
        <v>0</v>
      </c>
      <c r="O168" s="20">
        <v>0</v>
      </c>
      <c r="P168" s="20">
        <f t="shared" si="146"/>
        <v>0</v>
      </c>
      <c r="Q168" s="25">
        <v>0</v>
      </c>
      <c r="R168" s="20">
        <f t="shared" ref="R168:R170" si="158">P168+Q168</f>
        <v>0</v>
      </c>
      <c r="S168" s="10" t="s">
        <v>297</v>
      </c>
      <c r="T168" s="31">
        <v>0</v>
      </c>
    </row>
    <row r="169" spans="1:20" x14ac:dyDescent="0.35">
      <c r="A169" s="46"/>
      <c r="B169" s="63" t="s">
        <v>21</v>
      </c>
      <c r="C169" s="64"/>
      <c r="D169" s="19">
        <v>488447.4</v>
      </c>
      <c r="E169" s="19"/>
      <c r="F169" s="19">
        <f t="shared" si="144"/>
        <v>488447.4</v>
      </c>
      <c r="G169" s="23"/>
      <c r="H169" s="48">
        <f t="shared" si="156"/>
        <v>488447.4</v>
      </c>
      <c r="I169" s="19">
        <v>171457.59999999998</v>
      </c>
      <c r="J169" s="19"/>
      <c r="K169" s="19">
        <f t="shared" si="145"/>
        <v>171457.59999999998</v>
      </c>
      <c r="L169" s="23"/>
      <c r="M169" s="48">
        <f t="shared" si="157"/>
        <v>171457.59999999998</v>
      </c>
      <c r="N169" s="20">
        <v>0</v>
      </c>
      <c r="O169" s="20">
        <v>0</v>
      </c>
      <c r="P169" s="20">
        <f t="shared" si="146"/>
        <v>0</v>
      </c>
      <c r="Q169" s="25">
        <v>0</v>
      </c>
      <c r="R169" s="49">
        <f t="shared" si="158"/>
        <v>0</v>
      </c>
      <c r="S169" s="10" t="s">
        <v>304</v>
      </c>
      <c r="T169" s="31"/>
    </row>
    <row r="170" spans="1:20" ht="54" x14ac:dyDescent="0.35">
      <c r="A170" s="46" t="s">
        <v>222</v>
      </c>
      <c r="B170" s="63" t="s">
        <v>31</v>
      </c>
      <c r="C170" s="51" t="s">
        <v>97</v>
      </c>
      <c r="D170" s="19">
        <f>D172+D173</f>
        <v>91429.299999999988</v>
      </c>
      <c r="E170" s="19">
        <f>E172+E173</f>
        <v>0</v>
      </c>
      <c r="F170" s="19">
        <f t="shared" si="144"/>
        <v>91429.299999999988</v>
      </c>
      <c r="G170" s="23">
        <f>G172+G173</f>
        <v>0</v>
      </c>
      <c r="H170" s="48">
        <f t="shared" si="156"/>
        <v>91429.299999999988</v>
      </c>
      <c r="I170" s="19">
        <f t="shared" ref="I170:N170" si="159">I172+I173</f>
        <v>0</v>
      </c>
      <c r="J170" s="19">
        <f t="shared" ref="J170:L170" si="160">J172+J173</f>
        <v>0</v>
      </c>
      <c r="K170" s="19">
        <f t="shared" si="145"/>
        <v>0</v>
      </c>
      <c r="L170" s="23">
        <f t="shared" si="160"/>
        <v>0</v>
      </c>
      <c r="M170" s="48">
        <f t="shared" si="157"/>
        <v>0</v>
      </c>
      <c r="N170" s="19">
        <f t="shared" si="159"/>
        <v>0</v>
      </c>
      <c r="O170" s="20">
        <f t="shared" ref="O170:Q170" si="161">O172+O173</f>
        <v>0</v>
      </c>
      <c r="P170" s="20">
        <f t="shared" si="146"/>
        <v>0</v>
      </c>
      <c r="Q170" s="25">
        <f t="shared" si="161"/>
        <v>0</v>
      </c>
      <c r="R170" s="49">
        <f t="shared" si="158"/>
        <v>0</v>
      </c>
      <c r="T170" s="31"/>
    </row>
    <row r="171" spans="1:20" x14ac:dyDescent="0.35">
      <c r="A171" s="46"/>
      <c r="B171" s="63" t="s">
        <v>5</v>
      </c>
      <c r="C171" s="64"/>
      <c r="D171" s="19"/>
      <c r="E171" s="19"/>
      <c r="F171" s="19"/>
      <c r="G171" s="23"/>
      <c r="H171" s="48"/>
      <c r="I171" s="19"/>
      <c r="J171" s="19"/>
      <c r="K171" s="19"/>
      <c r="L171" s="23"/>
      <c r="M171" s="48"/>
      <c r="N171" s="20"/>
      <c r="O171" s="20"/>
      <c r="P171" s="20"/>
      <c r="Q171" s="25"/>
      <c r="R171" s="49"/>
      <c r="T171" s="31"/>
    </row>
    <row r="172" spans="1:20" s="3" customFormat="1" hidden="1" x14ac:dyDescent="0.35">
      <c r="A172" s="1"/>
      <c r="B172" s="15" t="s">
        <v>6</v>
      </c>
      <c r="C172" s="14"/>
      <c r="D172" s="19">
        <v>27655.1</v>
      </c>
      <c r="E172" s="19"/>
      <c r="F172" s="19">
        <f t="shared" si="144"/>
        <v>27655.1</v>
      </c>
      <c r="G172" s="23"/>
      <c r="H172" s="19">
        <f t="shared" ref="H172:H174" si="162">F172+G172</f>
        <v>27655.1</v>
      </c>
      <c r="I172" s="19">
        <v>0</v>
      </c>
      <c r="J172" s="19">
        <v>0</v>
      </c>
      <c r="K172" s="19">
        <f t="shared" si="145"/>
        <v>0</v>
      </c>
      <c r="L172" s="23">
        <v>0</v>
      </c>
      <c r="M172" s="19">
        <f t="shared" ref="M172:M174" si="163">K172+L172</f>
        <v>0</v>
      </c>
      <c r="N172" s="20">
        <v>0</v>
      </c>
      <c r="O172" s="20">
        <v>0</v>
      </c>
      <c r="P172" s="20">
        <f t="shared" si="146"/>
        <v>0</v>
      </c>
      <c r="Q172" s="25">
        <v>0</v>
      </c>
      <c r="R172" s="20">
        <f t="shared" ref="R172:R174" si="164">P172+Q172</f>
        <v>0</v>
      </c>
      <c r="S172" s="10" t="s">
        <v>306</v>
      </c>
      <c r="T172" s="31">
        <v>0</v>
      </c>
    </row>
    <row r="173" spans="1:20" x14ac:dyDescent="0.35">
      <c r="A173" s="46"/>
      <c r="B173" s="63" t="s">
        <v>21</v>
      </c>
      <c r="C173" s="64"/>
      <c r="D173" s="19">
        <v>63774.2</v>
      </c>
      <c r="E173" s="19"/>
      <c r="F173" s="19">
        <f t="shared" si="144"/>
        <v>63774.2</v>
      </c>
      <c r="G173" s="23"/>
      <c r="H173" s="48">
        <f t="shared" si="162"/>
        <v>63774.2</v>
      </c>
      <c r="I173" s="19">
        <v>0</v>
      </c>
      <c r="J173" s="19">
        <v>0</v>
      </c>
      <c r="K173" s="19">
        <f t="shared" si="145"/>
        <v>0</v>
      </c>
      <c r="L173" s="23">
        <v>0</v>
      </c>
      <c r="M173" s="48">
        <f t="shared" si="163"/>
        <v>0</v>
      </c>
      <c r="N173" s="20">
        <v>0</v>
      </c>
      <c r="O173" s="20">
        <v>0</v>
      </c>
      <c r="P173" s="20">
        <f t="shared" si="146"/>
        <v>0</v>
      </c>
      <c r="Q173" s="25">
        <v>0</v>
      </c>
      <c r="R173" s="49">
        <f t="shared" si="164"/>
        <v>0</v>
      </c>
      <c r="S173" s="10" t="s">
        <v>304</v>
      </c>
      <c r="T173" s="31"/>
    </row>
    <row r="174" spans="1:20" s="3" customFormat="1" ht="40.5" hidden="1" customHeight="1" x14ac:dyDescent="0.35">
      <c r="A174" s="35" t="s">
        <v>219</v>
      </c>
      <c r="B174" s="32" t="s">
        <v>32</v>
      </c>
      <c r="C174" s="6" t="s">
        <v>97</v>
      </c>
      <c r="D174" s="19">
        <f>D176+D177</f>
        <v>182641.4</v>
      </c>
      <c r="E174" s="19">
        <f>E176+E177</f>
        <v>0</v>
      </c>
      <c r="F174" s="19">
        <f t="shared" si="144"/>
        <v>182641.4</v>
      </c>
      <c r="G174" s="23">
        <f>G176+G177</f>
        <v>-182641.4</v>
      </c>
      <c r="H174" s="19">
        <f t="shared" si="162"/>
        <v>0</v>
      </c>
      <c r="I174" s="19">
        <f t="shared" ref="I174:N174" si="165">I176+I177</f>
        <v>0</v>
      </c>
      <c r="J174" s="19">
        <f t="shared" ref="J174:L174" si="166">J176+J177</f>
        <v>0</v>
      </c>
      <c r="K174" s="19">
        <f t="shared" si="145"/>
        <v>0</v>
      </c>
      <c r="L174" s="23">
        <f t="shared" si="166"/>
        <v>0</v>
      </c>
      <c r="M174" s="19">
        <f t="shared" si="163"/>
        <v>0</v>
      </c>
      <c r="N174" s="19">
        <f t="shared" si="165"/>
        <v>0</v>
      </c>
      <c r="O174" s="20">
        <f t="shared" ref="O174:Q174" si="167">O176+O177</f>
        <v>0</v>
      </c>
      <c r="P174" s="20">
        <f t="shared" si="146"/>
        <v>0</v>
      </c>
      <c r="Q174" s="25">
        <f t="shared" si="167"/>
        <v>0</v>
      </c>
      <c r="R174" s="20">
        <f t="shared" si="164"/>
        <v>0</v>
      </c>
      <c r="S174" s="10"/>
      <c r="T174" s="31">
        <v>0</v>
      </c>
    </row>
    <row r="175" spans="1:20" s="3" customFormat="1" hidden="1" x14ac:dyDescent="0.35">
      <c r="A175" s="1"/>
      <c r="B175" s="32" t="s">
        <v>5</v>
      </c>
      <c r="C175" s="33"/>
      <c r="D175" s="19"/>
      <c r="E175" s="19"/>
      <c r="F175" s="19"/>
      <c r="G175" s="23"/>
      <c r="H175" s="19"/>
      <c r="I175" s="19"/>
      <c r="J175" s="19"/>
      <c r="K175" s="19"/>
      <c r="L175" s="23"/>
      <c r="M175" s="19"/>
      <c r="N175" s="20"/>
      <c r="O175" s="20"/>
      <c r="P175" s="20"/>
      <c r="Q175" s="25"/>
      <c r="R175" s="20"/>
      <c r="S175" s="10"/>
      <c r="T175" s="31">
        <v>0</v>
      </c>
    </row>
    <row r="176" spans="1:20" s="3" customFormat="1" hidden="1" x14ac:dyDescent="0.35">
      <c r="A176" s="1"/>
      <c r="B176" s="15" t="s">
        <v>6</v>
      </c>
      <c r="C176" s="14"/>
      <c r="D176" s="19">
        <v>35136.400000000001</v>
      </c>
      <c r="E176" s="19"/>
      <c r="F176" s="19">
        <f t="shared" si="144"/>
        <v>35136.400000000001</v>
      </c>
      <c r="G176" s="23">
        <v>-35136.400000000001</v>
      </c>
      <c r="H176" s="19">
        <f t="shared" ref="H176:H178" si="168">F176+G176</f>
        <v>0</v>
      </c>
      <c r="I176" s="19">
        <v>0</v>
      </c>
      <c r="J176" s="19">
        <v>0</v>
      </c>
      <c r="K176" s="19">
        <f t="shared" si="145"/>
        <v>0</v>
      </c>
      <c r="L176" s="23">
        <v>0</v>
      </c>
      <c r="M176" s="19">
        <f t="shared" ref="M176:M178" si="169">K176+L176</f>
        <v>0</v>
      </c>
      <c r="N176" s="20">
        <v>0</v>
      </c>
      <c r="O176" s="20">
        <v>0</v>
      </c>
      <c r="P176" s="20">
        <f t="shared" si="146"/>
        <v>0</v>
      </c>
      <c r="Q176" s="25">
        <v>0</v>
      </c>
      <c r="R176" s="20">
        <f t="shared" ref="R176:R178" si="170">P176+Q176</f>
        <v>0</v>
      </c>
      <c r="S176" s="10" t="s">
        <v>292</v>
      </c>
      <c r="T176" s="31">
        <v>0</v>
      </c>
    </row>
    <row r="177" spans="1:20" s="3" customFormat="1" hidden="1" x14ac:dyDescent="0.35">
      <c r="A177" s="1"/>
      <c r="B177" s="32" t="s">
        <v>21</v>
      </c>
      <c r="C177" s="33"/>
      <c r="D177" s="19">
        <v>147505</v>
      </c>
      <c r="E177" s="19"/>
      <c r="F177" s="19">
        <f t="shared" si="144"/>
        <v>147505</v>
      </c>
      <c r="G177" s="23">
        <v>-147505</v>
      </c>
      <c r="H177" s="19">
        <f t="shared" si="168"/>
        <v>0</v>
      </c>
      <c r="I177" s="19">
        <v>0</v>
      </c>
      <c r="J177" s="19">
        <v>0</v>
      </c>
      <c r="K177" s="19">
        <f t="shared" si="145"/>
        <v>0</v>
      </c>
      <c r="L177" s="23">
        <v>0</v>
      </c>
      <c r="M177" s="19">
        <f t="shared" si="169"/>
        <v>0</v>
      </c>
      <c r="N177" s="20">
        <v>0</v>
      </c>
      <c r="O177" s="20">
        <v>0</v>
      </c>
      <c r="P177" s="20">
        <f t="shared" si="146"/>
        <v>0</v>
      </c>
      <c r="Q177" s="25">
        <v>0</v>
      </c>
      <c r="R177" s="20">
        <f t="shared" si="170"/>
        <v>0</v>
      </c>
      <c r="S177" s="10" t="s">
        <v>304</v>
      </c>
      <c r="T177" s="31">
        <v>0</v>
      </c>
    </row>
    <row r="178" spans="1:20" ht="47.25" customHeight="1" x14ac:dyDescent="0.35">
      <c r="A178" s="46" t="s">
        <v>223</v>
      </c>
      <c r="B178" s="63" t="s">
        <v>33</v>
      </c>
      <c r="C178" s="51" t="s">
        <v>97</v>
      </c>
      <c r="D178" s="19">
        <f>D180+D181</f>
        <v>223255.3</v>
      </c>
      <c r="E178" s="19">
        <f>E180+E181</f>
        <v>0</v>
      </c>
      <c r="F178" s="19">
        <f t="shared" si="144"/>
        <v>223255.3</v>
      </c>
      <c r="G178" s="23">
        <f>G180+G181</f>
        <v>0</v>
      </c>
      <c r="H178" s="48">
        <f t="shared" si="168"/>
        <v>223255.3</v>
      </c>
      <c r="I178" s="19">
        <f t="shared" ref="I178:N178" si="171">I180+I181</f>
        <v>255000</v>
      </c>
      <c r="J178" s="19">
        <f t="shared" ref="J178:L178" si="172">J180+J181</f>
        <v>0</v>
      </c>
      <c r="K178" s="19">
        <f t="shared" si="145"/>
        <v>255000</v>
      </c>
      <c r="L178" s="23">
        <f t="shared" si="172"/>
        <v>0</v>
      </c>
      <c r="M178" s="48">
        <f t="shared" si="169"/>
        <v>255000</v>
      </c>
      <c r="N178" s="19">
        <f t="shared" si="171"/>
        <v>0</v>
      </c>
      <c r="O178" s="20">
        <f t="shared" ref="O178:Q178" si="173">O180+O181</f>
        <v>0</v>
      </c>
      <c r="P178" s="20">
        <f t="shared" si="146"/>
        <v>0</v>
      </c>
      <c r="Q178" s="25">
        <f t="shared" si="173"/>
        <v>0</v>
      </c>
      <c r="R178" s="49">
        <f t="shared" si="170"/>
        <v>0</v>
      </c>
      <c r="T178" s="31"/>
    </row>
    <row r="179" spans="1:20" x14ac:dyDescent="0.35">
      <c r="A179" s="46"/>
      <c r="B179" s="63" t="s">
        <v>5</v>
      </c>
      <c r="C179" s="65"/>
      <c r="D179" s="19"/>
      <c r="E179" s="19"/>
      <c r="F179" s="19"/>
      <c r="G179" s="23"/>
      <c r="H179" s="48"/>
      <c r="I179" s="19"/>
      <c r="J179" s="19"/>
      <c r="K179" s="19"/>
      <c r="L179" s="23"/>
      <c r="M179" s="48"/>
      <c r="N179" s="20"/>
      <c r="O179" s="20"/>
      <c r="P179" s="20"/>
      <c r="Q179" s="25"/>
      <c r="R179" s="49"/>
      <c r="T179" s="31"/>
    </row>
    <row r="180" spans="1:20" s="3" customFormat="1" hidden="1" x14ac:dyDescent="0.35">
      <c r="A180" s="1"/>
      <c r="B180" s="15" t="s">
        <v>6</v>
      </c>
      <c r="C180" s="2"/>
      <c r="D180" s="28">
        <v>55813.9</v>
      </c>
      <c r="E180" s="28"/>
      <c r="F180" s="19">
        <f t="shared" si="144"/>
        <v>55813.9</v>
      </c>
      <c r="G180" s="29"/>
      <c r="H180" s="19">
        <f t="shared" ref="H180:H182" si="174">F180+G180</f>
        <v>55813.9</v>
      </c>
      <c r="I180" s="28">
        <v>63750</v>
      </c>
      <c r="J180" s="28"/>
      <c r="K180" s="19">
        <f t="shared" si="145"/>
        <v>63750</v>
      </c>
      <c r="L180" s="29"/>
      <c r="M180" s="19">
        <f t="shared" ref="M180:M182" si="175">K180+L180</f>
        <v>63750</v>
      </c>
      <c r="N180" s="21">
        <v>0</v>
      </c>
      <c r="O180" s="21">
        <v>0</v>
      </c>
      <c r="P180" s="20">
        <f t="shared" si="146"/>
        <v>0</v>
      </c>
      <c r="Q180" s="24">
        <v>0</v>
      </c>
      <c r="R180" s="20">
        <f t="shared" ref="R180:R182" si="176">P180+Q180</f>
        <v>0</v>
      </c>
      <c r="S180" s="9" t="s">
        <v>296</v>
      </c>
      <c r="T180" s="31">
        <v>0</v>
      </c>
    </row>
    <row r="181" spans="1:20" x14ac:dyDescent="0.35">
      <c r="A181" s="46"/>
      <c r="B181" s="63" t="s">
        <v>21</v>
      </c>
      <c r="C181" s="65"/>
      <c r="D181" s="19">
        <v>167441.4</v>
      </c>
      <c r="E181" s="19"/>
      <c r="F181" s="19">
        <f t="shared" si="144"/>
        <v>167441.4</v>
      </c>
      <c r="G181" s="23"/>
      <c r="H181" s="48">
        <f t="shared" si="174"/>
        <v>167441.4</v>
      </c>
      <c r="I181" s="19">
        <v>191250</v>
      </c>
      <c r="J181" s="19"/>
      <c r="K181" s="19">
        <f t="shared" si="145"/>
        <v>191250</v>
      </c>
      <c r="L181" s="23"/>
      <c r="M181" s="48">
        <f t="shared" si="175"/>
        <v>191250</v>
      </c>
      <c r="N181" s="20">
        <v>0</v>
      </c>
      <c r="O181" s="20">
        <v>0</v>
      </c>
      <c r="P181" s="20">
        <f t="shared" si="146"/>
        <v>0</v>
      </c>
      <c r="Q181" s="25">
        <v>0</v>
      </c>
      <c r="R181" s="49">
        <f t="shared" si="176"/>
        <v>0</v>
      </c>
      <c r="S181" s="10" t="s">
        <v>304</v>
      </c>
      <c r="T181" s="31"/>
    </row>
    <row r="182" spans="1:20" ht="36" x14ac:dyDescent="0.35">
      <c r="A182" s="46" t="s">
        <v>224</v>
      </c>
      <c r="B182" s="63" t="s">
        <v>34</v>
      </c>
      <c r="C182" s="51" t="s">
        <v>97</v>
      </c>
      <c r="D182" s="19">
        <f>D184+D185</f>
        <v>72334</v>
      </c>
      <c r="E182" s="19">
        <f>E184+E185</f>
        <v>0</v>
      </c>
      <c r="F182" s="19">
        <f t="shared" si="144"/>
        <v>72334</v>
      </c>
      <c r="G182" s="23">
        <f>G184+G185</f>
        <v>7520.6559999999999</v>
      </c>
      <c r="H182" s="48">
        <f t="shared" si="174"/>
        <v>79854.656000000003</v>
      </c>
      <c r="I182" s="19">
        <f t="shared" ref="I182:N182" si="177">I184+I185</f>
        <v>161425.1</v>
      </c>
      <c r="J182" s="19">
        <f t="shared" ref="J182:L182" si="178">J184+J185</f>
        <v>0</v>
      </c>
      <c r="K182" s="19">
        <f t="shared" si="145"/>
        <v>161425.1</v>
      </c>
      <c r="L182" s="23">
        <f t="shared" si="178"/>
        <v>0</v>
      </c>
      <c r="M182" s="48">
        <f t="shared" si="175"/>
        <v>161425.1</v>
      </c>
      <c r="N182" s="19">
        <f t="shared" si="177"/>
        <v>0</v>
      </c>
      <c r="O182" s="20">
        <f t="shared" ref="O182:Q182" si="179">O184+O185</f>
        <v>0</v>
      </c>
      <c r="P182" s="20">
        <f t="shared" si="146"/>
        <v>0</v>
      </c>
      <c r="Q182" s="25">
        <f t="shared" si="179"/>
        <v>0</v>
      </c>
      <c r="R182" s="49">
        <f t="shared" si="176"/>
        <v>0</v>
      </c>
      <c r="T182" s="31"/>
    </row>
    <row r="183" spans="1:20" x14ac:dyDescent="0.35">
      <c r="A183" s="46"/>
      <c r="B183" s="63" t="s">
        <v>5</v>
      </c>
      <c r="C183" s="65"/>
      <c r="D183" s="19"/>
      <c r="E183" s="19"/>
      <c r="F183" s="19"/>
      <c r="G183" s="23"/>
      <c r="H183" s="48"/>
      <c r="I183" s="19"/>
      <c r="J183" s="19"/>
      <c r="K183" s="19"/>
      <c r="L183" s="23"/>
      <c r="M183" s="48"/>
      <c r="N183" s="20"/>
      <c r="O183" s="20"/>
      <c r="P183" s="20"/>
      <c r="Q183" s="25"/>
      <c r="R183" s="49"/>
      <c r="T183" s="31"/>
    </row>
    <row r="184" spans="1:20" s="3" customFormat="1" hidden="1" x14ac:dyDescent="0.35">
      <c r="A184" s="1"/>
      <c r="B184" s="15" t="s">
        <v>6</v>
      </c>
      <c r="C184" s="2"/>
      <c r="D184" s="28">
        <v>18083.5</v>
      </c>
      <c r="E184" s="28"/>
      <c r="F184" s="19">
        <f t="shared" si="144"/>
        <v>18083.5</v>
      </c>
      <c r="G184" s="29">
        <v>7520.6559999999999</v>
      </c>
      <c r="H184" s="19">
        <f t="shared" ref="H184:H187" si="180">F184+G184</f>
        <v>25604.155999999999</v>
      </c>
      <c r="I184" s="28">
        <v>77856.3</v>
      </c>
      <c r="J184" s="28"/>
      <c r="K184" s="19">
        <f t="shared" si="145"/>
        <v>77856.3</v>
      </c>
      <c r="L184" s="29"/>
      <c r="M184" s="19">
        <f t="shared" ref="M184:M187" si="181">K184+L184</f>
        <v>77856.3</v>
      </c>
      <c r="N184" s="21">
        <v>0</v>
      </c>
      <c r="O184" s="21">
        <v>0</v>
      </c>
      <c r="P184" s="20">
        <f t="shared" si="146"/>
        <v>0</v>
      </c>
      <c r="Q184" s="24">
        <v>0</v>
      </c>
      <c r="R184" s="20">
        <f t="shared" ref="R184:R187" si="182">P184+Q184</f>
        <v>0</v>
      </c>
      <c r="S184" s="9" t="s">
        <v>333</v>
      </c>
      <c r="T184" s="31">
        <v>0</v>
      </c>
    </row>
    <row r="185" spans="1:20" x14ac:dyDescent="0.35">
      <c r="A185" s="46"/>
      <c r="B185" s="63" t="s">
        <v>21</v>
      </c>
      <c r="C185" s="65"/>
      <c r="D185" s="19">
        <v>54250.5</v>
      </c>
      <c r="E185" s="19"/>
      <c r="F185" s="19">
        <f t="shared" si="144"/>
        <v>54250.5</v>
      </c>
      <c r="G185" s="23"/>
      <c r="H185" s="48">
        <f t="shared" si="180"/>
        <v>54250.5</v>
      </c>
      <c r="I185" s="19">
        <v>83568.800000000003</v>
      </c>
      <c r="J185" s="19"/>
      <c r="K185" s="19">
        <f t="shared" si="145"/>
        <v>83568.800000000003</v>
      </c>
      <c r="L185" s="23"/>
      <c r="M185" s="48">
        <f t="shared" si="181"/>
        <v>83568.800000000003</v>
      </c>
      <c r="N185" s="20">
        <v>0</v>
      </c>
      <c r="O185" s="20">
        <v>0</v>
      </c>
      <c r="P185" s="20">
        <f t="shared" si="146"/>
        <v>0</v>
      </c>
      <c r="Q185" s="25">
        <v>0</v>
      </c>
      <c r="R185" s="49">
        <f t="shared" si="182"/>
        <v>0</v>
      </c>
      <c r="S185" s="10" t="s">
        <v>304</v>
      </c>
      <c r="T185" s="31"/>
    </row>
    <row r="186" spans="1:20" ht="36" x14ac:dyDescent="0.35">
      <c r="A186" s="46" t="s">
        <v>225</v>
      </c>
      <c r="B186" s="63" t="s">
        <v>35</v>
      </c>
      <c r="C186" s="51" t="s">
        <v>97</v>
      </c>
      <c r="D186" s="19">
        <v>1213.5999999999999</v>
      </c>
      <c r="E186" s="19"/>
      <c r="F186" s="19">
        <f t="shared" si="144"/>
        <v>1213.5999999999999</v>
      </c>
      <c r="G186" s="23"/>
      <c r="H186" s="48">
        <f t="shared" si="180"/>
        <v>1213.5999999999999</v>
      </c>
      <c r="I186" s="19">
        <v>0</v>
      </c>
      <c r="J186" s="19">
        <v>0</v>
      </c>
      <c r="K186" s="19">
        <f t="shared" si="145"/>
        <v>0</v>
      </c>
      <c r="L186" s="23">
        <v>0</v>
      </c>
      <c r="M186" s="48">
        <f t="shared" si="181"/>
        <v>0</v>
      </c>
      <c r="N186" s="20">
        <v>0</v>
      </c>
      <c r="O186" s="20">
        <v>0</v>
      </c>
      <c r="P186" s="20">
        <f t="shared" si="146"/>
        <v>0</v>
      </c>
      <c r="Q186" s="25">
        <v>0</v>
      </c>
      <c r="R186" s="49">
        <f t="shared" si="182"/>
        <v>0</v>
      </c>
      <c r="S186" s="10" t="s">
        <v>287</v>
      </c>
      <c r="T186" s="31"/>
    </row>
    <row r="187" spans="1:20" ht="36" x14ac:dyDescent="0.35">
      <c r="A187" s="46" t="s">
        <v>226</v>
      </c>
      <c r="B187" s="63" t="s">
        <v>36</v>
      </c>
      <c r="C187" s="51" t="s">
        <v>97</v>
      </c>
      <c r="D187" s="19">
        <f>D189+D190</f>
        <v>21220</v>
      </c>
      <c r="E187" s="19">
        <f>E189+E190</f>
        <v>0</v>
      </c>
      <c r="F187" s="19">
        <f t="shared" si="144"/>
        <v>21220</v>
      </c>
      <c r="G187" s="23">
        <f>G189+G190</f>
        <v>0</v>
      </c>
      <c r="H187" s="48">
        <f t="shared" si="180"/>
        <v>21220</v>
      </c>
      <c r="I187" s="19">
        <f t="shared" ref="I187:N187" si="183">I189+I190</f>
        <v>563256.69999999995</v>
      </c>
      <c r="J187" s="19">
        <f t="shared" ref="J187:L187" si="184">J189+J190</f>
        <v>0</v>
      </c>
      <c r="K187" s="19">
        <f t="shared" si="145"/>
        <v>563256.69999999995</v>
      </c>
      <c r="L187" s="23">
        <f t="shared" si="184"/>
        <v>0</v>
      </c>
      <c r="M187" s="48">
        <f t="shared" si="181"/>
        <v>563256.69999999995</v>
      </c>
      <c r="N187" s="19">
        <f t="shared" si="183"/>
        <v>279089.3</v>
      </c>
      <c r="O187" s="20">
        <f t="shared" ref="O187:Q187" si="185">O189+O190</f>
        <v>0</v>
      </c>
      <c r="P187" s="20">
        <f t="shared" si="146"/>
        <v>279089.3</v>
      </c>
      <c r="Q187" s="25">
        <f t="shared" si="185"/>
        <v>0</v>
      </c>
      <c r="R187" s="49">
        <f t="shared" si="182"/>
        <v>279089.3</v>
      </c>
      <c r="T187" s="31"/>
    </row>
    <row r="188" spans="1:20" x14ac:dyDescent="0.35">
      <c r="A188" s="46"/>
      <c r="B188" s="63" t="s">
        <v>5</v>
      </c>
      <c r="C188" s="63"/>
      <c r="D188" s="19"/>
      <c r="E188" s="19"/>
      <c r="F188" s="19"/>
      <c r="G188" s="23"/>
      <c r="H188" s="48"/>
      <c r="I188" s="19"/>
      <c r="J188" s="19"/>
      <c r="K188" s="19"/>
      <c r="L188" s="23"/>
      <c r="M188" s="48"/>
      <c r="N188" s="20"/>
      <c r="O188" s="20"/>
      <c r="P188" s="20"/>
      <c r="Q188" s="25"/>
      <c r="R188" s="49"/>
      <c r="T188" s="31"/>
    </row>
    <row r="189" spans="1:20" s="3" customFormat="1" hidden="1" x14ac:dyDescent="0.35">
      <c r="A189" s="1"/>
      <c r="B189" s="15" t="s">
        <v>6</v>
      </c>
      <c r="C189" s="13"/>
      <c r="D189" s="19">
        <v>5305</v>
      </c>
      <c r="E189" s="19"/>
      <c r="F189" s="19">
        <f t="shared" si="144"/>
        <v>5305</v>
      </c>
      <c r="G189" s="23"/>
      <c r="H189" s="19">
        <f t="shared" ref="H189:H191" si="186">F189+G189</f>
        <v>5305</v>
      </c>
      <c r="I189" s="19">
        <v>136893.6</v>
      </c>
      <c r="J189" s="19"/>
      <c r="K189" s="19">
        <f t="shared" si="145"/>
        <v>136893.6</v>
      </c>
      <c r="L189" s="23"/>
      <c r="M189" s="19">
        <f t="shared" ref="M189:M191" si="187">K189+L189</f>
        <v>136893.6</v>
      </c>
      <c r="N189" s="20">
        <v>279089.3</v>
      </c>
      <c r="O189" s="20"/>
      <c r="P189" s="20">
        <f t="shared" si="146"/>
        <v>279089.3</v>
      </c>
      <c r="Q189" s="25"/>
      <c r="R189" s="20">
        <f t="shared" ref="R189:R191" si="188">P189+Q189</f>
        <v>279089.3</v>
      </c>
      <c r="S189" s="10" t="s">
        <v>313</v>
      </c>
      <c r="T189" s="31">
        <v>0</v>
      </c>
    </row>
    <row r="190" spans="1:20" x14ac:dyDescent="0.35">
      <c r="A190" s="46"/>
      <c r="B190" s="63" t="s">
        <v>21</v>
      </c>
      <c r="C190" s="63"/>
      <c r="D190" s="19">
        <v>15915</v>
      </c>
      <c r="E190" s="19"/>
      <c r="F190" s="19">
        <f t="shared" si="144"/>
        <v>15915</v>
      </c>
      <c r="G190" s="23"/>
      <c r="H190" s="48">
        <f t="shared" si="186"/>
        <v>15915</v>
      </c>
      <c r="I190" s="19">
        <v>426363.1</v>
      </c>
      <c r="J190" s="19"/>
      <c r="K190" s="19">
        <f t="shared" si="145"/>
        <v>426363.1</v>
      </c>
      <c r="L190" s="23"/>
      <c r="M190" s="48">
        <f t="shared" si="187"/>
        <v>426363.1</v>
      </c>
      <c r="N190" s="20">
        <v>0</v>
      </c>
      <c r="O190" s="20">
        <v>0</v>
      </c>
      <c r="P190" s="20">
        <f t="shared" si="146"/>
        <v>0</v>
      </c>
      <c r="Q190" s="25">
        <v>0</v>
      </c>
      <c r="R190" s="49">
        <f t="shared" si="188"/>
        <v>0</v>
      </c>
      <c r="S190" s="10" t="s">
        <v>304</v>
      </c>
      <c r="T190" s="31"/>
    </row>
    <row r="191" spans="1:20" ht="36" x14ac:dyDescent="0.35">
      <c r="A191" s="46" t="s">
        <v>227</v>
      </c>
      <c r="B191" s="63" t="s">
        <v>37</v>
      </c>
      <c r="C191" s="51" t="s">
        <v>97</v>
      </c>
      <c r="D191" s="19">
        <f>D193+D194</f>
        <v>0</v>
      </c>
      <c r="E191" s="19">
        <f>E193+E194</f>
        <v>0</v>
      </c>
      <c r="F191" s="19">
        <f t="shared" si="144"/>
        <v>0</v>
      </c>
      <c r="G191" s="23">
        <f>G193+G194</f>
        <v>0</v>
      </c>
      <c r="H191" s="48">
        <f t="shared" si="186"/>
        <v>0</v>
      </c>
      <c r="I191" s="19">
        <f t="shared" ref="I191:N191" si="189">I193+I194</f>
        <v>41507.199999999997</v>
      </c>
      <c r="J191" s="19">
        <f t="shared" ref="J191:L191" si="190">J193+J194</f>
        <v>0</v>
      </c>
      <c r="K191" s="19">
        <f t="shared" si="145"/>
        <v>41507.199999999997</v>
      </c>
      <c r="L191" s="23">
        <f t="shared" si="190"/>
        <v>0</v>
      </c>
      <c r="M191" s="48">
        <f t="shared" si="187"/>
        <v>41507.199999999997</v>
      </c>
      <c r="N191" s="19">
        <f t="shared" si="189"/>
        <v>0</v>
      </c>
      <c r="O191" s="20">
        <f t="shared" ref="O191:Q191" si="191">O193+O194</f>
        <v>0</v>
      </c>
      <c r="P191" s="20">
        <f t="shared" si="146"/>
        <v>0</v>
      </c>
      <c r="Q191" s="25">
        <f t="shared" si="191"/>
        <v>0</v>
      </c>
      <c r="R191" s="49">
        <f t="shared" si="188"/>
        <v>0</v>
      </c>
      <c r="T191" s="31"/>
    </row>
    <row r="192" spans="1:20" x14ac:dyDescent="0.35">
      <c r="A192" s="46"/>
      <c r="B192" s="63" t="s">
        <v>5</v>
      </c>
      <c r="C192" s="63"/>
      <c r="D192" s="19"/>
      <c r="E192" s="19"/>
      <c r="F192" s="19"/>
      <c r="G192" s="23"/>
      <c r="H192" s="48"/>
      <c r="I192" s="19"/>
      <c r="J192" s="19"/>
      <c r="K192" s="19"/>
      <c r="L192" s="23"/>
      <c r="M192" s="48"/>
      <c r="N192" s="20"/>
      <c r="O192" s="20"/>
      <c r="P192" s="20"/>
      <c r="Q192" s="25"/>
      <c r="R192" s="49"/>
      <c r="T192" s="31"/>
    </row>
    <row r="193" spans="1:20" s="3" customFormat="1" hidden="1" x14ac:dyDescent="0.35">
      <c r="A193" s="1"/>
      <c r="B193" s="15" t="s">
        <v>6</v>
      </c>
      <c r="C193" s="13"/>
      <c r="D193" s="19">
        <v>0</v>
      </c>
      <c r="E193" s="19">
        <v>0</v>
      </c>
      <c r="F193" s="19">
        <f t="shared" si="144"/>
        <v>0</v>
      </c>
      <c r="G193" s="23">
        <v>0</v>
      </c>
      <c r="H193" s="19">
        <f t="shared" ref="H193:H195" si="192">F193+G193</f>
        <v>0</v>
      </c>
      <c r="I193" s="19">
        <v>10376.900000000001</v>
      </c>
      <c r="J193" s="19"/>
      <c r="K193" s="19">
        <f t="shared" si="145"/>
        <v>10376.900000000001</v>
      </c>
      <c r="L193" s="23"/>
      <c r="M193" s="19">
        <f t="shared" ref="M193:M195" si="193">K193+L193</f>
        <v>10376.900000000001</v>
      </c>
      <c r="N193" s="20">
        <v>0</v>
      </c>
      <c r="O193" s="20">
        <v>0</v>
      </c>
      <c r="P193" s="20">
        <f t="shared" si="146"/>
        <v>0</v>
      </c>
      <c r="Q193" s="25">
        <v>0</v>
      </c>
      <c r="R193" s="20">
        <f t="shared" ref="R193:R195" si="194">P193+Q193</f>
        <v>0</v>
      </c>
      <c r="S193" s="10" t="s">
        <v>299</v>
      </c>
      <c r="T193" s="31">
        <v>0</v>
      </c>
    </row>
    <row r="194" spans="1:20" x14ac:dyDescent="0.35">
      <c r="A194" s="46"/>
      <c r="B194" s="63" t="s">
        <v>21</v>
      </c>
      <c r="C194" s="63"/>
      <c r="D194" s="19">
        <v>0</v>
      </c>
      <c r="E194" s="19">
        <v>0</v>
      </c>
      <c r="F194" s="19">
        <f t="shared" si="144"/>
        <v>0</v>
      </c>
      <c r="G194" s="23">
        <v>0</v>
      </c>
      <c r="H194" s="48">
        <f t="shared" si="192"/>
        <v>0</v>
      </c>
      <c r="I194" s="19">
        <v>31130.299999999996</v>
      </c>
      <c r="J194" s="19"/>
      <c r="K194" s="19">
        <f t="shared" si="145"/>
        <v>31130.299999999996</v>
      </c>
      <c r="L194" s="23"/>
      <c r="M194" s="48">
        <f t="shared" si="193"/>
        <v>31130.299999999996</v>
      </c>
      <c r="N194" s="20">
        <v>0</v>
      </c>
      <c r="O194" s="20">
        <v>0</v>
      </c>
      <c r="P194" s="20">
        <f t="shared" si="146"/>
        <v>0</v>
      </c>
      <c r="Q194" s="25">
        <v>0</v>
      </c>
      <c r="R194" s="49">
        <f t="shared" si="194"/>
        <v>0</v>
      </c>
      <c r="S194" s="10" t="s">
        <v>304</v>
      </c>
      <c r="T194" s="31"/>
    </row>
    <row r="195" spans="1:20" ht="72" x14ac:dyDescent="0.35">
      <c r="A195" s="46" t="s">
        <v>228</v>
      </c>
      <c r="B195" s="63" t="s">
        <v>38</v>
      </c>
      <c r="C195" s="51" t="s">
        <v>97</v>
      </c>
      <c r="D195" s="19">
        <f>D197+D198</f>
        <v>0</v>
      </c>
      <c r="E195" s="19">
        <f>E197+E198</f>
        <v>0</v>
      </c>
      <c r="F195" s="19">
        <f t="shared" si="144"/>
        <v>0</v>
      </c>
      <c r="G195" s="23">
        <f>G197+G198</f>
        <v>0</v>
      </c>
      <c r="H195" s="48">
        <f t="shared" si="192"/>
        <v>0</v>
      </c>
      <c r="I195" s="19">
        <f t="shared" ref="I195:N195" si="195">I197+I198</f>
        <v>0</v>
      </c>
      <c r="J195" s="19">
        <f t="shared" ref="J195:L195" si="196">J197+J198</f>
        <v>0</v>
      </c>
      <c r="K195" s="19">
        <f t="shared" si="145"/>
        <v>0</v>
      </c>
      <c r="L195" s="23">
        <f t="shared" si="196"/>
        <v>0</v>
      </c>
      <c r="M195" s="48">
        <f t="shared" si="193"/>
        <v>0</v>
      </c>
      <c r="N195" s="19">
        <f t="shared" si="195"/>
        <v>46155</v>
      </c>
      <c r="O195" s="20">
        <f t="shared" ref="O195:Q195" si="197">O197+O198</f>
        <v>0</v>
      </c>
      <c r="P195" s="20">
        <f t="shared" si="146"/>
        <v>46155</v>
      </c>
      <c r="Q195" s="25">
        <f t="shared" si="197"/>
        <v>0</v>
      </c>
      <c r="R195" s="49">
        <f t="shared" si="194"/>
        <v>46155</v>
      </c>
      <c r="T195" s="31"/>
    </row>
    <row r="196" spans="1:20" x14ac:dyDescent="0.35">
      <c r="A196" s="46"/>
      <c r="B196" s="63" t="s">
        <v>5</v>
      </c>
      <c r="C196" s="63"/>
      <c r="D196" s="19"/>
      <c r="E196" s="19"/>
      <c r="F196" s="19"/>
      <c r="G196" s="23"/>
      <c r="H196" s="48"/>
      <c r="I196" s="19"/>
      <c r="J196" s="19"/>
      <c r="K196" s="19"/>
      <c r="L196" s="23"/>
      <c r="M196" s="48"/>
      <c r="N196" s="20"/>
      <c r="O196" s="20"/>
      <c r="P196" s="20"/>
      <c r="Q196" s="25"/>
      <c r="R196" s="49"/>
      <c r="T196" s="31"/>
    </row>
    <row r="197" spans="1:20" s="3" customFormat="1" hidden="1" x14ac:dyDescent="0.35">
      <c r="A197" s="1"/>
      <c r="B197" s="15" t="s">
        <v>6</v>
      </c>
      <c r="C197" s="13"/>
      <c r="D197" s="19">
        <v>0</v>
      </c>
      <c r="E197" s="19">
        <v>0</v>
      </c>
      <c r="F197" s="19">
        <f t="shared" si="144"/>
        <v>0</v>
      </c>
      <c r="G197" s="23">
        <v>0</v>
      </c>
      <c r="H197" s="19">
        <f t="shared" ref="H197:H199" si="198">F197+G197</f>
        <v>0</v>
      </c>
      <c r="I197" s="19">
        <v>0</v>
      </c>
      <c r="J197" s="19">
        <v>0</v>
      </c>
      <c r="K197" s="19">
        <f t="shared" si="145"/>
        <v>0</v>
      </c>
      <c r="L197" s="23">
        <v>0</v>
      </c>
      <c r="M197" s="19">
        <f t="shared" ref="M197:M199" si="199">K197+L197</f>
        <v>0</v>
      </c>
      <c r="N197" s="20">
        <v>11538.9</v>
      </c>
      <c r="O197" s="20"/>
      <c r="P197" s="20">
        <f t="shared" si="146"/>
        <v>11538.9</v>
      </c>
      <c r="Q197" s="25"/>
      <c r="R197" s="20">
        <f t="shared" ref="R197:R199" si="200">P197+Q197</f>
        <v>11538.9</v>
      </c>
      <c r="S197" s="10" t="s">
        <v>300</v>
      </c>
      <c r="T197" s="31">
        <v>0</v>
      </c>
    </row>
    <row r="198" spans="1:20" x14ac:dyDescent="0.35">
      <c r="A198" s="46"/>
      <c r="B198" s="63" t="s">
        <v>21</v>
      </c>
      <c r="C198" s="63"/>
      <c r="D198" s="19">
        <v>0</v>
      </c>
      <c r="E198" s="19">
        <v>0</v>
      </c>
      <c r="F198" s="19">
        <f t="shared" si="144"/>
        <v>0</v>
      </c>
      <c r="G198" s="23">
        <v>0</v>
      </c>
      <c r="H198" s="48">
        <f t="shared" si="198"/>
        <v>0</v>
      </c>
      <c r="I198" s="19">
        <v>0</v>
      </c>
      <c r="J198" s="19">
        <v>0</v>
      </c>
      <c r="K198" s="19">
        <f t="shared" si="145"/>
        <v>0</v>
      </c>
      <c r="L198" s="23">
        <v>0</v>
      </c>
      <c r="M198" s="48">
        <f t="shared" si="199"/>
        <v>0</v>
      </c>
      <c r="N198" s="20">
        <v>34616.1</v>
      </c>
      <c r="O198" s="20"/>
      <c r="P198" s="20">
        <f t="shared" si="146"/>
        <v>34616.1</v>
      </c>
      <c r="Q198" s="25"/>
      <c r="R198" s="49">
        <f t="shared" si="200"/>
        <v>34616.1</v>
      </c>
      <c r="S198" s="10" t="s">
        <v>304</v>
      </c>
      <c r="T198" s="31"/>
    </row>
    <row r="199" spans="1:20" ht="36" x14ac:dyDescent="0.35">
      <c r="A199" s="46" t="s">
        <v>229</v>
      </c>
      <c r="B199" s="63" t="s">
        <v>39</v>
      </c>
      <c r="C199" s="51" t="s">
        <v>97</v>
      </c>
      <c r="D199" s="19">
        <f>D201+D202</f>
        <v>164599.4</v>
      </c>
      <c r="E199" s="19">
        <f>E201+E202</f>
        <v>0</v>
      </c>
      <c r="F199" s="19">
        <f t="shared" si="144"/>
        <v>164599.4</v>
      </c>
      <c r="G199" s="23">
        <f>G201+G202</f>
        <v>0</v>
      </c>
      <c r="H199" s="48">
        <f t="shared" si="198"/>
        <v>164599.4</v>
      </c>
      <c r="I199" s="19">
        <f t="shared" ref="I199:N199" si="201">I201+I202</f>
        <v>920064.8</v>
      </c>
      <c r="J199" s="19">
        <f t="shared" ref="J199:L199" si="202">J201+J202</f>
        <v>0</v>
      </c>
      <c r="K199" s="19">
        <f t="shared" si="145"/>
        <v>920064.8</v>
      </c>
      <c r="L199" s="23">
        <f t="shared" si="202"/>
        <v>0</v>
      </c>
      <c r="M199" s="48">
        <f t="shared" si="199"/>
        <v>920064.8</v>
      </c>
      <c r="N199" s="19">
        <f t="shared" si="201"/>
        <v>1645765</v>
      </c>
      <c r="O199" s="20">
        <f t="shared" ref="O199:Q199" si="203">O201+O202</f>
        <v>0</v>
      </c>
      <c r="P199" s="20">
        <f t="shared" si="146"/>
        <v>1645765</v>
      </c>
      <c r="Q199" s="25">
        <f t="shared" si="203"/>
        <v>0</v>
      </c>
      <c r="R199" s="49">
        <f t="shared" si="200"/>
        <v>1645765</v>
      </c>
      <c r="T199" s="31"/>
    </row>
    <row r="200" spans="1:20" x14ac:dyDescent="0.35">
      <c r="A200" s="46"/>
      <c r="B200" s="63" t="s">
        <v>5</v>
      </c>
      <c r="C200" s="63"/>
      <c r="D200" s="19"/>
      <c r="E200" s="19"/>
      <c r="F200" s="19"/>
      <c r="G200" s="23"/>
      <c r="H200" s="48"/>
      <c r="I200" s="19"/>
      <c r="J200" s="19"/>
      <c r="K200" s="19"/>
      <c r="L200" s="23"/>
      <c r="M200" s="48"/>
      <c r="N200" s="20"/>
      <c r="O200" s="20"/>
      <c r="P200" s="20"/>
      <c r="Q200" s="25"/>
      <c r="R200" s="49"/>
      <c r="T200" s="31"/>
    </row>
    <row r="201" spans="1:20" s="3" customFormat="1" hidden="1" x14ac:dyDescent="0.35">
      <c r="A201" s="1"/>
      <c r="B201" s="15" t="s">
        <v>6</v>
      </c>
      <c r="C201" s="15"/>
      <c r="D201" s="19">
        <v>48155.5</v>
      </c>
      <c r="E201" s="19"/>
      <c r="F201" s="19">
        <f t="shared" si="144"/>
        <v>48155.5</v>
      </c>
      <c r="G201" s="23"/>
      <c r="H201" s="19">
        <f t="shared" ref="H201:H203" si="204">F201+G201</f>
        <v>48155.5</v>
      </c>
      <c r="I201" s="19">
        <v>182348.9</v>
      </c>
      <c r="J201" s="19"/>
      <c r="K201" s="19">
        <f t="shared" si="145"/>
        <v>182348.9</v>
      </c>
      <c r="L201" s="23"/>
      <c r="M201" s="19">
        <f t="shared" ref="M201:M203" si="205">K201+L201</f>
        <v>182348.9</v>
      </c>
      <c r="N201" s="20">
        <v>534567.5</v>
      </c>
      <c r="O201" s="20"/>
      <c r="P201" s="20">
        <f t="shared" si="146"/>
        <v>534567.5</v>
      </c>
      <c r="Q201" s="25"/>
      <c r="R201" s="20">
        <f t="shared" ref="R201:R203" si="206">P201+Q201</f>
        <v>534567.5</v>
      </c>
      <c r="S201" s="10" t="s">
        <v>295</v>
      </c>
      <c r="T201" s="31">
        <v>0</v>
      </c>
    </row>
    <row r="202" spans="1:20" x14ac:dyDescent="0.35">
      <c r="A202" s="46"/>
      <c r="B202" s="63" t="s">
        <v>21</v>
      </c>
      <c r="C202" s="63"/>
      <c r="D202" s="19">
        <v>116443.9</v>
      </c>
      <c r="E202" s="19"/>
      <c r="F202" s="19">
        <f t="shared" si="144"/>
        <v>116443.9</v>
      </c>
      <c r="G202" s="23"/>
      <c r="H202" s="48">
        <f t="shared" si="204"/>
        <v>116443.9</v>
      </c>
      <c r="I202" s="19">
        <v>737715.9</v>
      </c>
      <c r="J202" s="19"/>
      <c r="K202" s="19">
        <f t="shared" si="145"/>
        <v>737715.9</v>
      </c>
      <c r="L202" s="23"/>
      <c r="M202" s="48">
        <f t="shared" si="205"/>
        <v>737715.9</v>
      </c>
      <c r="N202" s="20">
        <v>1111197.5</v>
      </c>
      <c r="O202" s="20"/>
      <c r="P202" s="20">
        <f t="shared" si="146"/>
        <v>1111197.5</v>
      </c>
      <c r="Q202" s="25"/>
      <c r="R202" s="49">
        <f t="shared" si="206"/>
        <v>1111197.5</v>
      </c>
      <c r="S202" s="10" t="s">
        <v>304</v>
      </c>
      <c r="T202" s="31"/>
    </row>
    <row r="203" spans="1:20" ht="36" x14ac:dyDescent="0.35">
      <c r="A203" s="46" t="s">
        <v>230</v>
      </c>
      <c r="B203" s="63" t="s">
        <v>40</v>
      </c>
      <c r="C203" s="51" t="s">
        <v>97</v>
      </c>
      <c r="D203" s="19">
        <f>D205+D206</f>
        <v>383520</v>
      </c>
      <c r="E203" s="19">
        <f>E205+E206</f>
        <v>0</v>
      </c>
      <c r="F203" s="19">
        <f t="shared" si="144"/>
        <v>383520</v>
      </c>
      <c r="G203" s="23">
        <f>G205+G206</f>
        <v>-5191.5999999999995</v>
      </c>
      <c r="H203" s="48">
        <f t="shared" si="204"/>
        <v>378328.4</v>
      </c>
      <c r="I203" s="19">
        <f t="shared" ref="I203:N203" si="207">I205+I206</f>
        <v>68737</v>
      </c>
      <c r="J203" s="19">
        <f t="shared" ref="J203:L203" si="208">J205+J206</f>
        <v>0</v>
      </c>
      <c r="K203" s="19">
        <f t="shared" si="145"/>
        <v>68737</v>
      </c>
      <c r="L203" s="23">
        <f t="shared" si="208"/>
        <v>0</v>
      </c>
      <c r="M203" s="48">
        <f t="shared" si="205"/>
        <v>68737</v>
      </c>
      <c r="N203" s="19">
        <f t="shared" si="207"/>
        <v>0</v>
      </c>
      <c r="O203" s="20">
        <f t="shared" ref="O203:Q203" si="209">O205+O206</f>
        <v>0</v>
      </c>
      <c r="P203" s="20">
        <f t="shared" si="146"/>
        <v>0</v>
      </c>
      <c r="Q203" s="25">
        <f t="shared" si="209"/>
        <v>0</v>
      </c>
      <c r="R203" s="49">
        <f t="shared" si="206"/>
        <v>0</v>
      </c>
      <c r="T203" s="31"/>
    </row>
    <row r="204" spans="1:20" x14ac:dyDescent="0.35">
      <c r="A204" s="46"/>
      <c r="B204" s="63" t="s">
        <v>5</v>
      </c>
      <c r="C204" s="63"/>
      <c r="D204" s="19"/>
      <c r="E204" s="19"/>
      <c r="F204" s="19"/>
      <c r="G204" s="23"/>
      <c r="H204" s="48"/>
      <c r="I204" s="19"/>
      <c r="J204" s="19"/>
      <c r="K204" s="19"/>
      <c r="L204" s="23"/>
      <c r="M204" s="48"/>
      <c r="N204" s="20"/>
      <c r="O204" s="20"/>
      <c r="P204" s="20"/>
      <c r="Q204" s="25"/>
      <c r="R204" s="49"/>
      <c r="T204" s="31"/>
    </row>
    <row r="205" spans="1:20" s="3" customFormat="1" hidden="1" x14ac:dyDescent="0.35">
      <c r="A205" s="1"/>
      <c r="B205" s="15" t="s">
        <v>6</v>
      </c>
      <c r="C205" s="15"/>
      <c r="D205" s="19">
        <v>95880.1</v>
      </c>
      <c r="E205" s="19"/>
      <c r="F205" s="19">
        <f t="shared" si="144"/>
        <v>95880.1</v>
      </c>
      <c r="G205" s="23">
        <f>-2426+4512.1</f>
        <v>2086.1000000000004</v>
      </c>
      <c r="H205" s="19">
        <f t="shared" ref="H205:H207" si="210">F205+G205</f>
        <v>97966.200000000012</v>
      </c>
      <c r="I205" s="19">
        <v>17184.2</v>
      </c>
      <c r="J205" s="19"/>
      <c r="K205" s="19">
        <f t="shared" si="145"/>
        <v>17184.2</v>
      </c>
      <c r="L205" s="23"/>
      <c r="M205" s="19">
        <f t="shared" ref="M205:M207" si="211">K205+L205</f>
        <v>17184.2</v>
      </c>
      <c r="N205" s="20">
        <v>0</v>
      </c>
      <c r="O205" s="20">
        <v>0</v>
      </c>
      <c r="P205" s="20">
        <f t="shared" si="146"/>
        <v>0</v>
      </c>
      <c r="Q205" s="25">
        <v>0</v>
      </c>
      <c r="R205" s="20">
        <f t="shared" ref="R205:R207" si="212">P205+Q205</f>
        <v>0</v>
      </c>
      <c r="S205" s="10" t="s">
        <v>298</v>
      </c>
      <c r="T205" s="31">
        <v>0</v>
      </c>
    </row>
    <row r="206" spans="1:20" x14ac:dyDescent="0.35">
      <c r="A206" s="46"/>
      <c r="B206" s="63" t="s">
        <v>21</v>
      </c>
      <c r="C206" s="63"/>
      <c r="D206" s="19">
        <v>287639.90000000002</v>
      </c>
      <c r="E206" s="19"/>
      <c r="F206" s="19">
        <f t="shared" si="144"/>
        <v>287639.90000000002</v>
      </c>
      <c r="G206" s="23">
        <v>-7277.7</v>
      </c>
      <c r="H206" s="48">
        <f t="shared" si="210"/>
        <v>280362.2</v>
      </c>
      <c r="I206" s="19">
        <v>51552.800000000003</v>
      </c>
      <c r="J206" s="19"/>
      <c r="K206" s="19">
        <f t="shared" si="145"/>
        <v>51552.800000000003</v>
      </c>
      <c r="L206" s="23"/>
      <c r="M206" s="48">
        <f t="shared" si="211"/>
        <v>51552.800000000003</v>
      </c>
      <c r="N206" s="20">
        <v>0</v>
      </c>
      <c r="O206" s="20">
        <v>0</v>
      </c>
      <c r="P206" s="20">
        <f t="shared" si="146"/>
        <v>0</v>
      </c>
      <c r="Q206" s="25">
        <v>0</v>
      </c>
      <c r="R206" s="49">
        <f t="shared" si="212"/>
        <v>0</v>
      </c>
      <c r="S206" s="10" t="s">
        <v>304</v>
      </c>
      <c r="T206" s="31"/>
    </row>
    <row r="207" spans="1:20" ht="36" x14ac:dyDescent="0.35">
      <c r="A207" s="46" t="s">
        <v>231</v>
      </c>
      <c r="B207" s="63" t="s">
        <v>41</v>
      </c>
      <c r="C207" s="51" t="s">
        <v>97</v>
      </c>
      <c r="D207" s="19">
        <f>D209+D210</f>
        <v>46879.5</v>
      </c>
      <c r="E207" s="19">
        <f>E209+E210</f>
        <v>0</v>
      </c>
      <c r="F207" s="19">
        <f t="shared" si="144"/>
        <v>46879.5</v>
      </c>
      <c r="G207" s="23">
        <f>G209+G210</f>
        <v>0</v>
      </c>
      <c r="H207" s="48">
        <f t="shared" si="210"/>
        <v>46879.5</v>
      </c>
      <c r="I207" s="19">
        <f t="shared" ref="I207:N207" si="213">I209+I210</f>
        <v>0</v>
      </c>
      <c r="J207" s="19">
        <f t="shared" ref="J207:L207" si="214">J209+J210</f>
        <v>0</v>
      </c>
      <c r="K207" s="19">
        <f t="shared" si="145"/>
        <v>0</v>
      </c>
      <c r="L207" s="23">
        <f t="shared" si="214"/>
        <v>0</v>
      </c>
      <c r="M207" s="48">
        <f t="shared" si="211"/>
        <v>0</v>
      </c>
      <c r="N207" s="19">
        <f t="shared" si="213"/>
        <v>0</v>
      </c>
      <c r="O207" s="20">
        <f t="shared" ref="O207:Q207" si="215">O209+O210</f>
        <v>0</v>
      </c>
      <c r="P207" s="20">
        <f t="shared" si="146"/>
        <v>0</v>
      </c>
      <c r="Q207" s="25">
        <f t="shared" si="215"/>
        <v>0</v>
      </c>
      <c r="R207" s="49">
        <f t="shared" si="212"/>
        <v>0</v>
      </c>
      <c r="T207" s="31"/>
    </row>
    <row r="208" spans="1:20" x14ac:dyDescent="0.35">
      <c r="A208" s="46"/>
      <c r="B208" s="63" t="s">
        <v>5</v>
      </c>
      <c r="C208" s="63"/>
      <c r="D208" s="19"/>
      <c r="E208" s="19"/>
      <c r="F208" s="19"/>
      <c r="G208" s="23"/>
      <c r="H208" s="48"/>
      <c r="I208" s="19"/>
      <c r="J208" s="19"/>
      <c r="K208" s="19"/>
      <c r="L208" s="23"/>
      <c r="M208" s="48"/>
      <c r="N208" s="20"/>
      <c r="O208" s="20"/>
      <c r="P208" s="20"/>
      <c r="Q208" s="25"/>
      <c r="R208" s="49"/>
      <c r="T208" s="31"/>
    </row>
    <row r="209" spans="1:20" s="3" customFormat="1" hidden="1" x14ac:dyDescent="0.35">
      <c r="A209" s="1"/>
      <c r="B209" s="15" t="s">
        <v>6</v>
      </c>
      <c r="C209" s="15"/>
      <c r="D209" s="19">
        <v>11720</v>
      </c>
      <c r="E209" s="19"/>
      <c r="F209" s="19">
        <f t="shared" si="144"/>
        <v>11720</v>
      </c>
      <c r="G209" s="23"/>
      <c r="H209" s="19">
        <f t="shared" ref="H209:H211" si="216">F209+G209</f>
        <v>11720</v>
      </c>
      <c r="I209" s="19">
        <v>0</v>
      </c>
      <c r="J209" s="19">
        <v>0</v>
      </c>
      <c r="K209" s="19">
        <f t="shared" si="145"/>
        <v>0</v>
      </c>
      <c r="L209" s="23">
        <v>0</v>
      </c>
      <c r="M209" s="19">
        <f t="shared" ref="M209:M211" si="217">K209+L209</f>
        <v>0</v>
      </c>
      <c r="N209" s="20">
        <v>0</v>
      </c>
      <c r="O209" s="20">
        <v>0</v>
      </c>
      <c r="P209" s="20">
        <f t="shared" si="146"/>
        <v>0</v>
      </c>
      <c r="Q209" s="25">
        <v>0</v>
      </c>
      <c r="R209" s="20">
        <f t="shared" ref="R209:R211" si="218">P209+Q209</f>
        <v>0</v>
      </c>
      <c r="S209" s="10" t="s">
        <v>303</v>
      </c>
      <c r="T209" s="31">
        <v>0</v>
      </c>
    </row>
    <row r="210" spans="1:20" x14ac:dyDescent="0.35">
      <c r="A210" s="46"/>
      <c r="B210" s="63" t="s">
        <v>21</v>
      </c>
      <c r="C210" s="63"/>
      <c r="D210" s="19">
        <v>35159.5</v>
      </c>
      <c r="E210" s="19"/>
      <c r="F210" s="19">
        <f t="shared" si="144"/>
        <v>35159.5</v>
      </c>
      <c r="G210" s="23"/>
      <c r="H210" s="48">
        <f t="shared" si="216"/>
        <v>35159.5</v>
      </c>
      <c r="I210" s="19">
        <v>0</v>
      </c>
      <c r="J210" s="19">
        <v>0</v>
      </c>
      <c r="K210" s="19">
        <f t="shared" si="145"/>
        <v>0</v>
      </c>
      <c r="L210" s="23">
        <v>0</v>
      </c>
      <c r="M210" s="48">
        <f t="shared" si="217"/>
        <v>0</v>
      </c>
      <c r="N210" s="20">
        <v>0</v>
      </c>
      <c r="O210" s="20">
        <v>0</v>
      </c>
      <c r="P210" s="20">
        <f t="shared" si="146"/>
        <v>0</v>
      </c>
      <c r="Q210" s="25">
        <v>0</v>
      </c>
      <c r="R210" s="49">
        <f t="shared" si="218"/>
        <v>0</v>
      </c>
      <c r="S210" s="10" t="s">
        <v>304</v>
      </c>
      <c r="T210" s="31"/>
    </row>
    <row r="211" spans="1:20" ht="36" x14ac:dyDescent="0.35">
      <c r="A211" s="46" t="s">
        <v>232</v>
      </c>
      <c r="B211" s="63" t="s">
        <v>42</v>
      </c>
      <c r="C211" s="51" t="s">
        <v>97</v>
      </c>
      <c r="D211" s="19">
        <f>D213+D214</f>
        <v>18636</v>
      </c>
      <c r="E211" s="19">
        <f>E213+E214</f>
        <v>0</v>
      </c>
      <c r="F211" s="19">
        <f t="shared" si="144"/>
        <v>18636</v>
      </c>
      <c r="G211" s="23">
        <f>G213+G214</f>
        <v>0</v>
      </c>
      <c r="H211" s="48">
        <f t="shared" si="216"/>
        <v>18636</v>
      </c>
      <c r="I211" s="19">
        <f t="shared" ref="I211:N211" si="219">I213+I214</f>
        <v>0</v>
      </c>
      <c r="J211" s="19">
        <f t="shared" ref="J211:L211" si="220">J213+J214</f>
        <v>0</v>
      </c>
      <c r="K211" s="19">
        <f t="shared" si="145"/>
        <v>0</v>
      </c>
      <c r="L211" s="23">
        <f t="shared" si="220"/>
        <v>0</v>
      </c>
      <c r="M211" s="48">
        <f t="shared" si="217"/>
        <v>0</v>
      </c>
      <c r="N211" s="19">
        <f t="shared" si="219"/>
        <v>0</v>
      </c>
      <c r="O211" s="20">
        <f t="shared" ref="O211:Q211" si="221">O213+O214</f>
        <v>0</v>
      </c>
      <c r="P211" s="20">
        <f t="shared" si="146"/>
        <v>0</v>
      </c>
      <c r="Q211" s="25">
        <f t="shared" si="221"/>
        <v>0</v>
      </c>
      <c r="R211" s="49">
        <f t="shared" si="218"/>
        <v>0</v>
      </c>
      <c r="T211" s="31"/>
    </row>
    <row r="212" spans="1:20" x14ac:dyDescent="0.35">
      <c r="A212" s="46"/>
      <c r="B212" s="63" t="s">
        <v>5</v>
      </c>
      <c r="C212" s="63"/>
      <c r="D212" s="19"/>
      <c r="E212" s="19"/>
      <c r="F212" s="19"/>
      <c r="G212" s="23"/>
      <c r="H212" s="48"/>
      <c r="I212" s="19"/>
      <c r="J212" s="19"/>
      <c r="K212" s="19"/>
      <c r="L212" s="23"/>
      <c r="M212" s="48"/>
      <c r="N212" s="20"/>
      <c r="O212" s="20"/>
      <c r="P212" s="20"/>
      <c r="Q212" s="25"/>
      <c r="R212" s="49"/>
      <c r="T212" s="31"/>
    </row>
    <row r="213" spans="1:20" s="3" customFormat="1" hidden="1" x14ac:dyDescent="0.35">
      <c r="A213" s="1"/>
      <c r="B213" s="15" t="s">
        <v>6</v>
      </c>
      <c r="C213" s="15"/>
      <c r="D213" s="19">
        <v>4659</v>
      </c>
      <c r="E213" s="19"/>
      <c r="F213" s="19">
        <f t="shared" si="144"/>
        <v>4659</v>
      </c>
      <c r="G213" s="23"/>
      <c r="H213" s="19">
        <f t="shared" ref="H213:H215" si="222">F213+G213</f>
        <v>4659</v>
      </c>
      <c r="I213" s="19">
        <v>0</v>
      </c>
      <c r="J213" s="19">
        <v>0</v>
      </c>
      <c r="K213" s="19">
        <f t="shared" si="145"/>
        <v>0</v>
      </c>
      <c r="L213" s="23">
        <v>0</v>
      </c>
      <c r="M213" s="19">
        <f t="shared" ref="M213:M215" si="223">K213+L213</f>
        <v>0</v>
      </c>
      <c r="N213" s="20">
        <v>0</v>
      </c>
      <c r="O213" s="20">
        <v>0</v>
      </c>
      <c r="P213" s="20">
        <f t="shared" si="146"/>
        <v>0</v>
      </c>
      <c r="Q213" s="25">
        <v>0</v>
      </c>
      <c r="R213" s="20">
        <f t="shared" ref="R213:R215" si="224">P213+Q213</f>
        <v>0</v>
      </c>
      <c r="S213" s="10" t="s">
        <v>305</v>
      </c>
      <c r="T213" s="31">
        <v>0</v>
      </c>
    </row>
    <row r="214" spans="1:20" x14ac:dyDescent="0.35">
      <c r="A214" s="46"/>
      <c r="B214" s="63" t="s">
        <v>21</v>
      </c>
      <c r="C214" s="63"/>
      <c r="D214" s="19">
        <v>13977</v>
      </c>
      <c r="E214" s="19"/>
      <c r="F214" s="19">
        <f t="shared" si="144"/>
        <v>13977</v>
      </c>
      <c r="G214" s="23"/>
      <c r="H214" s="48">
        <f t="shared" si="222"/>
        <v>13977</v>
      </c>
      <c r="I214" s="19">
        <v>0</v>
      </c>
      <c r="J214" s="19">
        <v>0</v>
      </c>
      <c r="K214" s="19">
        <f t="shared" si="145"/>
        <v>0</v>
      </c>
      <c r="L214" s="23">
        <v>0</v>
      </c>
      <c r="M214" s="48">
        <f t="shared" si="223"/>
        <v>0</v>
      </c>
      <c r="N214" s="20">
        <v>0</v>
      </c>
      <c r="O214" s="20">
        <v>0</v>
      </c>
      <c r="P214" s="20">
        <f t="shared" si="146"/>
        <v>0</v>
      </c>
      <c r="Q214" s="25">
        <v>0</v>
      </c>
      <c r="R214" s="49">
        <f t="shared" si="224"/>
        <v>0</v>
      </c>
      <c r="S214" s="10" t="s">
        <v>304</v>
      </c>
      <c r="T214" s="31"/>
    </row>
    <row r="215" spans="1:20" ht="36" x14ac:dyDescent="0.35">
      <c r="A215" s="46" t="s">
        <v>233</v>
      </c>
      <c r="B215" s="63" t="s">
        <v>43</v>
      </c>
      <c r="C215" s="51" t="s">
        <v>97</v>
      </c>
      <c r="D215" s="19">
        <f>D217+D218</f>
        <v>55250.1</v>
      </c>
      <c r="E215" s="19">
        <f>E217+E218</f>
        <v>0</v>
      </c>
      <c r="F215" s="19">
        <f t="shared" si="144"/>
        <v>55250.1</v>
      </c>
      <c r="G215" s="23">
        <f>G217+G218</f>
        <v>0</v>
      </c>
      <c r="H215" s="48">
        <f t="shared" si="222"/>
        <v>55250.1</v>
      </c>
      <c r="I215" s="19">
        <f t="shared" ref="I215:N215" si="225">I217+I218</f>
        <v>394108.19999999995</v>
      </c>
      <c r="J215" s="19">
        <f t="shared" ref="J215:L215" si="226">J217+J218</f>
        <v>0</v>
      </c>
      <c r="K215" s="19">
        <f t="shared" si="145"/>
        <v>394108.19999999995</v>
      </c>
      <c r="L215" s="23">
        <f t="shared" si="226"/>
        <v>0</v>
      </c>
      <c r="M215" s="48">
        <f t="shared" si="223"/>
        <v>394108.19999999995</v>
      </c>
      <c r="N215" s="19">
        <f t="shared" si="225"/>
        <v>0</v>
      </c>
      <c r="O215" s="20">
        <f t="shared" ref="O215:Q215" si="227">O217+O218</f>
        <v>0</v>
      </c>
      <c r="P215" s="20">
        <f t="shared" si="146"/>
        <v>0</v>
      </c>
      <c r="Q215" s="25">
        <f t="shared" si="227"/>
        <v>0</v>
      </c>
      <c r="R215" s="49">
        <f t="shared" si="224"/>
        <v>0</v>
      </c>
      <c r="T215" s="31"/>
    </row>
    <row r="216" spans="1:20" x14ac:dyDescent="0.35">
      <c r="A216" s="46"/>
      <c r="B216" s="63" t="s">
        <v>5</v>
      </c>
      <c r="C216" s="63"/>
      <c r="D216" s="19"/>
      <c r="E216" s="19"/>
      <c r="F216" s="19"/>
      <c r="G216" s="23"/>
      <c r="H216" s="48"/>
      <c r="I216" s="19"/>
      <c r="J216" s="19"/>
      <c r="K216" s="19"/>
      <c r="L216" s="23"/>
      <c r="M216" s="48"/>
      <c r="N216" s="20"/>
      <c r="O216" s="20"/>
      <c r="P216" s="20"/>
      <c r="Q216" s="25"/>
      <c r="R216" s="49"/>
      <c r="T216" s="31"/>
    </row>
    <row r="217" spans="1:20" s="3" customFormat="1" hidden="1" x14ac:dyDescent="0.35">
      <c r="A217" s="1"/>
      <c r="B217" s="15" t="s">
        <v>6</v>
      </c>
      <c r="C217" s="15"/>
      <c r="D217" s="19">
        <v>13812.6</v>
      </c>
      <c r="E217" s="19"/>
      <c r="F217" s="19">
        <f t="shared" si="144"/>
        <v>13812.6</v>
      </c>
      <c r="G217" s="23"/>
      <c r="H217" s="19">
        <f t="shared" ref="H217:H219" si="228">F217+G217</f>
        <v>13812.6</v>
      </c>
      <c r="I217" s="19">
        <v>98527.1</v>
      </c>
      <c r="J217" s="19"/>
      <c r="K217" s="19">
        <f t="shared" si="145"/>
        <v>98527.1</v>
      </c>
      <c r="L217" s="23"/>
      <c r="M217" s="19">
        <f t="shared" ref="M217:M219" si="229">K217+L217</f>
        <v>98527.1</v>
      </c>
      <c r="N217" s="20">
        <v>0</v>
      </c>
      <c r="O217" s="20">
        <v>0</v>
      </c>
      <c r="P217" s="20">
        <f t="shared" si="146"/>
        <v>0</v>
      </c>
      <c r="Q217" s="25">
        <v>0</v>
      </c>
      <c r="R217" s="20">
        <f t="shared" ref="R217:R219" si="230">P217+Q217</f>
        <v>0</v>
      </c>
      <c r="S217" s="10" t="s">
        <v>294</v>
      </c>
      <c r="T217" s="31">
        <v>0</v>
      </c>
    </row>
    <row r="218" spans="1:20" x14ac:dyDescent="0.35">
      <c r="A218" s="46"/>
      <c r="B218" s="63" t="s">
        <v>21</v>
      </c>
      <c r="C218" s="63"/>
      <c r="D218" s="19">
        <v>41437.5</v>
      </c>
      <c r="E218" s="19"/>
      <c r="F218" s="19">
        <f t="shared" si="144"/>
        <v>41437.5</v>
      </c>
      <c r="G218" s="23"/>
      <c r="H218" s="48">
        <f t="shared" si="228"/>
        <v>41437.5</v>
      </c>
      <c r="I218" s="19">
        <v>295581.09999999998</v>
      </c>
      <c r="J218" s="19"/>
      <c r="K218" s="19">
        <f t="shared" si="145"/>
        <v>295581.09999999998</v>
      </c>
      <c r="L218" s="23"/>
      <c r="M218" s="48">
        <f t="shared" si="229"/>
        <v>295581.09999999998</v>
      </c>
      <c r="N218" s="20">
        <v>0</v>
      </c>
      <c r="O218" s="20">
        <v>0</v>
      </c>
      <c r="P218" s="20">
        <f t="shared" si="146"/>
        <v>0</v>
      </c>
      <c r="Q218" s="25">
        <v>0</v>
      </c>
      <c r="R218" s="49">
        <f t="shared" si="230"/>
        <v>0</v>
      </c>
      <c r="S218" s="10" t="s">
        <v>304</v>
      </c>
      <c r="T218" s="31"/>
    </row>
    <row r="219" spans="1:20" ht="36" x14ac:dyDescent="0.35">
      <c r="A219" s="46" t="s">
        <v>234</v>
      </c>
      <c r="B219" s="63" t="s">
        <v>44</v>
      </c>
      <c r="C219" s="51" t="s">
        <v>251</v>
      </c>
      <c r="D219" s="19">
        <f>D221+D222</f>
        <v>283733.40000000002</v>
      </c>
      <c r="E219" s="19">
        <f>E221+E222</f>
        <v>0</v>
      </c>
      <c r="F219" s="19">
        <f t="shared" si="144"/>
        <v>283733.40000000002</v>
      </c>
      <c r="G219" s="23">
        <f>G221+G222</f>
        <v>0</v>
      </c>
      <c r="H219" s="48">
        <f t="shared" si="228"/>
        <v>283733.40000000002</v>
      </c>
      <c r="I219" s="19">
        <f t="shared" ref="I219:N219" si="231">I221+I222</f>
        <v>0</v>
      </c>
      <c r="J219" s="19">
        <f t="shared" ref="J219:L219" si="232">J221+J222</f>
        <v>0</v>
      </c>
      <c r="K219" s="19">
        <f t="shared" si="145"/>
        <v>0</v>
      </c>
      <c r="L219" s="23">
        <f t="shared" si="232"/>
        <v>0</v>
      </c>
      <c r="M219" s="48">
        <f t="shared" si="229"/>
        <v>0</v>
      </c>
      <c r="N219" s="19">
        <f t="shared" si="231"/>
        <v>0</v>
      </c>
      <c r="O219" s="20">
        <f t="shared" ref="O219:Q219" si="233">O221+O222</f>
        <v>0</v>
      </c>
      <c r="P219" s="20">
        <f t="shared" si="146"/>
        <v>0</v>
      </c>
      <c r="Q219" s="25">
        <f t="shared" si="233"/>
        <v>0</v>
      </c>
      <c r="R219" s="49">
        <f t="shared" si="230"/>
        <v>0</v>
      </c>
      <c r="T219" s="31"/>
    </row>
    <row r="220" spans="1:20" x14ac:dyDescent="0.35">
      <c r="A220" s="46"/>
      <c r="B220" s="63" t="s">
        <v>5</v>
      </c>
      <c r="C220" s="63"/>
      <c r="D220" s="19"/>
      <c r="E220" s="19"/>
      <c r="F220" s="19"/>
      <c r="G220" s="23"/>
      <c r="H220" s="48"/>
      <c r="I220" s="19"/>
      <c r="J220" s="19"/>
      <c r="K220" s="19"/>
      <c r="L220" s="23"/>
      <c r="M220" s="48"/>
      <c r="N220" s="20"/>
      <c r="O220" s="20"/>
      <c r="P220" s="20"/>
      <c r="Q220" s="25"/>
      <c r="R220" s="49"/>
      <c r="T220" s="31"/>
    </row>
    <row r="221" spans="1:20" s="3" customFormat="1" hidden="1" x14ac:dyDescent="0.35">
      <c r="A221" s="1"/>
      <c r="B221" s="15" t="s">
        <v>6</v>
      </c>
      <c r="C221" s="15"/>
      <c r="D221" s="19">
        <v>70933.399999999994</v>
      </c>
      <c r="E221" s="19"/>
      <c r="F221" s="19">
        <f t="shared" si="144"/>
        <v>70933.399999999994</v>
      </c>
      <c r="G221" s="23"/>
      <c r="H221" s="19">
        <f t="shared" ref="H221:H227" si="234">F221+G221</f>
        <v>70933.399999999994</v>
      </c>
      <c r="I221" s="19">
        <v>0</v>
      </c>
      <c r="J221" s="19">
        <v>0</v>
      </c>
      <c r="K221" s="19">
        <f t="shared" si="145"/>
        <v>0</v>
      </c>
      <c r="L221" s="23">
        <v>0</v>
      </c>
      <c r="M221" s="19">
        <f t="shared" ref="M221:M227" si="235">K221+L221</f>
        <v>0</v>
      </c>
      <c r="N221" s="20">
        <v>0</v>
      </c>
      <c r="O221" s="20">
        <v>0</v>
      </c>
      <c r="P221" s="20">
        <f t="shared" si="146"/>
        <v>0</v>
      </c>
      <c r="Q221" s="25">
        <v>0</v>
      </c>
      <c r="R221" s="20">
        <f t="shared" ref="R221:R227" si="236">P221+Q221</f>
        <v>0</v>
      </c>
      <c r="S221" s="10" t="s">
        <v>284</v>
      </c>
      <c r="T221" s="31">
        <v>0</v>
      </c>
    </row>
    <row r="222" spans="1:20" x14ac:dyDescent="0.35">
      <c r="A222" s="46"/>
      <c r="B222" s="63" t="s">
        <v>21</v>
      </c>
      <c r="C222" s="63"/>
      <c r="D222" s="19">
        <v>212800</v>
      </c>
      <c r="E222" s="19"/>
      <c r="F222" s="19">
        <f t="shared" si="144"/>
        <v>212800</v>
      </c>
      <c r="G222" s="23"/>
      <c r="H222" s="48">
        <f t="shared" si="234"/>
        <v>212800</v>
      </c>
      <c r="I222" s="19">
        <v>0</v>
      </c>
      <c r="J222" s="19">
        <v>0</v>
      </c>
      <c r="K222" s="19">
        <f t="shared" si="145"/>
        <v>0</v>
      </c>
      <c r="L222" s="23">
        <v>0</v>
      </c>
      <c r="M222" s="48">
        <f t="shared" si="235"/>
        <v>0</v>
      </c>
      <c r="N222" s="20">
        <v>0</v>
      </c>
      <c r="O222" s="20">
        <v>0</v>
      </c>
      <c r="P222" s="20">
        <f t="shared" si="146"/>
        <v>0</v>
      </c>
      <c r="Q222" s="25">
        <v>0</v>
      </c>
      <c r="R222" s="49">
        <f t="shared" si="236"/>
        <v>0</v>
      </c>
      <c r="S222" s="10" t="s">
        <v>284</v>
      </c>
      <c r="T222" s="31"/>
    </row>
    <row r="223" spans="1:20" ht="36" x14ac:dyDescent="0.35">
      <c r="A223" s="46" t="s">
        <v>235</v>
      </c>
      <c r="B223" s="63" t="s">
        <v>255</v>
      </c>
      <c r="C223" s="51" t="s">
        <v>97</v>
      </c>
      <c r="D223" s="19">
        <v>8000</v>
      </c>
      <c r="E223" s="19"/>
      <c r="F223" s="19">
        <f t="shared" si="144"/>
        <v>8000</v>
      </c>
      <c r="G223" s="23">
        <v>3396.34</v>
      </c>
      <c r="H223" s="48">
        <f t="shared" si="234"/>
        <v>11396.34</v>
      </c>
      <c r="I223" s="19">
        <v>39873.699999999997</v>
      </c>
      <c r="J223" s="19"/>
      <c r="K223" s="19">
        <f t="shared" si="145"/>
        <v>39873.699999999997</v>
      </c>
      <c r="L223" s="23"/>
      <c r="M223" s="48">
        <f t="shared" si="235"/>
        <v>39873.699999999997</v>
      </c>
      <c r="N223" s="20">
        <v>0</v>
      </c>
      <c r="O223" s="20">
        <v>0</v>
      </c>
      <c r="P223" s="20">
        <f t="shared" si="146"/>
        <v>0</v>
      </c>
      <c r="Q223" s="25">
        <v>0</v>
      </c>
      <c r="R223" s="49">
        <f t="shared" si="236"/>
        <v>0</v>
      </c>
      <c r="S223" s="10" t="s">
        <v>288</v>
      </c>
      <c r="T223" s="31"/>
    </row>
    <row r="224" spans="1:20" ht="36" x14ac:dyDescent="0.35">
      <c r="A224" s="46" t="s">
        <v>236</v>
      </c>
      <c r="B224" s="63" t="s">
        <v>52</v>
      </c>
      <c r="C224" s="51" t="s">
        <v>97</v>
      </c>
      <c r="D224" s="19">
        <v>21398.400000000001</v>
      </c>
      <c r="E224" s="19"/>
      <c r="F224" s="19">
        <f t="shared" si="144"/>
        <v>21398.400000000001</v>
      </c>
      <c r="G224" s="23"/>
      <c r="H224" s="48">
        <f t="shared" si="234"/>
        <v>21398.400000000001</v>
      </c>
      <c r="I224" s="19">
        <v>0</v>
      </c>
      <c r="J224" s="19">
        <v>0</v>
      </c>
      <c r="K224" s="19">
        <f t="shared" si="145"/>
        <v>0</v>
      </c>
      <c r="L224" s="23">
        <v>0</v>
      </c>
      <c r="M224" s="48">
        <f t="shared" si="235"/>
        <v>0</v>
      </c>
      <c r="N224" s="20">
        <v>0</v>
      </c>
      <c r="O224" s="20">
        <v>0</v>
      </c>
      <c r="P224" s="20">
        <f t="shared" si="146"/>
        <v>0</v>
      </c>
      <c r="Q224" s="25">
        <v>0</v>
      </c>
      <c r="R224" s="49">
        <f t="shared" si="236"/>
        <v>0</v>
      </c>
      <c r="S224" s="10" t="s">
        <v>289</v>
      </c>
      <c r="T224" s="31"/>
    </row>
    <row r="225" spans="1:20" ht="36" x14ac:dyDescent="0.35">
      <c r="A225" s="46" t="s">
        <v>237</v>
      </c>
      <c r="B225" s="63" t="s">
        <v>53</v>
      </c>
      <c r="C225" s="51" t="s">
        <v>97</v>
      </c>
      <c r="D225" s="19">
        <v>12363.3</v>
      </c>
      <c r="E225" s="19"/>
      <c r="F225" s="19">
        <f t="shared" ref="F225:F295" si="237">D225+E225</f>
        <v>12363.3</v>
      </c>
      <c r="G225" s="23"/>
      <c r="H225" s="48">
        <f t="shared" si="234"/>
        <v>12363.3</v>
      </c>
      <c r="I225" s="19">
        <v>0</v>
      </c>
      <c r="J225" s="19">
        <v>0</v>
      </c>
      <c r="K225" s="19">
        <f t="shared" ref="K225:K295" si="238">I225+J225</f>
        <v>0</v>
      </c>
      <c r="L225" s="23">
        <v>0</v>
      </c>
      <c r="M225" s="48">
        <f t="shared" si="235"/>
        <v>0</v>
      </c>
      <c r="N225" s="20">
        <v>0</v>
      </c>
      <c r="O225" s="20">
        <v>0</v>
      </c>
      <c r="P225" s="20">
        <f t="shared" ref="P225:P295" si="239">N225+O225</f>
        <v>0</v>
      </c>
      <c r="Q225" s="25">
        <v>0</v>
      </c>
      <c r="R225" s="49">
        <f t="shared" si="236"/>
        <v>0</v>
      </c>
      <c r="S225" s="10" t="s">
        <v>290</v>
      </c>
      <c r="T225" s="31"/>
    </row>
    <row r="226" spans="1:20" ht="54" x14ac:dyDescent="0.35">
      <c r="A226" s="46" t="s">
        <v>238</v>
      </c>
      <c r="B226" s="63" t="s">
        <v>54</v>
      </c>
      <c r="C226" s="51" t="s">
        <v>97</v>
      </c>
      <c r="D226" s="19">
        <v>9666.2000000000007</v>
      </c>
      <c r="E226" s="19"/>
      <c r="F226" s="19">
        <f t="shared" si="237"/>
        <v>9666.2000000000007</v>
      </c>
      <c r="G226" s="23"/>
      <c r="H226" s="48">
        <f t="shared" si="234"/>
        <v>9666.2000000000007</v>
      </c>
      <c r="I226" s="19">
        <v>0</v>
      </c>
      <c r="J226" s="19">
        <v>0</v>
      </c>
      <c r="K226" s="19">
        <f t="shared" si="238"/>
        <v>0</v>
      </c>
      <c r="L226" s="23">
        <v>0</v>
      </c>
      <c r="M226" s="48">
        <f t="shared" si="235"/>
        <v>0</v>
      </c>
      <c r="N226" s="20">
        <v>0</v>
      </c>
      <c r="O226" s="20">
        <v>0</v>
      </c>
      <c r="P226" s="20">
        <f t="shared" si="239"/>
        <v>0</v>
      </c>
      <c r="Q226" s="25">
        <v>0</v>
      </c>
      <c r="R226" s="49">
        <f t="shared" si="236"/>
        <v>0</v>
      </c>
      <c r="S226" s="10" t="s">
        <v>291</v>
      </c>
      <c r="T226" s="31"/>
    </row>
    <row r="227" spans="1:20" ht="36" x14ac:dyDescent="0.35">
      <c r="A227" s="46" t="s">
        <v>239</v>
      </c>
      <c r="B227" s="63" t="s">
        <v>55</v>
      </c>
      <c r="C227" s="51" t="s">
        <v>97</v>
      </c>
      <c r="D227" s="19">
        <f>D229+D230</f>
        <v>0</v>
      </c>
      <c r="E227" s="19">
        <f>E229+E230</f>
        <v>0</v>
      </c>
      <c r="F227" s="19">
        <f t="shared" si="237"/>
        <v>0</v>
      </c>
      <c r="G227" s="23">
        <f>G229+G230</f>
        <v>0</v>
      </c>
      <c r="H227" s="48">
        <f t="shared" si="234"/>
        <v>0</v>
      </c>
      <c r="I227" s="19">
        <f t="shared" ref="I227:N227" si="240">I229+I230</f>
        <v>33031.4</v>
      </c>
      <c r="J227" s="19">
        <f t="shared" ref="J227:L227" si="241">J229+J230</f>
        <v>0</v>
      </c>
      <c r="K227" s="19">
        <f t="shared" si="238"/>
        <v>33031.4</v>
      </c>
      <c r="L227" s="23">
        <f t="shared" si="241"/>
        <v>0</v>
      </c>
      <c r="M227" s="48">
        <f t="shared" si="235"/>
        <v>33031.4</v>
      </c>
      <c r="N227" s="19">
        <f t="shared" si="240"/>
        <v>0</v>
      </c>
      <c r="O227" s="20">
        <f t="shared" ref="O227:Q227" si="242">O229+O230</f>
        <v>0</v>
      </c>
      <c r="P227" s="20">
        <f t="shared" si="239"/>
        <v>0</v>
      </c>
      <c r="Q227" s="25">
        <f t="shared" si="242"/>
        <v>0</v>
      </c>
      <c r="R227" s="49">
        <f t="shared" si="236"/>
        <v>0</v>
      </c>
      <c r="T227" s="31"/>
    </row>
    <row r="228" spans="1:20" x14ac:dyDescent="0.35">
      <c r="A228" s="46"/>
      <c r="B228" s="63" t="s">
        <v>5</v>
      </c>
      <c r="C228" s="63"/>
      <c r="D228" s="19"/>
      <c r="E228" s="19"/>
      <c r="F228" s="19"/>
      <c r="G228" s="23"/>
      <c r="H228" s="48"/>
      <c r="I228" s="19"/>
      <c r="J228" s="19"/>
      <c r="K228" s="19"/>
      <c r="L228" s="23"/>
      <c r="M228" s="48"/>
      <c r="N228" s="20"/>
      <c r="O228" s="20"/>
      <c r="P228" s="20"/>
      <c r="Q228" s="25"/>
      <c r="R228" s="49"/>
      <c r="T228" s="31"/>
    </row>
    <row r="229" spans="1:20" s="3" customFormat="1" hidden="1" x14ac:dyDescent="0.35">
      <c r="A229" s="1"/>
      <c r="B229" s="15" t="s">
        <v>6</v>
      </c>
      <c r="C229" s="15"/>
      <c r="D229" s="19">
        <v>0</v>
      </c>
      <c r="E229" s="19">
        <v>0</v>
      </c>
      <c r="F229" s="19">
        <f t="shared" si="237"/>
        <v>0</v>
      </c>
      <c r="G229" s="23">
        <v>0</v>
      </c>
      <c r="H229" s="19">
        <f t="shared" ref="H229:H231" si="243">F229+G229</f>
        <v>0</v>
      </c>
      <c r="I229" s="19">
        <v>8257.9</v>
      </c>
      <c r="J229" s="19"/>
      <c r="K229" s="19">
        <f t="shared" si="238"/>
        <v>8257.9</v>
      </c>
      <c r="L229" s="23"/>
      <c r="M229" s="19">
        <f t="shared" ref="M229:M231" si="244">K229+L229</f>
        <v>8257.9</v>
      </c>
      <c r="N229" s="20">
        <v>0</v>
      </c>
      <c r="O229" s="20">
        <v>0</v>
      </c>
      <c r="P229" s="20">
        <f t="shared" si="239"/>
        <v>0</v>
      </c>
      <c r="Q229" s="25">
        <v>0</v>
      </c>
      <c r="R229" s="20">
        <f t="shared" ref="R229:R231" si="245">P229+Q229</f>
        <v>0</v>
      </c>
      <c r="S229" s="10" t="s">
        <v>293</v>
      </c>
      <c r="T229" s="31">
        <v>0</v>
      </c>
    </row>
    <row r="230" spans="1:20" x14ac:dyDescent="0.35">
      <c r="A230" s="46"/>
      <c r="B230" s="63" t="s">
        <v>21</v>
      </c>
      <c r="C230" s="63"/>
      <c r="D230" s="19">
        <v>0</v>
      </c>
      <c r="E230" s="19">
        <v>0</v>
      </c>
      <c r="F230" s="19">
        <f t="shared" si="237"/>
        <v>0</v>
      </c>
      <c r="G230" s="23">
        <v>0</v>
      </c>
      <c r="H230" s="48">
        <f t="shared" si="243"/>
        <v>0</v>
      </c>
      <c r="I230" s="19">
        <v>24773.5</v>
      </c>
      <c r="J230" s="19"/>
      <c r="K230" s="19">
        <f t="shared" si="238"/>
        <v>24773.5</v>
      </c>
      <c r="L230" s="23"/>
      <c r="M230" s="48">
        <f t="shared" si="244"/>
        <v>24773.5</v>
      </c>
      <c r="N230" s="20">
        <v>0</v>
      </c>
      <c r="O230" s="20">
        <v>0</v>
      </c>
      <c r="P230" s="20">
        <f t="shared" si="239"/>
        <v>0</v>
      </c>
      <c r="Q230" s="25">
        <v>0</v>
      </c>
      <c r="R230" s="49">
        <f t="shared" si="245"/>
        <v>0</v>
      </c>
      <c r="S230" s="10" t="s">
        <v>304</v>
      </c>
      <c r="T230" s="31"/>
    </row>
    <row r="231" spans="1:20" ht="36" x14ac:dyDescent="0.35">
      <c r="A231" s="46" t="s">
        <v>240</v>
      </c>
      <c r="B231" s="63" t="s">
        <v>56</v>
      </c>
      <c r="C231" s="51" t="s">
        <v>97</v>
      </c>
      <c r="D231" s="19">
        <f>D233+D234</f>
        <v>0</v>
      </c>
      <c r="E231" s="19">
        <f>E233+E234</f>
        <v>0</v>
      </c>
      <c r="F231" s="19">
        <f t="shared" si="237"/>
        <v>0</v>
      </c>
      <c r="G231" s="23">
        <f>G233+G234</f>
        <v>0</v>
      </c>
      <c r="H231" s="48">
        <f t="shared" si="243"/>
        <v>0</v>
      </c>
      <c r="I231" s="19">
        <f t="shared" ref="I231:N231" si="246">I233+I234</f>
        <v>19415.8</v>
      </c>
      <c r="J231" s="19">
        <f t="shared" ref="J231:L231" si="247">J233+J234</f>
        <v>0</v>
      </c>
      <c r="K231" s="19">
        <f t="shared" si="238"/>
        <v>19415.8</v>
      </c>
      <c r="L231" s="23">
        <f t="shared" si="247"/>
        <v>0</v>
      </c>
      <c r="M231" s="48">
        <f t="shared" si="244"/>
        <v>19415.8</v>
      </c>
      <c r="N231" s="19">
        <f t="shared" si="246"/>
        <v>0</v>
      </c>
      <c r="O231" s="20">
        <f t="shared" ref="O231:Q231" si="248">O233+O234</f>
        <v>0</v>
      </c>
      <c r="P231" s="20">
        <f t="shared" si="239"/>
        <v>0</v>
      </c>
      <c r="Q231" s="25">
        <f t="shared" si="248"/>
        <v>0</v>
      </c>
      <c r="R231" s="49">
        <f t="shared" si="245"/>
        <v>0</v>
      </c>
      <c r="T231" s="31"/>
    </row>
    <row r="232" spans="1:20" x14ac:dyDescent="0.35">
      <c r="A232" s="46"/>
      <c r="B232" s="63" t="s">
        <v>5</v>
      </c>
      <c r="C232" s="63"/>
      <c r="D232" s="19"/>
      <c r="E232" s="19"/>
      <c r="F232" s="19"/>
      <c r="G232" s="23"/>
      <c r="H232" s="48"/>
      <c r="I232" s="19"/>
      <c r="J232" s="19"/>
      <c r="K232" s="19"/>
      <c r="L232" s="23"/>
      <c r="M232" s="48"/>
      <c r="N232" s="20"/>
      <c r="O232" s="20"/>
      <c r="P232" s="20"/>
      <c r="Q232" s="25"/>
      <c r="R232" s="49"/>
      <c r="T232" s="31"/>
    </row>
    <row r="233" spans="1:20" s="3" customFormat="1" hidden="1" x14ac:dyDescent="0.35">
      <c r="A233" s="1"/>
      <c r="B233" s="15" t="s">
        <v>6</v>
      </c>
      <c r="C233" s="15"/>
      <c r="D233" s="19">
        <v>0</v>
      </c>
      <c r="E233" s="19">
        <v>0</v>
      </c>
      <c r="F233" s="19">
        <f t="shared" si="237"/>
        <v>0</v>
      </c>
      <c r="G233" s="23">
        <v>0</v>
      </c>
      <c r="H233" s="19">
        <f t="shared" ref="H233:H235" si="249">F233+G233</f>
        <v>0</v>
      </c>
      <c r="I233" s="19">
        <v>4853.8999999999996</v>
      </c>
      <c r="J233" s="19"/>
      <c r="K233" s="19">
        <f t="shared" si="238"/>
        <v>4853.8999999999996</v>
      </c>
      <c r="L233" s="23"/>
      <c r="M233" s="19">
        <f t="shared" ref="M233:M235" si="250">K233+L233</f>
        <v>4853.8999999999996</v>
      </c>
      <c r="N233" s="20">
        <v>0</v>
      </c>
      <c r="O233" s="20">
        <v>0</v>
      </c>
      <c r="P233" s="20">
        <f t="shared" si="239"/>
        <v>0</v>
      </c>
      <c r="Q233" s="25">
        <v>0</v>
      </c>
      <c r="R233" s="20">
        <f t="shared" ref="R233:R235" si="251">P233+Q233</f>
        <v>0</v>
      </c>
      <c r="S233" s="10" t="s">
        <v>301</v>
      </c>
      <c r="T233" s="31">
        <v>0</v>
      </c>
    </row>
    <row r="234" spans="1:20" x14ac:dyDescent="0.35">
      <c r="A234" s="46"/>
      <c r="B234" s="63" t="s">
        <v>21</v>
      </c>
      <c r="C234" s="63"/>
      <c r="D234" s="19">
        <v>0</v>
      </c>
      <c r="E234" s="19">
        <v>0</v>
      </c>
      <c r="F234" s="19">
        <f t="shared" si="237"/>
        <v>0</v>
      </c>
      <c r="G234" s="23">
        <v>0</v>
      </c>
      <c r="H234" s="48">
        <f t="shared" si="249"/>
        <v>0</v>
      </c>
      <c r="I234" s="19">
        <v>14561.9</v>
      </c>
      <c r="J234" s="19"/>
      <c r="K234" s="19">
        <f t="shared" si="238"/>
        <v>14561.9</v>
      </c>
      <c r="L234" s="23"/>
      <c r="M234" s="48">
        <f t="shared" si="250"/>
        <v>14561.9</v>
      </c>
      <c r="N234" s="20">
        <v>0</v>
      </c>
      <c r="O234" s="20">
        <v>0</v>
      </c>
      <c r="P234" s="20">
        <f t="shared" si="239"/>
        <v>0</v>
      </c>
      <c r="Q234" s="25">
        <v>0</v>
      </c>
      <c r="R234" s="49">
        <f t="shared" si="251"/>
        <v>0</v>
      </c>
      <c r="S234" s="10" t="s">
        <v>304</v>
      </c>
      <c r="T234" s="31"/>
    </row>
    <row r="235" spans="1:20" ht="36" x14ac:dyDescent="0.35">
      <c r="A235" s="46" t="s">
        <v>241</v>
      </c>
      <c r="B235" s="63" t="s">
        <v>98</v>
      </c>
      <c r="C235" s="51" t="s">
        <v>97</v>
      </c>
      <c r="D235" s="19">
        <f>D237+D238</f>
        <v>0</v>
      </c>
      <c r="E235" s="19">
        <f>E237+E238</f>
        <v>0</v>
      </c>
      <c r="F235" s="19">
        <f t="shared" si="237"/>
        <v>0</v>
      </c>
      <c r="G235" s="23">
        <f>G237+G238</f>
        <v>0</v>
      </c>
      <c r="H235" s="48">
        <f t="shared" si="249"/>
        <v>0</v>
      </c>
      <c r="I235" s="19">
        <f t="shared" ref="I235:N235" si="252">I237+I238</f>
        <v>100000</v>
      </c>
      <c r="J235" s="19">
        <f t="shared" ref="J235:L235" si="253">J237+J238</f>
        <v>0</v>
      </c>
      <c r="K235" s="19">
        <f t="shared" si="238"/>
        <v>100000</v>
      </c>
      <c r="L235" s="23">
        <f t="shared" si="253"/>
        <v>0</v>
      </c>
      <c r="M235" s="48">
        <f t="shared" si="250"/>
        <v>100000</v>
      </c>
      <c r="N235" s="19">
        <f t="shared" si="252"/>
        <v>999358.3</v>
      </c>
      <c r="O235" s="20">
        <f t="shared" ref="O235:Q235" si="254">O237+O238</f>
        <v>0</v>
      </c>
      <c r="P235" s="20">
        <f t="shared" si="239"/>
        <v>999358.3</v>
      </c>
      <c r="Q235" s="25">
        <f t="shared" si="254"/>
        <v>0</v>
      </c>
      <c r="R235" s="49">
        <f t="shared" si="251"/>
        <v>999358.3</v>
      </c>
      <c r="T235" s="31"/>
    </row>
    <row r="236" spans="1:20" x14ac:dyDescent="0.35">
      <c r="A236" s="46"/>
      <c r="B236" s="63" t="s">
        <v>5</v>
      </c>
      <c r="C236" s="63"/>
      <c r="D236" s="19"/>
      <c r="E236" s="19"/>
      <c r="F236" s="19"/>
      <c r="G236" s="23"/>
      <c r="H236" s="48"/>
      <c r="I236" s="19"/>
      <c r="J236" s="19"/>
      <c r="K236" s="19"/>
      <c r="L236" s="23"/>
      <c r="M236" s="48"/>
      <c r="N236" s="20"/>
      <c r="O236" s="20"/>
      <c r="P236" s="20"/>
      <c r="Q236" s="25"/>
      <c r="R236" s="49"/>
      <c r="T236" s="31"/>
    </row>
    <row r="237" spans="1:20" s="3" customFormat="1" hidden="1" x14ac:dyDescent="0.35">
      <c r="A237" s="1"/>
      <c r="B237" s="15" t="s">
        <v>6</v>
      </c>
      <c r="C237" s="15"/>
      <c r="D237" s="19">
        <v>0</v>
      </c>
      <c r="E237" s="19">
        <v>0</v>
      </c>
      <c r="F237" s="19">
        <f t="shared" si="237"/>
        <v>0</v>
      </c>
      <c r="G237" s="23">
        <v>0</v>
      </c>
      <c r="H237" s="19">
        <f t="shared" ref="H237:H252" si="255">F237+G237</f>
        <v>0</v>
      </c>
      <c r="I237" s="19">
        <v>25000</v>
      </c>
      <c r="J237" s="19"/>
      <c r="K237" s="19">
        <f t="shared" si="238"/>
        <v>25000</v>
      </c>
      <c r="L237" s="23"/>
      <c r="M237" s="19">
        <f t="shared" ref="M237:M252" si="256">K237+L237</f>
        <v>25000</v>
      </c>
      <c r="N237" s="20">
        <v>284496.90000000002</v>
      </c>
      <c r="O237" s="20"/>
      <c r="P237" s="20">
        <f t="shared" si="239"/>
        <v>284496.90000000002</v>
      </c>
      <c r="Q237" s="25"/>
      <c r="R237" s="20">
        <f t="shared" ref="R237:R252" si="257">P237+Q237</f>
        <v>284496.90000000002</v>
      </c>
      <c r="S237" s="10" t="s">
        <v>302</v>
      </c>
      <c r="T237" s="31">
        <v>0</v>
      </c>
    </row>
    <row r="238" spans="1:20" x14ac:dyDescent="0.35">
      <c r="A238" s="46"/>
      <c r="B238" s="63" t="s">
        <v>21</v>
      </c>
      <c r="C238" s="63"/>
      <c r="D238" s="19">
        <v>0</v>
      </c>
      <c r="E238" s="19">
        <v>0</v>
      </c>
      <c r="F238" s="19">
        <f t="shared" si="237"/>
        <v>0</v>
      </c>
      <c r="G238" s="23">
        <v>0</v>
      </c>
      <c r="H238" s="48">
        <f t="shared" si="255"/>
        <v>0</v>
      </c>
      <c r="I238" s="19">
        <v>75000</v>
      </c>
      <c r="J238" s="19"/>
      <c r="K238" s="19">
        <f t="shared" si="238"/>
        <v>75000</v>
      </c>
      <c r="L238" s="23"/>
      <c r="M238" s="48">
        <f t="shared" si="256"/>
        <v>75000</v>
      </c>
      <c r="N238" s="20">
        <v>714861.4</v>
      </c>
      <c r="O238" s="20"/>
      <c r="P238" s="20">
        <f t="shared" si="239"/>
        <v>714861.4</v>
      </c>
      <c r="Q238" s="25"/>
      <c r="R238" s="49">
        <f t="shared" si="257"/>
        <v>714861.4</v>
      </c>
      <c r="S238" s="10" t="s">
        <v>304</v>
      </c>
      <c r="T238" s="31"/>
    </row>
    <row r="239" spans="1:20" ht="45" customHeight="1" x14ac:dyDescent="0.35">
      <c r="A239" s="46" t="s">
        <v>242</v>
      </c>
      <c r="B239" s="63" t="s">
        <v>330</v>
      </c>
      <c r="C239" s="51" t="s">
        <v>97</v>
      </c>
      <c r="D239" s="19"/>
      <c r="E239" s="19"/>
      <c r="F239" s="19"/>
      <c r="G239" s="23">
        <f>G241+G242+G243</f>
        <v>94805.5</v>
      </c>
      <c r="H239" s="48">
        <f t="shared" si="255"/>
        <v>94805.5</v>
      </c>
      <c r="I239" s="19"/>
      <c r="J239" s="19"/>
      <c r="K239" s="19"/>
      <c r="L239" s="23">
        <f>L241+L242+L243</f>
        <v>0</v>
      </c>
      <c r="M239" s="48">
        <f t="shared" si="256"/>
        <v>0</v>
      </c>
      <c r="N239" s="19"/>
      <c r="O239" s="20"/>
      <c r="P239" s="20"/>
      <c r="Q239" s="25">
        <f>Q241+Q242+Q243</f>
        <v>0</v>
      </c>
      <c r="R239" s="49">
        <f t="shared" si="257"/>
        <v>0</v>
      </c>
      <c r="T239" s="31"/>
    </row>
    <row r="240" spans="1:20" x14ac:dyDescent="0.35">
      <c r="A240" s="46"/>
      <c r="B240" s="63" t="s">
        <v>5</v>
      </c>
      <c r="C240" s="63"/>
      <c r="D240" s="19"/>
      <c r="E240" s="19"/>
      <c r="F240" s="19"/>
      <c r="G240" s="23"/>
      <c r="H240" s="48"/>
      <c r="I240" s="19"/>
      <c r="J240" s="19"/>
      <c r="K240" s="19"/>
      <c r="L240" s="23"/>
      <c r="M240" s="48"/>
      <c r="N240" s="19"/>
      <c r="O240" s="20"/>
      <c r="P240" s="20"/>
      <c r="Q240" s="25"/>
      <c r="R240" s="49"/>
      <c r="T240" s="31"/>
    </row>
    <row r="241" spans="1:20" s="3" customFormat="1" hidden="1" x14ac:dyDescent="0.35">
      <c r="A241" s="1"/>
      <c r="B241" s="39" t="s">
        <v>6</v>
      </c>
      <c r="C241" s="39"/>
      <c r="D241" s="19"/>
      <c r="E241" s="19"/>
      <c r="F241" s="19"/>
      <c r="G241" s="23">
        <v>1185.0999999999999</v>
      </c>
      <c r="H241" s="19">
        <f t="shared" si="255"/>
        <v>1185.0999999999999</v>
      </c>
      <c r="I241" s="19"/>
      <c r="J241" s="19"/>
      <c r="K241" s="19"/>
      <c r="L241" s="23"/>
      <c r="M241" s="19">
        <f t="shared" si="256"/>
        <v>0</v>
      </c>
      <c r="N241" s="19"/>
      <c r="O241" s="20"/>
      <c r="P241" s="20"/>
      <c r="Q241" s="25"/>
      <c r="R241" s="20">
        <f t="shared" si="257"/>
        <v>0</v>
      </c>
      <c r="S241" s="10" t="s">
        <v>332</v>
      </c>
      <c r="T241" s="31">
        <v>0</v>
      </c>
    </row>
    <row r="242" spans="1:20" x14ac:dyDescent="0.35">
      <c r="A242" s="46"/>
      <c r="B242" s="63" t="s">
        <v>21</v>
      </c>
      <c r="C242" s="63"/>
      <c r="D242" s="19"/>
      <c r="E242" s="19"/>
      <c r="F242" s="19"/>
      <c r="G242" s="23">
        <v>3555.2</v>
      </c>
      <c r="H242" s="48">
        <f t="shared" si="255"/>
        <v>3555.2</v>
      </c>
      <c r="I242" s="19"/>
      <c r="J242" s="19"/>
      <c r="K242" s="19"/>
      <c r="L242" s="23"/>
      <c r="M242" s="48">
        <f t="shared" si="256"/>
        <v>0</v>
      </c>
      <c r="N242" s="19"/>
      <c r="O242" s="20"/>
      <c r="P242" s="20"/>
      <c r="Q242" s="25"/>
      <c r="R242" s="49">
        <f t="shared" si="257"/>
        <v>0</v>
      </c>
      <c r="S242" s="10" t="s">
        <v>332</v>
      </c>
      <c r="T242" s="31"/>
    </row>
    <row r="243" spans="1:20" x14ac:dyDescent="0.35">
      <c r="A243" s="46"/>
      <c r="B243" s="63" t="s">
        <v>20</v>
      </c>
      <c r="C243" s="63"/>
      <c r="D243" s="19"/>
      <c r="E243" s="19"/>
      <c r="F243" s="19"/>
      <c r="G243" s="23">
        <v>90065.2</v>
      </c>
      <c r="H243" s="48">
        <f t="shared" si="255"/>
        <v>90065.2</v>
      </c>
      <c r="I243" s="19"/>
      <c r="J243" s="19"/>
      <c r="K243" s="19"/>
      <c r="L243" s="23"/>
      <c r="M243" s="48">
        <f t="shared" si="256"/>
        <v>0</v>
      </c>
      <c r="N243" s="19"/>
      <c r="O243" s="20"/>
      <c r="P243" s="20"/>
      <c r="Q243" s="25"/>
      <c r="R243" s="49">
        <f t="shared" si="257"/>
        <v>0</v>
      </c>
      <c r="S243" s="10" t="s">
        <v>332</v>
      </c>
      <c r="T243" s="31"/>
    </row>
    <row r="244" spans="1:20" ht="60.75" customHeight="1" x14ac:dyDescent="0.35">
      <c r="A244" s="46" t="s">
        <v>243</v>
      </c>
      <c r="B244" s="63" t="s">
        <v>331</v>
      </c>
      <c r="C244" s="51" t="s">
        <v>97</v>
      </c>
      <c r="D244" s="19"/>
      <c r="E244" s="19"/>
      <c r="F244" s="19"/>
      <c r="G244" s="23">
        <f>G246+G247+G248</f>
        <v>99267.5</v>
      </c>
      <c r="H244" s="48">
        <f t="shared" si="255"/>
        <v>99267.5</v>
      </c>
      <c r="I244" s="19"/>
      <c r="J244" s="19"/>
      <c r="K244" s="19"/>
      <c r="L244" s="23">
        <f>L246+L247+L248</f>
        <v>0</v>
      </c>
      <c r="M244" s="48">
        <f t="shared" si="256"/>
        <v>0</v>
      </c>
      <c r="N244" s="19"/>
      <c r="O244" s="20"/>
      <c r="P244" s="20"/>
      <c r="Q244" s="25">
        <f>Q246+Q247+Q248</f>
        <v>0</v>
      </c>
      <c r="R244" s="49">
        <f t="shared" si="257"/>
        <v>0</v>
      </c>
      <c r="T244" s="31"/>
    </row>
    <row r="245" spans="1:20" x14ac:dyDescent="0.35">
      <c r="A245" s="46"/>
      <c r="B245" s="63" t="s">
        <v>5</v>
      </c>
      <c r="C245" s="63"/>
      <c r="D245" s="19"/>
      <c r="E245" s="19"/>
      <c r="F245" s="19"/>
      <c r="G245" s="23"/>
      <c r="H245" s="48"/>
      <c r="I245" s="19"/>
      <c r="J245" s="19"/>
      <c r="K245" s="19"/>
      <c r="L245" s="23"/>
      <c r="M245" s="48"/>
      <c r="N245" s="19"/>
      <c r="O245" s="20"/>
      <c r="P245" s="20"/>
      <c r="Q245" s="25"/>
      <c r="R245" s="49"/>
      <c r="T245" s="31"/>
    </row>
    <row r="246" spans="1:20" s="3" customFormat="1" hidden="1" x14ac:dyDescent="0.35">
      <c r="A246" s="1"/>
      <c r="B246" s="39" t="s">
        <v>6</v>
      </c>
      <c r="C246" s="39"/>
      <c r="D246" s="19"/>
      <c r="E246" s="19"/>
      <c r="F246" s="19"/>
      <c r="G246" s="23">
        <v>1240.9000000000001</v>
      </c>
      <c r="H246" s="19">
        <f t="shared" si="255"/>
        <v>1240.9000000000001</v>
      </c>
      <c r="I246" s="19"/>
      <c r="J246" s="19"/>
      <c r="K246" s="19"/>
      <c r="L246" s="23"/>
      <c r="M246" s="19">
        <f t="shared" si="256"/>
        <v>0</v>
      </c>
      <c r="N246" s="19"/>
      <c r="O246" s="20"/>
      <c r="P246" s="20"/>
      <c r="Q246" s="25"/>
      <c r="R246" s="20">
        <f t="shared" si="257"/>
        <v>0</v>
      </c>
      <c r="S246" s="10" t="s">
        <v>332</v>
      </c>
      <c r="T246" s="31">
        <v>0</v>
      </c>
    </row>
    <row r="247" spans="1:20" x14ac:dyDescent="0.35">
      <c r="A247" s="46"/>
      <c r="B247" s="63" t="s">
        <v>21</v>
      </c>
      <c r="C247" s="63"/>
      <c r="D247" s="19"/>
      <c r="E247" s="19"/>
      <c r="F247" s="19"/>
      <c r="G247" s="23">
        <v>3722.5</v>
      </c>
      <c r="H247" s="48">
        <f t="shared" si="255"/>
        <v>3722.5</v>
      </c>
      <c r="I247" s="19"/>
      <c r="J247" s="19"/>
      <c r="K247" s="19"/>
      <c r="L247" s="23"/>
      <c r="M247" s="48">
        <f t="shared" si="256"/>
        <v>0</v>
      </c>
      <c r="N247" s="19"/>
      <c r="O247" s="20"/>
      <c r="P247" s="20"/>
      <c r="Q247" s="25"/>
      <c r="R247" s="49">
        <f t="shared" si="257"/>
        <v>0</v>
      </c>
      <c r="S247" s="10" t="s">
        <v>332</v>
      </c>
      <c r="T247" s="31"/>
    </row>
    <row r="248" spans="1:20" x14ac:dyDescent="0.35">
      <c r="A248" s="46"/>
      <c r="B248" s="63" t="s">
        <v>20</v>
      </c>
      <c r="C248" s="63"/>
      <c r="D248" s="19"/>
      <c r="E248" s="19"/>
      <c r="F248" s="19"/>
      <c r="G248" s="23">
        <v>94304.1</v>
      </c>
      <c r="H248" s="48">
        <f t="shared" si="255"/>
        <v>94304.1</v>
      </c>
      <c r="I248" s="19"/>
      <c r="J248" s="19"/>
      <c r="K248" s="19"/>
      <c r="L248" s="23"/>
      <c r="M248" s="48">
        <f t="shared" si="256"/>
        <v>0</v>
      </c>
      <c r="N248" s="19"/>
      <c r="O248" s="20"/>
      <c r="P248" s="20"/>
      <c r="Q248" s="25"/>
      <c r="R248" s="49">
        <f t="shared" si="257"/>
        <v>0</v>
      </c>
      <c r="S248" s="10" t="s">
        <v>332</v>
      </c>
      <c r="T248" s="31"/>
    </row>
    <row r="249" spans="1:20" x14ac:dyDescent="0.35">
      <c r="A249" s="46"/>
      <c r="B249" s="63" t="s">
        <v>99</v>
      </c>
      <c r="C249" s="63"/>
      <c r="D249" s="26">
        <f>D252</f>
        <v>2259263.7999999998</v>
      </c>
      <c r="E249" s="26">
        <f>E252</f>
        <v>0</v>
      </c>
      <c r="F249" s="26">
        <f t="shared" si="237"/>
        <v>2259263.7999999998</v>
      </c>
      <c r="G249" s="26">
        <f>G252+G251</f>
        <v>182641.4</v>
      </c>
      <c r="H249" s="48">
        <f t="shared" si="255"/>
        <v>2441905.1999999997</v>
      </c>
      <c r="I249" s="26">
        <f t="shared" ref="I249:N249" si="258">I252</f>
        <v>936232.6</v>
      </c>
      <c r="J249" s="26">
        <f t="shared" ref="J249" si="259">J252</f>
        <v>0</v>
      </c>
      <c r="K249" s="26">
        <f t="shared" si="238"/>
        <v>936232.6</v>
      </c>
      <c r="L249" s="26">
        <f>L252+L251</f>
        <v>0</v>
      </c>
      <c r="M249" s="48">
        <f t="shared" si="256"/>
        <v>936232.6</v>
      </c>
      <c r="N249" s="26">
        <f t="shared" si="258"/>
        <v>0</v>
      </c>
      <c r="O249" s="27">
        <f t="shared" ref="O249" si="260">O252</f>
        <v>0</v>
      </c>
      <c r="P249" s="27">
        <f t="shared" si="239"/>
        <v>0</v>
      </c>
      <c r="Q249" s="27">
        <f>Q252+Q251</f>
        <v>0</v>
      </c>
      <c r="R249" s="49">
        <f t="shared" si="257"/>
        <v>0</v>
      </c>
      <c r="S249" s="36"/>
      <c r="T249" s="38"/>
    </row>
    <row r="250" spans="1:20" x14ac:dyDescent="0.35">
      <c r="A250" s="46"/>
      <c r="B250" s="47" t="s">
        <v>5</v>
      </c>
      <c r="C250" s="63"/>
      <c r="D250" s="19"/>
      <c r="E250" s="19"/>
      <c r="F250" s="19"/>
      <c r="G250" s="23"/>
      <c r="H250" s="48"/>
      <c r="I250" s="19"/>
      <c r="J250" s="19"/>
      <c r="K250" s="19"/>
      <c r="L250" s="23"/>
      <c r="M250" s="48"/>
      <c r="N250" s="20"/>
      <c r="O250" s="20"/>
      <c r="P250" s="20"/>
      <c r="Q250" s="25"/>
      <c r="R250" s="49"/>
      <c r="T250" s="31"/>
    </row>
    <row r="251" spans="1:20" s="3" customFormat="1" hidden="1" x14ac:dyDescent="0.35">
      <c r="A251" s="1"/>
      <c r="B251" s="34" t="s">
        <v>6</v>
      </c>
      <c r="C251" s="34"/>
      <c r="D251" s="19"/>
      <c r="E251" s="19"/>
      <c r="F251" s="19"/>
      <c r="G251" s="23">
        <f>G261</f>
        <v>35136.400000000001</v>
      </c>
      <c r="H251" s="19">
        <f t="shared" si="255"/>
        <v>35136.400000000001</v>
      </c>
      <c r="I251" s="19"/>
      <c r="J251" s="19"/>
      <c r="K251" s="19"/>
      <c r="L251" s="23">
        <f>L261</f>
        <v>0</v>
      </c>
      <c r="M251" s="19">
        <f t="shared" si="256"/>
        <v>0</v>
      </c>
      <c r="N251" s="19"/>
      <c r="O251" s="20"/>
      <c r="P251" s="20"/>
      <c r="Q251" s="25">
        <f>Q261</f>
        <v>0</v>
      </c>
      <c r="R251" s="20">
        <f t="shared" si="257"/>
        <v>0</v>
      </c>
      <c r="S251" s="10"/>
      <c r="T251" s="31">
        <v>0</v>
      </c>
    </row>
    <row r="252" spans="1:20" x14ac:dyDescent="0.35">
      <c r="A252" s="46"/>
      <c r="B252" s="47" t="s">
        <v>12</v>
      </c>
      <c r="C252" s="63"/>
      <c r="D252" s="19">
        <f>D255+D258</f>
        <v>2259263.7999999998</v>
      </c>
      <c r="E252" s="19">
        <f>E255+E258</f>
        <v>0</v>
      </c>
      <c r="F252" s="19">
        <f t="shared" si="237"/>
        <v>2259263.7999999998</v>
      </c>
      <c r="G252" s="23">
        <f>G255+G258+G262</f>
        <v>147505</v>
      </c>
      <c r="H252" s="48">
        <f t="shared" si="255"/>
        <v>2406768.7999999998</v>
      </c>
      <c r="I252" s="19">
        <f t="shared" ref="I252:N252" si="261">I255+I258</f>
        <v>936232.6</v>
      </c>
      <c r="J252" s="19">
        <f t="shared" ref="J252" si="262">J255+J258</f>
        <v>0</v>
      </c>
      <c r="K252" s="19">
        <f t="shared" si="238"/>
        <v>936232.6</v>
      </c>
      <c r="L252" s="23">
        <f>L255+L258+L262</f>
        <v>0</v>
      </c>
      <c r="M252" s="48">
        <f t="shared" si="256"/>
        <v>936232.6</v>
      </c>
      <c r="N252" s="19">
        <f t="shared" si="261"/>
        <v>0</v>
      </c>
      <c r="O252" s="20">
        <f t="shared" ref="O252" si="263">O255+O258</f>
        <v>0</v>
      </c>
      <c r="P252" s="20">
        <f t="shared" si="239"/>
        <v>0</v>
      </c>
      <c r="Q252" s="25">
        <f>Q255+Q258+Q262</f>
        <v>0</v>
      </c>
      <c r="R252" s="49">
        <f t="shared" si="257"/>
        <v>0</v>
      </c>
      <c r="T252" s="31"/>
    </row>
    <row r="253" spans="1:20" ht="36" x14ac:dyDescent="0.35">
      <c r="A253" s="46" t="s">
        <v>244</v>
      </c>
      <c r="B253" s="63" t="s">
        <v>100</v>
      </c>
      <c r="C253" s="51" t="s">
        <v>97</v>
      </c>
      <c r="D253" s="19">
        <f>D255</f>
        <v>2259263.7999999998</v>
      </c>
      <c r="E253" s="19">
        <f>E255</f>
        <v>0</v>
      </c>
      <c r="F253" s="19">
        <f t="shared" si="237"/>
        <v>2259263.7999999998</v>
      </c>
      <c r="G253" s="23">
        <f>G255</f>
        <v>0</v>
      </c>
      <c r="H253" s="48">
        <f t="shared" ref="H253" si="264">F253+G253</f>
        <v>2259263.7999999998</v>
      </c>
      <c r="I253" s="19">
        <f t="shared" ref="I253:N253" si="265">I255</f>
        <v>669232.6</v>
      </c>
      <c r="J253" s="19">
        <f t="shared" ref="J253:L253" si="266">J255</f>
        <v>0</v>
      </c>
      <c r="K253" s="19">
        <f t="shared" si="238"/>
        <v>669232.6</v>
      </c>
      <c r="L253" s="23">
        <f t="shared" si="266"/>
        <v>0</v>
      </c>
      <c r="M253" s="48">
        <f t="shared" ref="M253" si="267">K253+L253</f>
        <v>669232.6</v>
      </c>
      <c r="N253" s="19">
        <f t="shared" si="265"/>
        <v>0</v>
      </c>
      <c r="O253" s="20">
        <f t="shared" ref="O253:Q253" si="268">O255</f>
        <v>0</v>
      </c>
      <c r="P253" s="20">
        <f t="shared" si="239"/>
        <v>0</v>
      </c>
      <c r="Q253" s="25">
        <f t="shared" si="268"/>
        <v>0</v>
      </c>
      <c r="R253" s="49">
        <f t="shared" ref="R253" si="269">P253+Q253</f>
        <v>0</v>
      </c>
      <c r="T253" s="31"/>
    </row>
    <row r="254" spans="1:20" x14ac:dyDescent="0.35">
      <c r="A254" s="46"/>
      <c r="B254" s="63" t="s">
        <v>5</v>
      </c>
      <c r="C254" s="63"/>
      <c r="D254" s="19"/>
      <c r="E254" s="19"/>
      <c r="F254" s="19"/>
      <c r="G254" s="23"/>
      <c r="H254" s="48"/>
      <c r="I254" s="19"/>
      <c r="J254" s="19"/>
      <c r="K254" s="19"/>
      <c r="L254" s="23"/>
      <c r="M254" s="48"/>
      <c r="N254" s="20"/>
      <c r="O254" s="20"/>
      <c r="P254" s="20"/>
      <c r="Q254" s="25"/>
      <c r="R254" s="49"/>
      <c r="T254" s="31"/>
    </row>
    <row r="255" spans="1:20" x14ac:dyDescent="0.35">
      <c r="A255" s="46"/>
      <c r="B255" s="47" t="s">
        <v>12</v>
      </c>
      <c r="C255" s="63"/>
      <c r="D255" s="19">
        <v>2259263.7999999998</v>
      </c>
      <c r="E255" s="19"/>
      <c r="F255" s="19">
        <f t="shared" si="237"/>
        <v>2259263.7999999998</v>
      </c>
      <c r="G255" s="23"/>
      <c r="H255" s="48">
        <f t="shared" ref="H255:H256" si="270">F255+G255</f>
        <v>2259263.7999999998</v>
      </c>
      <c r="I255" s="19">
        <v>669232.6</v>
      </c>
      <c r="J255" s="19"/>
      <c r="K255" s="19">
        <f t="shared" si="238"/>
        <v>669232.6</v>
      </c>
      <c r="L255" s="23"/>
      <c r="M255" s="48">
        <f t="shared" ref="M255:M256" si="271">K255+L255</f>
        <v>669232.6</v>
      </c>
      <c r="N255" s="20">
        <v>0</v>
      </c>
      <c r="O255" s="20">
        <v>0</v>
      </c>
      <c r="P255" s="20">
        <f t="shared" si="239"/>
        <v>0</v>
      </c>
      <c r="Q255" s="25">
        <v>0</v>
      </c>
      <c r="R255" s="49">
        <f t="shared" ref="R255:R256" si="272">P255+Q255</f>
        <v>0</v>
      </c>
      <c r="S255" s="10" t="s">
        <v>149</v>
      </c>
      <c r="T255" s="31"/>
    </row>
    <row r="256" spans="1:20" ht="36" x14ac:dyDescent="0.35">
      <c r="A256" s="46" t="s">
        <v>245</v>
      </c>
      <c r="B256" s="63" t="s">
        <v>101</v>
      </c>
      <c r="C256" s="51" t="s">
        <v>97</v>
      </c>
      <c r="D256" s="19">
        <f>D258</f>
        <v>0</v>
      </c>
      <c r="E256" s="19">
        <f>E258</f>
        <v>0</v>
      </c>
      <c r="F256" s="19">
        <f t="shared" si="237"/>
        <v>0</v>
      </c>
      <c r="G256" s="23">
        <f>G258</f>
        <v>0</v>
      </c>
      <c r="H256" s="48">
        <f t="shared" si="270"/>
        <v>0</v>
      </c>
      <c r="I256" s="19">
        <f t="shared" ref="I256:N256" si="273">I258</f>
        <v>267000</v>
      </c>
      <c r="J256" s="19">
        <f t="shared" ref="J256:L256" si="274">J258</f>
        <v>0</v>
      </c>
      <c r="K256" s="19">
        <f t="shared" si="238"/>
        <v>267000</v>
      </c>
      <c r="L256" s="23">
        <f t="shared" si="274"/>
        <v>0</v>
      </c>
      <c r="M256" s="48">
        <f t="shared" si="271"/>
        <v>267000</v>
      </c>
      <c r="N256" s="19">
        <f t="shared" si="273"/>
        <v>0</v>
      </c>
      <c r="O256" s="20">
        <f t="shared" ref="O256:Q256" si="275">O258</f>
        <v>0</v>
      </c>
      <c r="P256" s="20">
        <f t="shared" si="239"/>
        <v>0</v>
      </c>
      <c r="Q256" s="25">
        <f t="shared" si="275"/>
        <v>0</v>
      </c>
      <c r="R256" s="49">
        <f t="shared" si="272"/>
        <v>0</v>
      </c>
      <c r="T256" s="31"/>
    </row>
    <row r="257" spans="1:20" x14ac:dyDescent="0.35">
      <c r="A257" s="46"/>
      <c r="B257" s="63" t="s">
        <v>5</v>
      </c>
      <c r="C257" s="63"/>
      <c r="D257" s="19"/>
      <c r="E257" s="19"/>
      <c r="F257" s="19"/>
      <c r="G257" s="23"/>
      <c r="H257" s="48"/>
      <c r="I257" s="19"/>
      <c r="J257" s="19"/>
      <c r="K257" s="19"/>
      <c r="L257" s="23"/>
      <c r="M257" s="48"/>
      <c r="N257" s="20"/>
      <c r="O257" s="20"/>
      <c r="P257" s="20"/>
      <c r="Q257" s="25"/>
      <c r="R257" s="49"/>
      <c r="T257" s="31"/>
    </row>
    <row r="258" spans="1:20" x14ac:dyDescent="0.35">
      <c r="A258" s="46"/>
      <c r="B258" s="47" t="s">
        <v>12</v>
      </c>
      <c r="C258" s="63"/>
      <c r="D258" s="19">
        <v>0</v>
      </c>
      <c r="E258" s="19">
        <v>0</v>
      </c>
      <c r="F258" s="19">
        <f t="shared" si="237"/>
        <v>0</v>
      </c>
      <c r="G258" s="23">
        <v>0</v>
      </c>
      <c r="H258" s="48">
        <f>F258+G258</f>
        <v>0</v>
      </c>
      <c r="I258" s="19">
        <v>267000</v>
      </c>
      <c r="J258" s="19"/>
      <c r="K258" s="19">
        <f t="shared" si="238"/>
        <v>267000</v>
      </c>
      <c r="L258" s="23"/>
      <c r="M258" s="48">
        <f t="shared" ref="M258:M282" si="276">K258+L258</f>
        <v>267000</v>
      </c>
      <c r="N258" s="20">
        <v>0</v>
      </c>
      <c r="O258" s="20">
        <v>0</v>
      </c>
      <c r="P258" s="20">
        <f t="shared" si="239"/>
        <v>0</v>
      </c>
      <c r="Q258" s="25">
        <v>0</v>
      </c>
      <c r="R258" s="49">
        <f t="shared" ref="R258:R282" si="277">P258+Q258</f>
        <v>0</v>
      </c>
      <c r="S258" s="10" t="s">
        <v>149</v>
      </c>
      <c r="T258" s="31"/>
    </row>
    <row r="259" spans="1:20" ht="36" x14ac:dyDescent="0.35">
      <c r="A259" s="46" t="s">
        <v>246</v>
      </c>
      <c r="B259" s="63" t="s">
        <v>32</v>
      </c>
      <c r="C259" s="51" t="s">
        <v>97</v>
      </c>
      <c r="D259" s="19"/>
      <c r="E259" s="19"/>
      <c r="F259" s="19"/>
      <c r="G259" s="23">
        <f>G261+G262</f>
        <v>182641.4</v>
      </c>
      <c r="H259" s="48">
        <f t="shared" ref="H259:H262" si="278">F259+G259</f>
        <v>182641.4</v>
      </c>
      <c r="I259" s="19"/>
      <c r="J259" s="19"/>
      <c r="K259" s="19"/>
      <c r="L259" s="23"/>
      <c r="M259" s="48">
        <f t="shared" si="276"/>
        <v>0</v>
      </c>
      <c r="N259" s="20"/>
      <c r="O259" s="20"/>
      <c r="P259" s="20"/>
      <c r="Q259" s="25"/>
      <c r="R259" s="49">
        <f t="shared" si="277"/>
        <v>0</v>
      </c>
      <c r="T259" s="31"/>
    </row>
    <row r="260" spans="1:20" x14ac:dyDescent="0.35">
      <c r="A260" s="46"/>
      <c r="B260" s="63" t="s">
        <v>5</v>
      </c>
      <c r="C260" s="63"/>
      <c r="D260" s="19"/>
      <c r="E260" s="19"/>
      <c r="F260" s="19"/>
      <c r="G260" s="23"/>
      <c r="H260" s="48"/>
      <c r="I260" s="19"/>
      <c r="J260" s="19"/>
      <c r="K260" s="19"/>
      <c r="L260" s="23"/>
      <c r="M260" s="48"/>
      <c r="N260" s="20"/>
      <c r="O260" s="20"/>
      <c r="P260" s="20"/>
      <c r="Q260" s="25"/>
      <c r="R260" s="49"/>
      <c r="T260" s="31"/>
    </row>
    <row r="261" spans="1:20" s="3" customFormat="1" hidden="1" x14ac:dyDescent="0.35">
      <c r="A261" s="1"/>
      <c r="B261" s="34" t="s">
        <v>6</v>
      </c>
      <c r="C261" s="34"/>
      <c r="D261" s="19"/>
      <c r="E261" s="19"/>
      <c r="F261" s="19"/>
      <c r="G261" s="23">
        <v>35136.400000000001</v>
      </c>
      <c r="H261" s="19">
        <f t="shared" si="278"/>
        <v>35136.400000000001</v>
      </c>
      <c r="I261" s="19"/>
      <c r="J261" s="19"/>
      <c r="K261" s="19"/>
      <c r="L261" s="23"/>
      <c r="M261" s="19">
        <f t="shared" si="276"/>
        <v>0</v>
      </c>
      <c r="N261" s="20"/>
      <c r="O261" s="20"/>
      <c r="P261" s="20"/>
      <c r="Q261" s="25"/>
      <c r="R261" s="20">
        <f t="shared" si="277"/>
        <v>0</v>
      </c>
      <c r="S261" s="10" t="s">
        <v>351</v>
      </c>
      <c r="T261" s="31">
        <v>0</v>
      </c>
    </row>
    <row r="262" spans="1:20" x14ac:dyDescent="0.35">
      <c r="A262" s="46"/>
      <c r="B262" s="47" t="s">
        <v>12</v>
      </c>
      <c r="C262" s="63"/>
      <c r="D262" s="19"/>
      <c r="E262" s="19"/>
      <c r="F262" s="19"/>
      <c r="G262" s="23">
        <v>147505</v>
      </c>
      <c r="H262" s="48">
        <f t="shared" si="278"/>
        <v>147505</v>
      </c>
      <c r="I262" s="19"/>
      <c r="J262" s="19"/>
      <c r="K262" s="19"/>
      <c r="L262" s="23"/>
      <c r="M262" s="48">
        <f t="shared" si="276"/>
        <v>0</v>
      </c>
      <c r="N262" s="20"/>
      <c r="O262" s="20"/>
      <c r="P262" s="20"/>
      <c r="Q262" s="25"/>
      <c r="R262" s="49">
        <f t="shared" si="277"/>
        <v>0</v>
      </c>
      <c r="S262" s="10" t="s">
        <v>352</v>
      </c>
      <c r="T262" s="31"/>
    </row>
    <row r="263" spans="1:20" x14ac:dyDescent="0.35">
      <c r="A263" s="46"/>
      <c r="B263" s="63" t="s">
        <v>23</v>
      </c>
      <c r="C263" s="65"/>
      <c r="D263" s="27">
        <f>D264</f>
        <v>152441.9</v>
      </c>
      <c r="E263" s="27">
        <f>E264</f>
        <v>-56569.932999999997</v>
      </c>
      <c r="F263" s="26">
        <f t="shared" si="237"/>
        <v>95871.967000000004</v>
      </c>
      <c r="G263" s="27">
        <f>G264</f>
        <v>0</v>
      </c>
      <c r="H263" s="48">
        <f t="shared" ref="H263:H282" si="279">F263+G263</f>
        <v>95871.967000000004</v>
      </c>
      <c r="I263" s="27">
        <f t="shared" ref="I263:Q263" si="280">I264</f>
        <v>168660</v>
      </c>
      <c r="J263" s="27">
        <f t="shared" si="280"/>
        <v>0</v>
      </c>
      <c r="K263" s="26">
        <f t="shared" si="238"/>
        <v>168660</v>
      </c>
      <c r="L263" s="27">
        <f t="shared" si="280"/>
        <v>0</v>
      </c>
      <c r="M263" s="48">
        <f t="shared" si="276"/>
        <v>168660</v>
      </c>
      <c r="N263" s="27">
        <f t="shared" si="280"/>
        <v>260000</v>
      </c>
      <c r="O263" s="27">
        <f t="shared" si="280"/>
        <v>0</v>
      </c>
      <c r="P263" s="27">
        <f t="shared" si="239"/>
        <v>260000</v>
      </c>
      <c r="Q263" s="27">
        <f t="shared" si="280"/>
        <v>0</v>
      </c>
      <c r="R263" s="49">
        <f t="shared" si="277"/>
        <v>260000</v>
      </c>
      <c r="S263" s="36"/>
      <c r="T263" s="38"/>
    </row>
    <row r="264" spans="1:20" ht="54" x14ac:dyDescent="0.35">
      <c r="A264" s="46" t="s">
        <v>165</v>
      </c>
      <c r="B264" s="63" t="s">
        <v>256</v>
      </c>
      <c r="C264" s="51" t="s">
        <v>59</v>
      </c>
      <c r="D264" s="20">
        <v>152441.9</v>
      </c>
      <c r="E264" s="20">
        <v>-56569.932999999997</v>
      </c>
      <c r="F264" s="19">
        <f t="shared" si="237"/>
        <v>95871.967000000004</v>
      </c>
      <c r="G264" s="25"/>
      <c r="H264" s="48">
        <f t="shared" si="279"/>
        <v>95871.967000000004</v>
      </c>
      <c r="I264" s="20">
        <v>168660</v>
      </c>
      <c r="J264" s="20"/>
      <c r="K264" s="19">
        <f t="shared" si="238"/>
        <v>168660</v>
      </c>
      <c r="L264" s="25"/>
      <c r="M264" s="48">
        <f t="shared" si="276"/>
        <v>168660</v>
      </c>
      <c r="N264" s="20">
        <v>260000</v>
      </c>
      <c r="O264" s="20"/>
      <c r="P264" s="20">
        <f t="shared" si="239"/>
        <v>260000</v>
      </c>
      <c r="Q264" s="25"/>
      <c r="R264" s="49">
        <f t="shared" si="277"/>
        <v>260000</v>
      </c>
      <c r="S264" s="9" t="s">
        <v>102</v>
      </c>
      <c r="T264" s="31"/>
    </row>
    <row r="265" spans="1:20" x14ac:dyDescent="0.35">
      <c r="A265" s="46"/>
      <c r="B265" s="52" t="s">
        <v>7</v>
      </c>
      <c r="C265" s="52"/>
      <c r="D265" s="27">
        <f>D269+D266+D267+D268+D270+D271+D272</f>
        <v>442565.6</v>
      </c>
      <c r="E265" s="27">
        <f>E269+E266+E267+E268+E270+E271+E272</f>
        <v>-565.25599999999997</v>
      </c>
      <c r="F265" s="26">
        <f t="shared" si="237"/>
        <v>442000.34399999998</v>
      </c>
      <c r="G265" s="27">
        <f>G269+G266+G267+G268+G270+G271+G272+G273</f>
        <v>44338.101999999999</v>
      </c>
      <c r="H265" s="48">
        <f t="shared" si="279"/>
        <v>486338.446</v>
      </c>
      <c r="I265" s="27">
        <f t="shared" ref="I265:N265" si="281">I269+I266+I267+I268+I270+I271+I272</f>
        <v>303460.59999999998</v>
      </c>
      <c r="J265" s="27">
        <f t="shared" ref="J265" si="282">J269+J266+J267+J268+J270+J271+J272</f>
        <v>0</v>
      </c>
      <c r="K265" s="26">
        <f t="shared" si="238"/>
        <v>303460.59999999998</v>
      </c>
      <c r="L265" s="27">
        <f>L269+L266+L267+L268+L270+L271+L272+L273</f>
        <v>0</v>
      </c>
      <c r="M265" s="48">
        <f t="shared" si="276"/>
        <v>303460.59999999998</v>
      </c>
      <c r="N265" s="27">
        <f t="shared" si="281"/>
        <v>163030.6</v>
      </c>
      <c r="O265" s="27">
        <f t="shared" ref="O265" si="283">O269+O266+O267+O268+O270+O271+O272</f>
        <v>0</v>
      </c>
      <c r="P265" s="27">
        <f t="shared" si="239"/>
        <v>163030.6</v>
      </c>
      <c r="Q265" s="27">
        <f>Q269+Q266+Q267+Q268+Q270+Q271+Q272+Q273</f>
        <v>0</v>
      </c>
      <c r="R265" s="49">
        <f t="shared" si="277"/>
        <v>163030.6</v>
      </c>
      <c r="S265" s="36"/>
      <c r="T265" s="38"/>
    </row>
    <row r="266" spans="1:20" ht="54" x14ac:dyDescent="0.35">
      <c r="A266" s="46" t="s">
        <v>247</v>
      </c>
      <c r="B266" s="63" t="s">
        <v>103</v>
      </c>
      <c r="C266" s="51" t="s">
        <v>59</v>
      </c>
      <c r="D266" s="20">
        <v>43115.199999999997</v>
      </c>
      <c r="E266" s="20"/>
      <c r="F266" s="19">
        <f t="shared" si="237"/>
        <v>43115.199999999997</v>
      </c>
      <c r="G266" s="25">
        <v>13992.19</v>
      </c>
      <c r="H266" s="48">
        <f t="shared" si="279"/>
        <v>57107.39</v>
      </c>
      <c r="I266" s="20">
        <v>0</v>
      </c>
      <c r="J266" s="20">
        <v>0</v>
      </c>
      <c r="K266" s="19">
        <f t="shared" si="238"/>
        <v>0</v>
      </c>
      <c r="L266" s="25">
        <v>0</v>
      </c>
      <c r="M266" s="48">
        <f t="shared" si="276"/>
        <v>0</v>
      </c>
      <c r="N266" s="20">
        <v>0</v>
      </c>
      <c r="O266" s="20">
        <v>0</v>
      </c>
      <c r="P266" s="20">
        <f t="shared" si="239"/>
        <v>0</v>
      </c>
      <c r="Q266" s="25">
        <v>0</v>
      </c>
      <c r="R266" s="49">
        <f t="shared" si="277"/>
        <v>0</v>
      </c>
      <c r="S266" s="9" t="s">
        <v>106</v>
      </c>
      <c r="T266" s="31"/>
    </row>
    <row r="267" spans="1:20" ht="54" x14ac:dyDescent="0.35">
      <c r="A267" s="46" t="s">
        <v>248</v>
      </c>
      <c r="B267" s="63" t="s">
        <v>310</v>
      </c>
      <c r="C267" s="51" t="s">
        <v>59</v>
      </c>
      <c r="D267" s="20">
        <v>95000</v>
      </c>
      <c r="E267" s="20"/>
      <c r="F267" s="19">
        <f t="shared" si="237"/>
        <v>95000</v>
      </c>
      <c r="G267" s="25">
        <v>4341.2950000000001</v>
      </c>
      <c r="H267" s="48">
        <f t="shared" si="279"/>
        <v>99341.294999999998</v>
      </c>
      <c r="I267" s="20">
        <v>97642.5</v>
      </c>
      <c r="J267" s="20"/>
      <c r="K267" s="19">
        <f t="shared" si="238"/>
        <v>97642.5</v>
      </c>
      <c r="L267" s="25"/>
      <c r="M267" s="48">
        <f t="shared" si="276"/>
        <v>97642.5</v>
      </c>
      <c r="N267" s="20">
        <v>0</v>
      </c>
      <c r="O267" s="20">
        <v>0</v>
      </c>
      <c r="P267" s="20">
        <f t="shared" si="239"/>
        <v>0</v>
      </c>
      <c r="Q267" s="25">
        <v>0</v>
      </c>
      <c r="R267" s="49">
        <f t="shared" si="277"/>
        <v>0</v>
      </c>
      <c r="S267" s="9" t="s">
        <v>107</v>
      </c>
      <c r="T267" s="31"/>
    </row>
    <row r="268" spans="1:20" ht="54" x14ac:dyDescent="0.35">
      <c r="A268" s="46" t="s">
        <v>249</v>
      </c>
      <c r="B268" s="63" t="s">
        <v>104</v>
      </c>
      <c r="C268" s="51" t="s">
        <v>59</v>
      </c>
      <c r="D268" s="20">
        <v>123313</v>
      </c>
      <c r="E268" s="20"/>
      <c r="F268" s="19">
        <f t="shared" si="237"/>
        <v>123313</v>
      </c>
      <c r="G268" s="25"/>
      <c r="H268" s="48">
        <f t="shared" si="279"/>
        <v>123313</v>
      </c>
      <c r="I268" s="20">
        <v>0</v>
      </c>
      <c r="J268" s="20">
        <v>0</v>
      </c>
      <c r="K268" s="19">
        <f t="shared" si="238"/>
        <v>0</v>
      </c>
      <c r="L268" s="25">
        <v>0</v>
      </c>
      <c r="M268" s="48">
        <f t="shared" si="276"/>
        <v>0</v>
      </c>
      <c r="N268" s="20">
        <v>0</v>
      </c>
      <c r="O268" s="20">
        <v>0</v>
      </c>
      <c r="P268" s="20">
        <f t="shared" si="239"/>
        <v>0</v>
      </c>
      <c r="Q268" s="25">
        <v>0</v>
      </c>
      <c r="R268" s="49">
        <f t="shared" si="277"/>
        <v>0</v>
      </c>
      <c r="S268" s="9" t="s">
        <v>108</v>
      </c>
      <c r="T268" s="31"/>
    </row>
    <row r="269" spans="1:20" ht="54" x14ac:dyDescent="0.35">
      <c r="A269" s="46" t="s">
        <v>250</v>
      </c>
      <c r="B269" s="63" t="s">
        <v>315</v>
      </c>
      <c r="C269" s="51" t="s">
        <v>59</v>
      </c>
      <c r="D269" s="20">
        <v>0</v>
      </c>
      <c r="E269" s="20">
        <v>0</v>
      </c>
      <c r="F269" s="19">
        <f t="shared" si="237"/>
        <v>0</v>
      </c>
      <c r="G269" s="25">
        <v>0</v>
      </c>
      <c r="H269" s="48">
        <f t="shared" si="279"/>
        <v>0</v>
      </c>
      <c r="I269" s="20">
        <v>0</v>
      </c>
      <c r="J269" s="20">
        <v>0</v>
      </c>
      <c r="K269" s="19">
        <f t="shared" si="238"/>
        <v>0</v>
      </c>
      <c r="L269" s="25">
        <v>0</v>
      </c>
      <c r="M269" s="48">
        <f t="shared" si="276"/>
        <v>0</v>
      </c>
      <c r="N269" s="20">
        <v>68921.600000000006</v>
      </c>
      <c r="O269" s="20"/>
      <c r="P269" s="20">
        <f t="shared" si="239"/>
        <v>68921.600000000006</v>
      </c>
      <c r="Q269" s="25"/>
      <c r="R269" s="49">
        <f t="shared" si="277"/>
        <v>68921.600000000006</v>
      </c>
      <c r="S269" s="10" t="s">
        <v>111</v>
      </c>
      <c r="T269" s="31"/>
    </row>
    <row r="270" spans="1:20" ht="54" x14ac:dyDescent="0.35">
      <c r="A270" s="46" t="s">
        <v>344</v>
      </c>
      <c r="B270" s="63" t="s">
        <v>105</v>
      </c>
      <c r="C270" s="51" t="s">
        <v>59</v>
      </c>
      <c r="D270" s="20">
        <v>167337.4</v>
      </c>
      <c r="E270" s="20"/>
      <c r="F270" s="19">
        <f t="shared" si="237"/>
        <v>167337.4</v>
      </c>
      <c r="G270" s="25"/>
      <c r="H270" s="48">
        <f t="shared" si="279"/>
        <v>167337.4</v>
      </c>
      <c r="I270" s="20">
        <v>102061.5</v>
      </c>
      <c r="J270" s="20"/>
      <c r="K270" s="19">
        <f t="shared" si="238"/>
        <v>102061.5</v>
      </c>
      <c r="L270" s="25"/>
      <c r="M270" s="48">
        <f t="shared" si="276"/>
        <v>102061.5</v>
      </c>
      <c r="N270" s="20">
        <v>0</v>
      </c>
      <c r="O270" s="20">
        <v>0</v>
      </c>
      <c r="P270" s="20">
        <f t="shared" si="239"/>
        <v>0</v>
      </c>
      <c r="Q270" s="25">
        <v>0</v>
      </c>
      <c r="R270" s="49">
        <f t="shared" si="277"/>
        <v>0</v>
      </c>
      <c r="S270" s="10" t="s">
        <v>109</v>
      </c>
      <c r="T270" s="31"/>
    </row>
    <row r="271" spans="1:20" ht="54" x14ac:dyDescent="0.35">
      <c r="A271" s="46" t="s">
        <v>345</v>
      </c>
      <c r="B271" s="63" t="s">
        <v>317</v>
      </c>
      <c r="C271" s="51" t="s">
        <v>59</v>
      </c>
      <c r="D271" s="20">
        <v>13800</v>
      </c>
      <c r="E271" s="20">
        <v>-565.25599999999997</v>
      </c>
      <c r="F271" s="19">
        <f t="shared" si="237"/>
        <v>13234.744000000001</v>
      </c>
      <c r="G271" s="25"/>
      <c r="H271" s="48">
        <f t="shared" si="279"/>
        <v>13234.744000000001</v>
      </c>
      <c r="I271" s="20">
        <v>103756.6</v>
      </c>
      <c r="J271" s="20"/>
      <c r="K271" s="19">
        <f t="shared" si="238"/>
        <v>103756.6</v>
      </c>
      <c r="L271" s="25"/>
      <c r="M271" s="48">
        <f t="shared" si="276"/>
        <v>103756.6</v>
      </c>
      <c r="N271" s="20">
        <v>90000</v>
      </c>
      <c r="O271" s="20"/>
      <c r="P271" s="20">
        <f t="shared" si="239"/>
        <v>90000</v>
      </c>
      <c r="Q271" s="25"/>
      <c r="R271" s="49">
        <f t="shared" si="277"/>
        <v>90000</v>
      </c>
      <c r="S271" s="10" t="s">
        <v>110</v>
      </c>
      <c r="T271" s="31"/>
    </row>
    <row r="272" spans="1:20" ht="54" x14ac:dyDescent="0.35">
      <c r="A272" s="46" t="s">
        <v>346</v>
      </c>
      <c r="B272" s="63" t="s">
        <v>316</v>
      </c>
      <c r="C272" s="51" t="s">
        <v>59</v>
      </c>
      <c r="D272" s="20">
        <v>0</v>
      </c>
      <c r="E272" s="20">
        <v>0</v>
      </c>
      <c r="F272" s="19">
        <f t="shared" si="237"/>
        <v>0</v>
      </c>
      <c r="G272" s="25">
        <v>0</v>
      </c>
      <c r="H272" s="48">
        <f t="shared" si="279"/>
        <v>0</v>
      </c>
      <c r="I272" s="20">
        <v>0</v>
      </c>
      <c r="J272" s="20">
        <v>0</v>
      </c>
      <c r="K272" s="19">
        <f t="shared" si="238"/>
        <v>0</v>
      </c>
      <c r="L272" s="25">
        <v>0</v>
      </c>
      <c r="M272" s="48">
        <f t="shared" si="276"/>
        <v>0</v>
      </c>
      <c r="N272" s="20">
        <v>4109</v>
      </c>
      <c r="O272" s="20"/>
      <c r="P272" s="20">
        <f t="shared" si="239"/>
        <v>4109</v>
      </c>
      <c r="Q272" s="25"/>
      <c r="R272" s="49">
        <f t="shared" si="277"/>
        <v>4109</v>
      </c>
      <c r="S272" s="10" t="s">
        <v>112</v>
      </c>
      <c r="T272" s="31"/>
    </row>
    <row r="273" spans="1:20" ht="54" x14ac:dyDescent="0.35">
      <c r="A273" s="46" t="s">
        <v>347</v>
      </c>
      <c r="B273" s="63" t="s">
        <v>363</v>
      </c>
      <c r="C273" s="51" t="s">
        <v>59</v>
      </c>
      <c r="D273" s="20"/>
      <c r="E273" s="20"/>
      <c r="F273" s="19"/>
      <c r="G273" s="25">
        <v>26004.616999999998</v>
      </c>
      <c r="H273" s="48">
        <f t="shared" si="279"/>
        <v>26004.616999999998</v>
      </c>
      <c r="I273" s="20"/>
      <c r="J273" s="20"/>
      <c r="K273" s="19"/>
      <c r="L273" s="25"/>
      <c r="M273" s="48">
        <f t="shared" si="276"/>
        <v>0</v>
      </c>
      <c r="N273" s="20"/>
      <c r="O273" s="20"/>
      <c r="P273" s="20"/>
      <c r="Q273" s="25"/>
      <c r="R273" s="49">
        <f t="shared" si="277"/>
        <v>0</v>
      </c>
      <c r="S273" s="10" t="s">
        <v>341</v>
      </c>
      <c r="T273" s="31"/>
    </row>
    <row r="274" spans="1:20" x14ac:dyDescent="0.35">
      <c r="A274" s="46"/>
      <c r="B274" s="63" t="s">
        <v>15</v>
      </c>
      <c r="C274" s="65"/>
      <c r="D274" s="27">
        <f>D275+D276+D277</f>
        <v>88629.499999999985</v>
      </c>
      <c r="E274" s="27">
        <f>E275+E276+E277+E278</f>
        <v>3426.3</v>
      </c>
      <c r="F274" s="26">
        <f t="shared" si="237"/>
        <v>92055.799999999988</v>
      </c>
      <c r="G274" s="27">
        <f>G275+G276+G277+G278</f>
        <v>16183.850999999999</v>
      </c>
      <c r="H274" s="48">
        <f t="shared" si="279"/>
        <v>108239.65099999998</v>
      </c>
      <c r="I274" s="27">
        <f t="shared" ref="I274:N274" si="284">I275+I276+I277</f>
        <v>45508.7</v>
      </c>
      <c r="J274" s="27">
        <f>J275+J276+J277+J278</f>
        <v>0</v>
      </c>
      <c r="K274" s="26">
        <f t="shared" si="238"/>
        <v>45508.7</v>
      </c>
      <c r="L274" s="27">
        <f>L275+L276+L277+L278</f>
        <v>0</v>
      </c>
      <c r="M274" s="48">
        <f t="shared" si="276"/>
        <v>45508.7</v>
      </c>
      <c r="N274" s="27">
        <f t="shared" si="284"/>
        <v>12285.5</v>
      </c>
      <c r="O274" s="27">
        <f>O275+O276+O277+O278</f>
        <v>0</v>
      </c>
      <c r="P274" s="27">
        <f t="shared" si="239"/>
        <v>12285.5</v>
      </c>
      <c r="Q274" s="27">
        <f>Q275+Q276+Q277+Q278</f>
        <v>0</v>
      </c>
      <c r="R274" s="49">
        <f t="shared" si="277"/>
        <v>12285.5</v>
      </c>
      <c r="S274" s="36"/>
      <c r="T274" s="38"/>
    </row>
    <row r="275" spans="1:20" ht="54" x14ac:dyDescent="0.35">
      <c r="A275" s="46" t="s">
        <v>348</v>
      </c>
      <c r="B275" s="63" t="s">
        <v>311</v>
      </c>
      <c r="C275" s="51" t="s">
        <v>59</v>
      </c>
      <c r="D275" s="20">
        <v>43992.2</v>
      </c>
      <c r="E275" s="20"/>
      <c r="F275" s="19">
        <f t="shared" si="237"/>
        <v>43992.2</v>
      </c>
      <c r="G275" s="25">
        <v>11424.444</v>
      </c>
      <c r="H275" s="48">
        <f t="shared" si="279"/>
        <v>55416.644</v>
      </c>
      <c r="I275" s="20">
        <v>0</v>
      </c>
      <c r="J275" s="20">
        <v>0</v>
      </c>
      <c r="K275" s="19">
        <f t="shared" si="238"/>
        <v>0</v>
      </c>
      <c r="L275" s="25">
        <v>0</v>
      </c>
      <c r="M275" s="48">
        <f t="shared" si="276"/>
        <v>0</v>
      </c>
      <c r="N275" s="20">
        <v>0</v>
      </c>
      <c r="O275" s="20">
        <v>0</v>
      </c>
      <c r="P275" s="20">
        <f t="shared" si="239"/>
        <v>0</v>
      </c>
      <c r="Q275" s="25">
        <v>0</v>
      </c>
      <c r="R275" s="49">
        <f t="shared" si="277"/>
        <v>0</v>
      </c>
      <c r="S275" s="10" t="s">
        <v>139</v>
      </c>
      <c r="T275" s="31"/>
    </row>
    <row r="276" spans="1:20" ht="54" x14ac:dyDescent="0.35">
      <c r="A276" s="46" t="s">
        <v>349</v>
      </c>
      <c r="B276" s="63" t="s">
        <v>324</v>
      </c>
      <c r="C276" s="51" t="s">
        <v>59</v>
      </c>
      <c r="D276" s="20">
        <v>32456.6</v>
      </c>
      <c r="E276" s="20"/>
      <c r="F276" s="19">
        <f t="shared" si="237"/>
        <v>32456.6</v>
      </c>
      <c r="G276" s="25"/>
      <c r="H276" s="48">
        <f t="shared" si="279"/>
        <v>32456.6</v>
      </c>
      <c r="I276" s="20">
        <v>29500</v>
      </c>
      <c r="J276" s="20"/>
      <c r="K276" s="19">
        <f t="shared" si="238"/>
        <v>29500</v>
      </c>
      <c r="L276" s="25"/>
      <c r="M276" s="48">
        <f t="shared" si="276"/>
        <v>29500</v>
      </c>
      <c r="N276" s="20">
        <v>0</v>
      </c>
      <c r="O276" s="20">
        <v>0</v>
      </c>
      <c r="P276" s="20">
        <f t="shared" si="239"/>
        <v>0</v>
      </c>
      <c r="Q276" s="25">
        <v>0</v>
      </c>
      <c r="R276" s="49">
        <f t="shared" si="277"/>
        <v>0</v>
      </c>
      <c r="S276" s="10" t="s">
        <v>138</v>
      </c>
      <c r="T276" s="31"/>
    </row>
    <row r="277" spans="1:20" ht="54" x14ac:dyDescent="0.35">
      <c r="A277" s="46" t="s">
        <v>350</v>
      </c>
      <c r="B277" s="63" t="s">
        <v>136</v>
      </c>
      <c r="C277" s="51" t="s">
        <v>59</v>
      </c>
      <c r="D277" s="20">
        <v>12180.7</v>
      </c>
      <c r="E277" s="20"/>
      <c r="F277" s="19">
        <f t="shared" si="237"/>
        <v>12180.7</v>
      </c>
      <c r="G277" s="25">
        <v>4759.4070000000002</v>
      </c>
      <c r="H277" s="48">
        <f t="shared" si="279"/>
        <v>16940.107</v>
      </c>
      <c r="I277" s="20">
        <v>16008.7</v>
      </c>
      <c r="J277" s="20"/>
      <c r="K277" s="19">
        <f t="shared" si="238"/>
        <v>16008.7</v>
      </c>
      <c r="L277" s="25"/>
      <c r="M277" s="48">
        <f t="shared" si="276"/>
        <v>16008.7</v>
      </c>
      <c r="N277" s="20">
        <v>12285.5</v>
      </c>
      <c r="O277" s="20"/>
      <c r="P277" s="20">
        <f t="shared" si="239"/>
        <v>12285.5</v>
      </c>
      <c r="Q277" s="25"/>
      <c r="R277" s="49">
        <f t="shared" si="277"/>
        <v>12285.5</v>
      </c>
      <c r="S277" s="10" t="s">
        <v>137</v>
      </c>
      <c r="T277" s="31"/>
    </row>
    <row r="278" spans="1:20" ht="54" x14ac:dyDescent="0.35">
      <c r="A278" s="46" t="s">
        <v>356</v>
      </c>
      <c r="B278" s="63" t="s">
        <v>321</v>
      </c>
      <c r="C278" s="51" t="s">
        <v>59</v>
      </c>
      <c r="D278" s="20"/>
      <c r="E278" s="20">
        <v>3426.3</v>
      </c>
      <c r="F278" s="19">
        <f t="shared" si="237"/>
        <v>3426.3</v>
      </c>
      <c r="G278" s="25"/>
      <c r="H278" s="48">
        <f t="shared" si="279"/>
        <v>3426.3</v>
      </c>
      <c r="I278" s="20"/>
      <c r="J278" s="20"/>
      <c r="K278" s="19">
        <f t="shared" si="238"/>
        <v>0</v>
      </c>
      <c r="L278" s="25"/>
      <c r="M278" s="48">
        <f t="shared" si="276"/>
        <v>0</v>
      </c>
      <c r="N278" s="20"/>
      <c r="O278" s="20"/>
      <c r="P278" s="20">
        <f t="shared" si="239"/>
        <v>0</v>
      </c>
      <c r="Q278" s="25"/>
      <c r="R278" s="49">
        <f t="shared" si="277"/>
        <v>0</v>
      </c>
      <c r="S278" s="10" t="s">
        <v>322</v>
      </c>
      <c r="T278" s="31"/>
    </row>
    <row r="279" spans="1:20" x14ac:dyDescent="0.35">
      <c r="A279" s="46"/>
      <c r="B279" s="63" t="s">
        <v>22</v>
      </c>
      <c r="C279" s="65"/>
      <c r="D279" s="27">
        <f>D280</f>
        <v>10964.3</v>
      </c>
      <c r="E279" s="27">
        <f>E280+E281</f>
        <v>0</v>
      </c>
      <c r="F279" s="26">
        <f t="shared" si="237"/>
        <v>10964.3</v>
      </c>
      <c r="G279" s="27">
        <f>G280+G281</f>
        <v>8910.5519999999997</v>
      </c>
      <c r="H279" s="48">
        <f t="shared" si="279"/>
        <v>19874.851999999999</v>
      </c>
      <c r="I279" s="27">
        <f t="shared" ref="I279:N279" si="285">I280</f>
        <v>0</v>
      </c>
      <c r="J279" s="27">
        <f>J280+J281</f>
        <v>0</v>
      </c>
      <c r="K279" s="26">
        <f t="shared" si="238"/>
        <v>0</v>
      </c>
      <c r="L279" s="27">
        <f>L280+L281</f>
        <v>0</v>
      </c>
      <c r="M279" s="48">
        <f t="shared" si="276"/>
        <v>0</v>
      </c>
      <c r="N279" s="27">
        <f t="shared" si="285"/>
        <v>0</v>
      </c>
      <c r="O279" s="27">
        <f>O280+O281</f>
        <v>0</v>
      </c>
      <c r="P279" s="27">
        <f t="shared" si="239"/>
        <v>0</v>
      </c>
      <c r="Q279" s="27">
        <f>Q280+Q281</f>
        <v>0</v>
      </c>
      <c r="R279" s="49">
        <f t="shared" si="277"/>
        <v>0</v>
      </c>
      <c r="S279" s="36"/>
      <c r="T279" s="38"/>
    </row>
    <row r="280" spans="1:20" ht="54" x14ac:dyDescent="0.35">
      <c r="A280" s="71" t="s">
        <v>362</v>
      </c>
      <c r="B280" s="73" t="s">
        <v>58</v>
      </c>
      <c r="C280" s="51" t="s">
        <v>59</v>
      </c>
      <c r="D280" s="20">
        <v>10964.3</v>
      </c>
      <c r="E280" s="20">
        <v>-637.66300000000001</v>
      </c>
      <c r="F280" s="19">
        <f t="shared" si="237"/>
        <v>10326.636999999999</v>
      </c>
      <c r="G280" s="25">
        <v>8910.5519999999997</v>
      </c>
      <c r="H280" s="48">
        <f t="shared" si="279"/>
        <v>19237.188999999998</v>
      </c>
      <c r="I280" s="20">
        <v>0</v>
      </c>
      <c r="J280" s="20">
        <v>0</v>
      </c>
      <c r="K280" s="19">
        <f t="shared" si="238"/>
        <v>0</v>
      </c>
      <c r="L280" s="25">
        <v>0</v>
      </c>
      <c r="M280" s="48">
        <f t="shared" si="276"/>
        <v>0</v>
      </c>
      <c r="N280" s="20">
        <v>0</v>
      </c>
      <c r="O280" s="20">
        <v>0</v>
      </c>
      <c r="P280" s="20">
        <f t="shared" si="239"/>
        <v>0</v>
      </c>
      <c r="Q280" s="25">
        <v>0</v>
      </c>
      <c r="R280" s="49">
        <f t="shared" si="277"/>
        <v>0</v>
      </c>
      <c r="S280" s="9" t="s">
        <v>57</v>
      </c>
      <c r="T280" s="31"/>
    </row>
    <row r="281" spans="1:20" ht="54" x14ac:dyDescent="0.35">
      <c r="A281" s="72"/>
      <c r="B281" s="74"/>
      <c r="C281" s="51" t="s">
        <v>320</v>
      </c>
      <c r="D281" s="20"/>
      <c r="E281" s="20">
        <v>637.66300000000001</v>
      </c>
      <c r="F281" s="19">
        <f t="shared" si="237"/>
        <v>637.66300000000001</v>
      </c>
      <c r="G281" s="25"/>
      <c r="H281" s="48">
        <f t="shared" si="279"/>
        <v>637.66300000000001</v>
      </c>
      <c r="I281" s="20"/>
      <c r="J281" s="20"/>
      <c r="K281" s="19">
        <f t="shared" si="238"/>
        <v>0</v>
      </c>
      <c r="L281" s="25"/>
      <c r="M281" s="48">
        <f t="shared" si="276"/>
        <v>0</v>
      </c>
      <c r="N281" s="20"/>
      <c r="O281" s="20"/>
      <c r="P281" s="20">
        <f t="shared" si="239"/>
        <v>0</v>
      </c>
      <c r="Q281" s="25"/>
      <c r="R281" s="49">
        <f t="shared" si="277"/>
        <v>0</v>
      </c>
      <c r="S281" s="9" t="s">
        <v>57</v>
      </c>
      <c r="T281" s="31"/>
    </row>
    <row r="282" spans="1:20" x14ac:dyDescent="0.35">
      <c r="A282" s="66"/>
      <c r="B282" s="90" t="s">
        <v>8</v>
      </c>
      <c r="C282" s="90"/>
      <c r="D282" s="20">
        <f>D18+D88+D130+D157+D249+D263+D265+D274+D279</f>
        <v>9327615.6000000015</v>
      </c>
      <c r="E282" s="20">
        <f>E18+E88+E130+E157+E249+E263+E265+E274+E279</f>
        <v>-109687.58099999999</v>
      </c>
      <c r="F282" s="20">
        <f t="shared" si="237"/>
        <v>9217928.0190000013</v>
      </c>
      <c r="G282" s="25">
        <f>G18+G88+G130+G157+G249+G263+G265+G274+G279</f>
        <v>871405.21299999999</v>
      </c>
      <c r="H282" s="49">
        <f t="shared" si="279"/>
        <v>10089333.232000001</v>
      </c>
      <c r="I282" s="20">
        <f>I18+I88+I130+I157+I249+I263+I265+I274+I279</f>
        <v>8208529.2999999989</v>
      </c>
      <c r="J282" s="20">
        <f>J18+J88+J130+J157+J249+J263+J265+J274+J279</f>
        <v>0</v>
      </c>
      <c r="K282" s="20">
        <f t="shared" si="238"/>
        <v>8208529.2999999989</v>
      </c>
      <c r="L282" s="25">
        <f>L18+L88+L130+L157+L249+L263+L265+L274+L279</f>
        <v>81795.210000000021</v>
      </c>
      <c r="M282" s="49">
        <f t="shared" si="276"/>
        <v>8290324.5099999988</v>
      </c>
      <c r="N282" s="20">
        <f>N18+N88+N130+N157+N249+N263+N265+N274+N279</f>
        <v>7858887.1999999993</v>
      </c>
      <c r="O282" s="20">
        <f>O18+O88+O130+O157+O249+O263+O265+O274+O279</f>
        <v>37871.701999999997</v>
      </c>
      <c r="P282" s="20">
        <f t="shared" si="239"/>
        <v>7896758.9019999988</v>
      </c>
      <c r="Q282" s="25">
        <f>Q18+Q88+Q130+Q157+Q249+Q263+Q265+Q274+Q279</f>
        <v>-94068.400000000009</v>
      </c>
      <c r="R282" s="49">
        <f t="shared" si="277"/>
        <v>7802690.5019999985</v>
      </c>
      <c r="T282" s="31"/>
    </row>
    <row r="283" spans="1:20" x14ac:dyDescent="0.35">
      <c r="A283" s="66"/>
      <c r="B283" s="90" t="s">
        <v>9</v>
      </c>
      <c r="C283" s="94"/>
      <c r="D283" s="20"/>
      <c r="E283" s="20"/>
      <c r="F283" s="20"/>
      <c r="G283" s="25"/>
      <c r="H283" s="49"/>
      <c r="I283" s="20"/>
      <c r="J283" s="20"/>
      <c r="K283" s="20"/>
      <c r="L283" s="25"/>
      <c r="M283" s="49"/>
      <c r="N283" s="20"/>
      <c r="O283" s="20"/>
      <c r="P283" s="20"/>
      <c r="Q283" s="25"/>
      <c r="R283" s="49"/>
      <c r="T283" s="31"/>
    </row>
    <row r="284" spans="1:20" x14ac:dyDescent="0.35">
      <c r="A284" s="66"/>
      <c r="B284" s="90" t="s">
        <v>21</v>
      </c>
      <c r="C284" s="90"/>
      <c r="D284" s="20">
        <f>D160</f>
        <v>1644791.2999999998</v>
      </c>
      <c r="E284" s="20">
        <f>E160</f>
        <v>0</v>
      </c>
      <c r="F284" s="20">
        <f t="shared" si="237"/>
        <v>1644791.2999999998</v>
      </c>
      <c r="G284" s="25">
        <f>G160</f>
        <v>-147505</v>
      </c>
      <c r="H284" s="49">
        <f t="shared" ref="H284:H287" si="286">F284+G284</f>
        <v>1497286.2999999998</v>
      </c>
      <c r="I284" s="20">
        <f>I160</f>
        <v>2102955</v>
      </c>
      <c r="J284" s="20">
        <f>J160</f>
        <v>0</v>
      </c>
      <c r="K284" s="20">
        <f t="shared" si="238"/>
        <v>2102955</v>
      </c>
      <c r="L284" s="25">
        <f>L160</f>
        <v>0</v>
      </c>
      <c r="M284" s="49">
        <f t="shared" ref="M284:M287" si="287">K284+L284</f>
        <v>2102955</v>
      </c>
      <c r="N284" s="20">
        <f>N160</f>
        <v>1860675</v>
      </c>
      <c r="O284" s="20">
        <f>O160</f>
        <v>0</v>
      </c>
      <c r="P284" s="20">
        <f t="shared" si="239"/>
        <v>1860675</v>
      </c>
      <c r="Q284" s="25">
        <f>Q160</f>
        <v>0</v>
      </c>
      <c r="R284" s="49">
        <f t="shared" ref="R284:R287" si="288">P284+Q284</f>
        <v>1860675</v>
      </c>
      <c r="T284" s="31"/>
    </row>
    <row r="285" spans="1:20" x14ac:dyDescent="0.35">
      <c r="A285" s="66"/>
      <c r="B285" s="90" t="s">
        <v>12</v>
      </c>
      <c r="C285" s="90"/>
      <c r="D285" s="20">
        <f>D21+D91+D133+D252</f>
        <v>3434674.0999999996</v>
      </c>
      <c r="E285" s="20">
        <f>E21+E91+E133+E252</f>
        <v>0</v>
      </c>
      <c r="F285" s="20">
        <f t="shared" si="237"/>
        <v>3434674.0999999996</v>
      </c>
      <c r="G285" s="25">
        <f>G21+G91+G133+G252</f>
        <v>144358.79999999999</v>
      </c>
      <c r="H285" s="49">
        <f t="shared" si="286"/>
        <v>3579032.8999999994</v>
      </c>
      <c r="I285" s="20">
        <f>I21+I91+I133+I252</f>
        <v>2189848.7000000002</v>
      </c>
      <c r="J285" s="20">
        <f>J21+J91+J133+J252</f>
        <v>0</v>
      </c>
      <c r="K285" s="20">
        <f t="shared" si="238"/>
        <v>2189848.7000000002</v>
      </c>
      <c r="L285" s="25">
        <f>L21+L91+L133+L252</f>
        <v>-6947.6</v>
      </c>
      <c r="M285" s="49">
        <f t="shared" si="287"/>
        <v>2182901.1</v>
      </c>
      <c r="N285" s="20">
        <f>N21+N91+N133+N252</f>
        <v>940203.2</v>
      </c>
      <c r="O285" s="20">
        <f>O21+O91+O133+O252</f>
        <v>0</v>
      </c>
      <c r="P285" s="20">
        <f t="shared" si="239"/>
        <v>940203.2</v>
      </c>
      <c r="Q285" s="25">
        <f>Q21+Q91+Q133+Q252</f>
        <v>-79460.600000000006</v>
      </c>
      <c r="R285" s="49">
        <f t="shared" si="288"/>
        <v>860742.6</v>
      </c>
      <c r="T285" s="31"/>
    </row>
    <row r="286" spans="1:20" x14ac:dyDescent="0.35">
      <c r="A286" s="66"/>
      <c r="B286" s="90" t="s">
        <v>20</v>
      </c>
      <c r="C286" s="90"/>
      <c r="D286" s="20">
        <f>D22+D92</f>
        <v>450505.8</v>
      </c>
      <c r="E286" s="20">
        <f>E22+E92</f>
        <v>0</v>
      </c>
      <c r="F286" s="20">
        <f t="shared" si="237"/>
        <v>450505.8</v>
      </c>
      <c r="G286" s="25">
        <f>G22+G92+G161</f>
        <v>376513.89999999997</v>
      </c>
      <c r="H286" s="49">
        <f t="shared" si="286"/>
        <v>827019.7</v>
      </c>
      <c r="I286" s="20">
        <f>I22+I92</f>
        <v>435018.2</v>
      </c>
      <c r="J286" s="20">
        <f>J22+J92</f>
        <v>0</v>
      </c>
      <c r="K286" s="20">
        <f t="shared" si="238"/>
        <v>435018.2</v>
      </c>
      <c r="L286" s="25">
        <f>L22+L92+L161</f>
        <v>-16630.899999999998</v>
      </c>
      <c r="M286" s="49">
        <f t="shared" si="287"/>
        <v>418387.3</v>
      </c>
      <c r="N286" s="20">
        <f>N22+N92</f>
        <v>439776.60000000003</v>
      </c>
      <c r="O286" s="20">
        <f>O22+O92</f>
        <v>0</v>
      </c>
      <c r="P286" s="20">
        <f t="shared" si="239"/>
        <v>439776.60000000003</v>
      </c>
      <c r="Q286" s="25">
        <f>Q22+Q92+Q161</f>
        <v>-14607.800000000003</v>
      </c>
      <c r="R286" s="49">
        <f t="shared" si="288"/>
        <v>425168.80000000005</v>
      </c>
      <c r="T286" s="31"/>
    </row>
    <row r="287" spans="1:20" x14ac:dyDescent="0.35">
      <c r="A287" s="66"/>
      <c r="B287" s="90" t="s">
        <v>116</v>
      </c>
      <c r="C287" s="91"/>
      <c r="D287" s="20">
        <f>D93</f>
        <v>518443.7</v>
      </c>
      <c r="E287" s="20">
        <f>E93</f>
        <v>0</v>
      </c>
      <c r="F287" s="20">
        <f t="shared" si="237"/>
        <v>518443.7</v>
      </c>
      <c r="G287" s="25">
        <f>G93</f>
        <v>352757.7</v>
      </c>
      <c r="H287" s="49">
        <f t="shared" si="286"/>
        <v>871201.4</v>
      </c>
      <c r="I287" s="20">
        <f>I93</f>
        <v>533322.9</v>
      </c>
      <c r="J287" s="20">
        <f>J93</f>
        <v>0</v>
      </c>
      <c r="K287" s="20">
        <f t="shared" si="238"/>
        <v>533322.9</v>
      </c>
      <c r="L287" s="25">
        <f>L93</f>
        <v>0</v>
      </c>
      <c r="M287" s="49">
        <f t="shared" si="287"/>
        <v>533322.9</v>
      </c>
      <c r="N287" s="20">
        <f>N93</f>
        <v>2107564.9</v>
      </c>
      <c r="O287" s="20">
        <f>O93</f>
        <v>0</v>
      </c>
      <c r="P287" s="20">
        <f t="shared" si="239"/>
        <v>2107564.9</v>
      </c>
      <c r="Q287" s="25">
        <f>Q93</f>
        <v>0</v>
      </c>
      <c r="R287" s="49">
        <f t="shared" si="288"/>
        <v>2107564.9</v>
      </c>
      <c r="T287" s="31"/>
    </row>
    <row r="288" spans="1:20" x14ac:dyDescent="0.35">
      <c r="A288" s="66"/>
      <c r="B288" s="90" t="s">
        <v>10</v>
      </c>
      <c r="C288" s="90"/>
      <c r="D288" s="20"/>
      <c r="E288" s="20"/>
      <c r="F288" s="20"/>
      <c r="G288" s="25"/>
      <c r="H288" s="49"/>
      <c r="I288" s="20"/>
      <c r="J288" s="20"/>
      <c r="K288" s="20"/>
      <c r="L288" s="25"/>
      <c r="M288" s="49"/>
      <c r="N288" s="20"/>
      <c r="O288" s="20"/>
      <c r="P288" s="20"/>
      <c r="Q288" s="25"/>
      <c r="R288" s="49"/>
      <c r="T288" s="31"/>
    </row>
    <row r="289" spans="1:20" x14ac:dyDescent="0.35">
      <c r="A289" s="66"/>
      <c r="B289" s="92" t="s">
        <v>14</v>
      </c>
      <c r="C289" s="92"/>
      <c r="D289" s="20">
        <f>D280+D94+D95+D96+D98+D100+D101+D102+D103+D105+D107+D109+D110+D112+D114+D116+D117+D264+D266+D267+D268+D269+D270+D271+D272+D275+D276+D277+D23+D28+D33+D38+D43+D44+D46+D51+D56+D61+D62+D66+D70+D74+D75+D83+D84+D85</f>
        <v>2475715.6</v>
      </c>
      <c r="E289" s="20">
        <f>E280+E94+E95+E96+E98+E100+E101+E102+E103+E105+E107+E109+E110+E112+E114+E116+E117+E264+E266+E267+E268+E269+E270+E271+E272+E275+E276+E277+E23+E28+E33+E38+E43+E44+E46+E51+E56+E61+E62+E66+E70+E74+E75+E83+E84+E85+E278</f>
        <v>-110325.24399999999</v>
      </c>
      <c r="F289" s="20">
        <f t="shared" si="237"/>
        <v>2365390.3560000001</v>
      </c>
      <c r="G289" s="25">
        <f>G280+G94+G95+G96+G98+G100+G101+G102+G103+G105+G107+G109+G110+G112+G114+G116+G117+G264+G266+G267+G268+G269+G270+G271+G272+G275+G276+G277+G23+G28+G33+G38+G43+G44+G46+G51+G56+G61+G62+G66+G70+G74+G75+G83+G84+G85+G278+G273+G86+G87</f>
        <v>204543.383</v>
      </c>
      <c r="H289" s="49">
        <f t="shared" ref="H289:H295" si="289">F289+G289</f>
        <v>2569933.7390000001</v>
      </c>
      <c r="I289" s="20">
        <f>I280+I94+I95+I96+I98+I100+I101+I102+I103+I105+I107+I109+I110+I112+I114+I116+I117+I264+I266+I267+I268+I269+I270+I271+I272+I275+I276+I277+I23+I28+I33+I38+I43+I44+I46+I51+I56+I61+I62+I66+I70+I74+I75+I83+I84+I85</f>
        <v>2081487.4000000001</v>
      </c>
      <c r="J289" s="20">
        <f>J280+J94+J95+J96+J98+J100+J101+J102+J103+J105+J107+J109+J110+J112+J114+J116+J117+J264+J266+J267+J268+J269+J270+J271+J272+J275+J276+J277+J23+J28+J33+J38+J43+J44+J46+J51+J56+J61+J62+J66+J70+J74+J75+J83+J84+J85+J278</f>
        <v>0</v>
      </c>
      <c r="K289" s="20">
        <f t="shared" si="238"/>
        <v>2081487.4000000001</v>
      </c>
      <c r="L289" s="25">
        <f>L280+L94+L95+L96+L98+L100+L101+L102+L103+L105+L107+L109+L110+L112+L114+L116+L117+L264+L266+L267+L268+L269+L270+L271+L272+L275+L276+L277+L23+L28+L33+L38+L43+L44+L46+L51+L56+L61+L62+L66+L70+L74+L75+L83+L84+L85+L278+L273+L86+L87</f>
        <v>71104.11</v>
      </c>
      <c r="M289" s="49">
        <f t="shared" ref="M289:M295" si="290">K289+L289</f>
        <v>2152591.5100000002</v>
      </c>
      <c r="N289" s="20">
        <f>N280+N94+N95+N96+N98+N100+N101+N102+N103+N105+N107+N109+N110+N112+N114+N116+N117+N264+N266+N267+N268+N269+N270+N271+N272+N275+N276+N277+N23+N28+N33+N38+N43+N44+N46+N51+N56+N61+N62+N66+N70+N74+N75+N83+N84+N85</f>
        <v>1977979.4</v>
      </c>
      <c r="O289" s="20">
        <f>O280+O94+O95+O96+O98+O100+O101+O102+O103+O105+O107+O109+O110+O112+O114+O116+O117+O264+O266+O267+O268+O269+O270+O271+O272+O275+O276+O277+O23+O28+O33+O38+O43+O44+O46+O51+O56+O61+O62+O66+O70+O74+O75+O83+O84+O85+O278</f>
        <v>37871.701999999997</v>
      </c>
      <c r="P289" s="20">
        <f t="shared" si="239"/>
        <v>2015851.102</v>
      </c>
      <c r="Q289" s="25">
        <f>Q280+Q94+Q95+Q96+Q98+Q100+Q101+Q102+Q103+Q105+Q107+Q109+Q110+Q112+Q114+Q116+Q117+Q264+Q266+Q267+Q268+Q269+Q270+Q271+Q272+Q275+Q276+Q277+Q23+Q28+Q33+Q38+Q43+Q44+Q46+Q51+Q56+Q61+Q62+Q66+Q70+Q74+Q75+Q83+Q84+Q85+Q278+Q273+Q86+Q87</f>
        <v>-104759.6</v>
      </c>
      <c r="R289" s="49">
        <f t="shared" ref="R289:R295" si="291">P289+Q289</f>
        <v>1911091.5019999999</v>
      </c>
      <c r="T289" s="31"/>
    </row>
    <row r="290" spans="1:20" x14ac:dyDescent="0.35">
      <c r="A290" s="66"/>
      <c r="B290" s="93" t="s">
        <v>3</v>
      </c>
      <c r="C290" s="91"/>
      <c r="D290" s="20">
        <f>D118+D123+D126</f>
        <v>1770073.9000000001</v>
      </c>
      <c r="E290" s="20">
        <f>E118+E123+E126</f>
        <v>0</v>
      </c>
      <c r="F290" s="20">
        <f t="shared" si="237"/>
        <v>1770073.9000000001</v>
      </c>
      <c r="G290" s="25">
        <f>G118+G123+G126</f>
        <v>409212.777</v>
      </c>
      <c r="H290" s="49">
        <f t="shared" si="289"/>
        <v>2179286.6770000001</v>
      </c>
      <c r="I290" s="20">
        <f>I118+I123+I126</f>
        <v>2154109.1999999997</v>
      </c>
      <c r="J290" s="20">
        <f>J118+J123+J126</f>
        <v>0</v>
      </c>
      <c r="K290" s="20">
        <f t="shared" si="238"/>
        <v>2154109.1999999997</v>
      </c>
      <c r="L290" s="25">
        <f>L118+L123+L126</f>
        <v>10691.099999999999</v>
      </c>
      <c r="M290" s="49">
        <f t="shared" si="290"/>
        <v>2164800.2999999998</v>
      </c>
      <c r="N290" s="20">
        <f>N118+N123+N126</f>
        <v>2540924.4</v>
      </c>
      <c r="O290" s="20">
        <f>O118+O123+O126</f>
        <v>0</v>
      </c>
      <c r="P290" s="20">
        <f t="shared" si="239"/>
        <v>2540924.4</v>
      </c>
      <c r="Q290" s="25">
        <f>Q118+Q123+Q126</f>
        <v>10691.199999999997</v>
      </c>
      <c r="R290" s="49">
        <f t="shared" si="291"/>
        <v>2551615.6</v>
      </c>
      <c r="T290" s="31"/>
    </row>
    <row r="291" spans="1:20" x14ac:dyDescent="0.35">
      <c r="A291" s="66"/>
      <c r="B291" s="90" t="s">
        <v>308</v>
      </c>
      <c r="C291" s="91"/>
      <c r="D291" s="20">
        <f>D153+D134+D135+D139+D140+D141+D142+D143+D144+D145+D149+D162+D166+D170+D174+D178+D182+D186+D187+D191+D195+D199+D203+D207+D211+D215+D223+D224+D225+D226+D227+D231+D235+D253+D256</f>
        <v>4750814.1999999993</v>
      </c>
      <c r="E291" s="20">
        <f>E153+E134+E135+E139+E140+E141+E142+E143+E144+E145+E149+E162+E166+E170+E174+E178+E182+E186+E187+E191+E195+E199+E203+E207+E211+E215+E223+E224+E225+E226+E227+E231+E235+E253+E256</f>
        <v>0</v>
      </c>
      <c r="F291" s="20">
        <f t="shared" si="237"/>
        <v>4750814.1999999993</v>
      </c>
      <c r="G291" s="25">
        <f>G153+G134+G135+G139+G140+G141+G142+G143+G144+G145+G149+G162+G166+G170+G174+G178+G182+G186+G187+G191+G195+G199+G203+G207+G211+G215+G223+G224+G225+G226+G227+G231+G235+G253+G256+G259+G239+G244+G154+G155+G156</f>
        <v>221784.394</v>
      </c>
      <c r="H291" s="49">
        <f t="shared" si="289"/>
        <v>4972598.5939999996</v>
      </c>
      <c r="I291" s="20">
        <f>I153+I134+I135+I139+I140+I141+I142+I143+I144+I145+I149+I162+I166+I170+I174+I178+I182+I186+I187+I191+I195+I199+I203+I207+I211+I215+I223+I224+I225+I226+I227+I231+I235+I253+I256</f>
        <v>3956932.7</v>
      </c>
      <c r="J291" s="20">
        <f>J153+J134+J135+J139+J140+J141+J142+J143+J144+J145+J149+J162+J166+J170+J174+J178+J182+J186+J187+J191+J195+J199+J203+J207+J211+J215+J223+J224+J225+J226+J227+J231+J235+J253+J256</f>
        <v>0</v>
      </c>
      <c r="K291" s="20">
        <f t="shared" si="238"/>
        <v>3956932.7</v>
      </c>
      <c r="L291" s="25">
        <f>L153+L134+L135+L139+L140+L141+L142+L143+L144+L145+L149+L162+L166+L170+L174+L178+L182+L186+L187+L191+L195+L199+L203+L207+L211+L215+L223+L224+L225+L226+L227+L231+L235+L253+L256+L259+L239+L244+L154+L155+L156</f>
        <v>0</v>
      </c>
      <c r="M291" s="49">
        <f t="shared" si="290"/>
        <v>3956932.7</v>
      </c>
      <c r="N291" s="20">
        <f>N153+N134+N135+N139+N140+N141+N142+N143+N144+N145+N149+N162+N166+N170+N174+N178+N182+N186+N187+N191+N195+N199+N203+N207+N211+N215+N223+N224+N225+N226+N227+N231+N235+N253+N256</f>
        <v>3299114.8</v>
      </c>
      <c r="O291" s="20">
        <f>O153+O134+O135+O139+O140+O141+O142+O143+O144+O145+O149+O162+O166+O170+O174+O178+O182+O186+O187+O191+O195+O199+O203+O207+O211+O215+O223+O224+O225+O226+O227+O231+O235+O253+O256</f>
        <v>0</v>
      </c>
      <c r="P291" s="20">
        <f t="shared" si="239"/>
        <v>3299114.8</v>
      </c>
      <c r="Q291" s="25">
        <f>Q153+Q134+Q135+Q139+Q140+Q141+Q142+Q143+Q144+Q145+Q149+Q162+Q166+Q170+Q174+Q178+Q182+Q186+Q187+Q191+Q195+Q199+Q203+Q207+Q211+Q215+Q223+Q224+Q225+Q226+Q227+Q231+Q235+Q253+Q256+Q259+Q239+Q244+Q154+Q155+Q156</f>
        <v>0</v>
      </c>
      <c r="R291" s="49">
        <f t="shared" si="291"/>
        <v>3299114.8</v>
      </c>
      <c r="T291" s="31"/>
    </row>
    <row r="292" spans="1:20" x14ac:dyDescent="0.35">
      <c r="A292" s="53"/>
      <c r="B292" s="90" t="s">
        <v>11</v>
      </c>
      <c r="C292" s="91"/>
      <c r="D292" s="20">
        <f>D45+D76+D77+D78+D79+D80+D81+D82</f>
        <v>37430.800000000003</v>
      </c>
      <c r="E292" s="20">
        <f>E45+E76+E77+E78+E79+E80+E81+E82</f>
        <v>0</v>
      </c>
      <c r="F292" s="20">
        <f t="shared" si="237"/>
        <v>37430.800000000003</v>
      </c>
      <c r="G292" s="25">
        <f>G45+G76+G77+G78+G79+G80+G81+G82</f>
        <v>0</v>
      </c>
      <c r="H292" s="49">
        <f t="shared" si="289"/>
        <v>37430.800000000003</v>
      </c>
      <c r="I292" s="20">
        <f>I45+I76+I77+I78+I79+I80+I81+I82+I83+I84+I85</f>
        <v>16000</v>
      </c>
      <c r="J292" s="20">
        <f>J45+J76+J77+J78+J79+J80+J81+J82+J83+J84+J85</f>
        <v>0</v>
      </c>
      <c r="K292" s="20">
        <f t="shared" si="238"/>
        <v>16000</v>
      </c>
      <c r="L292" s="25">
        <f>L45+L76+L77+L78+L79+L80+L81+L82+L83+L84+L85</f>
        <v>0</v>
      </c>
      <c r="M292" s="49">
        <f t="shared" si="290"/>
        <v>16000</v>
      </c>
      <c r="N292" s="20">
        <f>N45+N76+N77+N78+N79+N80+N81+N82+N83+N84+N85</f>
        <v>40868.6</v>
      </c>
      <c r="O292" s="20">
        <f>O45+O76+O77+O78+O79+O80+O81+O82+O83+O84+O85</f>
        <v>0</v>
      </c>
      <c r="P292" s="20">
        <f t="shared" si="239"/>
        <v>40868.6</v>
      </c>
      <c r="Q292" s="25">
        <f>Q45+Q76+Q77+Q78+Q79+Q80+Q81+Q82+Q83+Q84+Q85</f>
        <v>0</v>
      </c>
      <c r="R292" s="49">
        <f t="shared" si="291"/>
        <v>40868.6</v>
      </c>
    </row>
    <row r="293" spans="1:20" x14ac:dyDescent="0.35">
      <c r="A293" s="53"/>
      <c r="B293" s="90" t="s">
        <v>252</v>
      </c>
      <c r="C293" s="91"/>
      <c r="D293" s="20">
        <f>D219</f>
        <v>283733.40000000002</v>
      </c>
      <c r="E293" s="20">
        <f>E219</f>
        <v>0</v>
      </c>
      <c r="F293" s="20">
        <f t="shared" si="237"/>
        <v>283733.40000000002</v>
      </c>
      <c r="G293" s="25">
        <f>G219</f>
        <v>0</v>
      </c>
      <c r="H293" s="49">
        <f t="shared" si="289"/>
        <v>283733.40000000002</v>
      </c>
      <c r="I293" s="20">
        <f t="shared" ref="I293:N293" si="292">I219</f>
        <v>0</v>
      </c>
      <c r="J293" s="20">
        <f t="shared" ref="J293:L293" si="293">J219</f>
        <v>0</v>
      </c>
      <c r="K293" s="20">
        <f t="shared" si="238"/>
        <v>0</v>
      </c>
      <c r="L293" s="25">
        <f t="shared" si="293"/>
        <v>0</v>
      </c>
      <c r="M293" s="49">
        <f t="shared" si="290"/>
        <v>0</v>
      </c>
      <c r="N293" s="20">
        <f t="shared" si="292"/>
        <v>0</v>
      </c>
      <c r="O293" s="20">
        <f t="shared" ref="O293:Q293" si="294">O219</f>
        <v>0</v>
      </c>
      <c r="P293" s="20">
        <f t="shared" si="239"/>
        <v>0</v>
      </c>
      <c r="Q293" s="25">
        <f t="shared" si="294"/>
        <v>0</v>
      </c>
      <c r="R293" s="49">
        <f t="shared" si="291"/>
        <v>0</v>
      </c>
    </row>
    <row r="294" spans="1:20" x14ac:dyDescent="0.35">
      <c r="A294" s="53"/>
      <c r="B294" s="90" t="s">
        <v>309</v>
      </c>
      <c r="C294" s="91"/>
      <c r="D294" s="20">
        <f>D99</f>
        <v>9847.7000000000007</v>
      </c>
      <c r="E294" s="20">
        <f>E99</f>
        <v>0</v>
      </c>
      <c r="F294" s="20">
        <f t="shared" si="237"/>
        <v>9847.7000000000007</v>
      </c>
      <c r="G294" s="25">
        <f>G99+G97+G111+G113+G115+G104+G106+G108</f>
        <v>35864.659</v>
      </c>
      <c r="H294" s="49">
        <f t="shared" si="289"/>
        <v>45712.358999999997</v>
      </c>
      <c r="I294" s="20">
        <f t="shared" ref="I294:N294" si="295">I99</f>
        <v>0</v>
      </c>
      <c r="J294" s="20">
        <f t="shared" ref="J294" si="296">J99</f>
        <v>0</v>
      </c>
      <c r="K294" s="20">
        <f t="shared" si="238"/>
        <v>0</v>
      </c>
      <c r="L294" s="25">
        <f>L99+L97+L111+L113+L115+L104+L106+L108</f>
        <v>0</v>
      </c>
      <c r="M294" s="49">
        <f t="shared" si="290"/>
        <v>0</v>
      </c>
      <c r="N294" s="20">
        <f t="shared" si="295"/>
        <v>0</v>
      </c>
      <c r="O294" s="20">
        <f t="shared" ref="O294" si="297">O99</f>
        <v>0</v>
      </c>
      <c r="P294" s="20">
        <f t="shared" si="239"/>
        <v>0</v>
      </c>
      <c r="Q294" s="25">
        <f>Q99+Q97+Q111+Q113+Q115+Q104+Q106+Q108</f>
        <v>0</v>
      </c>
      <c r="R294" s="49">
        <f t="shared" si="291"/>
        <v>0</v>
      </c>
    </row>
    <row r="295" spans="1:20" x14ac:dyDescent="0.35">
      <c r="A295" s="53"/>
      <c r="B295" s="90" t="s">
        <v>320</v>
      </c>
      <c r="C295" s="91"/>
      <c r="D295" s="20"/>
      <c r="E295" s="20">
        <f>E281</f>
        <v>637.66300000000001</v>
      </c>
      <c r="F295" s="20">
        <f t="shared" si="237"/>
        <v>637.66300000000001</v>
      </c>
      <c r="G295" s="25">
        <f>G281</f>
        <v>0</v>
      </c>
      <c r="H295" s="49">
        <f t="shared" si="289"/>
        <v>637.66300000000001</v>
      </c>
      <c r="I295" s="20"/>
      <c r="J295" s="20">
        <f>J281</f>
        <v>0</v>
      </c>
      <c r="K295" s="20">
        <f t="shared" si="238"/>
        <v>0</v>
      </c>
      <c r="L295" s="25">
        <f>L281</f>
        <v>0</v>
      </c>
      <c r="M295" s="49">
        <f t="shared" si="290"/>
        <v>0</v>
      </c>
      <c r="N295" s="20"/>
      <c r="O295" s="20">
        <f>O281</f>
        <v>0</v>
      </c>
      <c r="P295" s="20">
        <f t="shared" si="239"/>
        <v>0</v>
      </c>
      <c r="Q295" s="25">
        <f>Q281</f>
        <v>0</v>
      </c>
      <c r="R295" s="49">
        <f t="shared" si="291"/>
        <v>0</v>
      </c>
    </row>
    <row r="297" spans="1:20" x14ac:dyDescent="0.35">
      <c r="F297" s="40">
        <f>F282-F289-F290-F291-F292-F293-F294-F295</f>
        <v>1.0008989193011075E-9</v>
      </c>
      <c r="G297" s="40">
        <f t="shared" ref="G297:Q297" si="298">G282-G289-G290-G291-G292-G293-G294-G295</f>
        <v>-4.3655745685100555E-11</v>
      </c>
      <c r="H297" s="54"/>
      <c r="I297" s="40">
        <f t="shared" si="298"/>
        <v>-1.3969838619232178E-9</v>
      </c>
      <c r="J297" s="40">
        <f t="shared" si="298"/>
        <v>0</v>
      </c>
      <c r="K297" s="40">
        <f t="shared" si="298"/>
        <v>-1.3969838619232178E-9</v>
      </c>
      <c r="L297" s="40">
        <f t="shared" si="298"/>
        <v>2.1827872842550278E-11</v>
      </c>
      <c r="M297" s="54"/>
      <c r="N297" s="40">
        <f t="shared" si="298"/>
        <v>-8.3673512563109398E-10</v>
      </c>
      <c r="O297" s="40">
        <f t="shared" si="298"/>
        <v>0</v>
      </c>
      <c r="P297" s="40">
        <f t="shared" si="298"/>
        <v>-8.3673512563109398E-10</v>
      </c>
      <c r="Q297" s="40">
        <f t="shared" si="298"/>
        <v>0</v>
      </c>
      <c r="R297" s="54"/>
    </row>
  </sheetData>
  <autoFilter ref="A17:T295">
    <filterColumn colId="19">
      <filters blank="1"/>
    </filterColumn>
  </autoFilter>
  <mergeCells count="47">
    <mergeCell ref="B285:C285"/>
    <mergeCell ref="B286:C286"/>
    <mergeCell ref="B283:C283"/>
    <mergeCell ref="B284:C284"/>
    <mergeCell ref="R16:R17"/>
    <mergeCell ref="G16:G17"/>
    <mergeCell ref="H16:H17"/>
    <mergeCell ref="L16:L17"/>
    <mergeCell ref="M16:M17"/>
    <mergeCell ref="Q16:Q17"/>
    <mergeCell ref="O16:O17"/>
    <mergeCell ref="P16:P17"/>
    <mergeCell ref="F16:F17"/>
    <mergeCell ref="K16:K17"/>
    <mergeCell ref="N16:N17"/>
    <mergeCell ref="D16:D17"/>
    <mergeCell ref="B295:C295"/>
    <mergeCell ref="B292:C292"/>
    <mergeCell ref="B287:C287"/>
    <mergeCell ref="B294:C294"/>
    <mergeCell ref="B293:C293"/>
    <mergeCell ref="B289:C289"/>
    <mergeCell ref="B291:C291"/>
    <mergeCell ref="B290:C290"/>
    <mergeCell ref="B288:C288"/>
    <mergeCell ref="B282:C282"/>
    <mergeCell ref="B45:B46"/>
    <mergeCell ref="B110:B111"/>
    <mergeCell ref="A45:A46"/>
    <mergeCell ref="B280:B281"/>
    <mergeCell ref="A280:A281"/>
    <mergeCell ref="M4:R4"/>
    <mergeCell ref="A110:A111"/>
    <mergeCell ref="A114:A115"/>
    <mergeCell ref="B114:B115"/>
    <mergeCell ref="A96:A97"/>
    <mergeCell ref="B96:B97"/>
    <mergeCell ref="A112:A113"/>
    <mergeCell ref="B112:B113"/>
    <mergeCell ref="I16:I17"/>
    <mergeCell ref="B16:B17"/>
    <mergeCell ref="C16:C17"/>
    <mergeCell ref="E16:E17"/>
    <mergeCell ref="A11:R11"/>
    <mergeCell ref="A12:R13"/>
    <mergeCell ref="A16:A17"/>
    <mergeCell ref="J16:J17"/>
  </mergeCells>
  <pageMargins left="0.7" right="0.39370078740157483" top="0.5" bottom="0.78740157480314965" header="0.51181102362204722" footer="0.51181102362204722"/>
  <pageSetup paperSize="9" scale="55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2020-02-26T04:48:48Z</cp:lastPrinted>
  <dcterms:created xsi:type="dcterms:W3CDTF">2014-02-04T08:37:28Z</dcterms:created>
  <dcterms:modified xsi:type="dcterms:W3CDTF">2020-02-26T10:39:12Z</dcterms:modified>
</cp:coreProperties>
</file>