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0-2022" sheetId="1" r:id="rId1"/>
  </sheets>
  <definedNames>
    <definedName name="_xlnm._FilterDatabase" localSheetId="0" hidden="1">'2020-2022'!$A$17:$AB$320</definedName>
    <definedName name="_xlnm.Print_Titles" localSheetId="0">'2020-2022'!$16:$17</definedName>
    <definedName name="_xlnm.Print_Area" localSheetId="0">'2020-2022'!$A$1:$Z$320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8" i="1" l="1"/>
  <c r="K56" i="1"/>
  <c r="K46" i="1" l="1"/>
  <c r="R46" i="1" l="1"/>
  <c r="Y320" i="1" l="1"/>
  <c r="R320" i="1"/>
  <c r="V79" i="1" l="1"/>
  <c r="X79" i="1" s="1"/>
  <c r="V80" i="1"/>
  <c r="X80" i="1" s="1"/>
  <c r="V77" i="1"/>
  <c r="X77" i="1" s="1"/>
  <c r="X320" i="1"/>
  <c r="R56" i="1"/>
  <c r="Y21" i="1" l="1"/>
  <c r="Y20" i="1"/>
  <c r="R21" i="1"/>
  <c r="R20" i="1"/>
  <c r="K22" i="1"/>
  <c r="K20" i="1"/>
  <c r="Z97" i="1"/>
  <c r="Z98" i="1"/>
  <c r="S97" i="1"/>
  <c r="S98" i="1"/>
  <c r="L97" i="1"/>
  <c r="L98" i="1"/>
  <c r="K95" i="1"/>
  <c r="L95" i="1" s="1"/>
  <c r="Y95" i="1"/>
  <c r="Z95" i="1" s="1"/>
  <c r="R95" i="1"/>
  <c r="S95" i="1" s="1"/>
  <c r="K44" i="1"/>
  <c r="Y44" i="1"/>
  <c r="R44" i="1"/>
  <c r="Z46" i="1"/>
  <c r="Z47" i="1"/>
  <c r="S46" i="1"/>
  <c r="S47" i="1"/>
  <c r="L46" i="1"/>
  <c r="L47" i="1"/>
  <c r="L79" i="1"/>
  <c r="L80" i="1"/>
  <c r="S79" i="1"/>
  <c r="S80" i="1"/>
  <c r="Z79" i="1"/>
  <c r="Z80" i="1"/>
  <c r="Y77" i="1"/>
  <c r="R77" i="1"/>
  <c r="K54" i="1"/>
  <c r="Y265" i="1" l="1"/>
  <c r="R265" i="1"/>
  <c r="K265" i="1"/>
  <c r="Y143" i="1" l="1"/>
  <c r="R143" i="1"/>
  <c r="K143" i="1"/>
  <c r="Z168" i="1"/>
  <c r="S168" i="1"/>
  <c r="L168" i="1"/>
  <c r="Y171" i="1"/>
  <c r="R171" i="1"/>
  <c r="K171" i="1"/>
  <c r="Z261" i="1"/>
  <c r="S261" i="1"/>
  <c r="L261" i="1"/>
  <c r="L276" i="1" l="1"/>
  <c r="L278" i="1"/>
  <c r="Z276" i="1"/>
  <c r="Z278" i="1"/>
  <c r="S278" i="1"/>
  <c r="R276" i="1"/>
  <c r="S276" i="1" l="1"/>
  <c r="Z320" i="1"/>
  <c r="S320" i="1"/>
  <c r="Y301" i="1"/>
  <c r="Z301" i="1" s="1"/>
  <c r="Y300" i="1"/>
  <c r="R301" i="1"/>
  <c r="S301" i="1" s="1"/>
  <c r="R300" i="1"/>
  <c r="K301" i="1"/>
  <c r="L301" i="1" s="1"/>
  <c r="K300" i="1"/>
  <c r="L300" i="1" s="1"/>
  <c r="Z302" i="1"/>
  <c r="Z304" i="1"/>
  <c r="Z305" i="1"/>
  <c r="S302" i="1"/>
  <c r="S304" i="1"/>
  <c r="S305" i="1"/>
  <c r="L304" i="1"/>
  <c r="L305" i="1"/>
  <c r="K302" i="1"/>
  <c r="L302" i="1" l="1"/>
  <c r="K320" i="1"/>
  <c r="L320" i="1" s="1"/>
  <c r="R298" i="1"/>
  <c r="S298" i="1" s="1"/>
  <c r="Y298" i="1"/>
  <c r="Z298" i="1" s="1"/>
  <c r="S300" i="1"/>
  <c r="Z300" i="1"/>
  <c r="K298" i="1"/>
  <c r="L298" i="1" s="1"/>
  <c r="K31" i="1" l="1"/>
  <c r="K21" i="1" s="1"/>
  <c r="K131" i="1"/>
  <c r="Y316" i="1" l="1"/>
  <c r="R316" i="1"/>
  <c r="K316" i="1"/>
  <c r="Z94" i="1"/>
  <c r="S94" i="1"/>
  <c r="L94" i="1"/>
  <c r="Y319" i="1" l="1"/>
  <c r="Y318" i="1"/>
  <c r="Y295" i="1"/>
  <c r="Y290" i="1"/>
  <c r="Y281" i="1"/>
  <c r="Y279" i="1"/>
  <c r="Y269" i="1"/>
  <c r="Y266" i="1"/>
  <c r="Y264" i="1"/>
  <c r="Y256" i="1"/>
  <c r="Y251" i="1"/>
  <c r="Y247" i="1"/>
  <c r="Y243" i="1"/>
  <c r="Y239" i="1"/>
  <c r="Y231" i="1"/>
  <c r="Y317" i="1" s="1"/>
  <c r="Y227" i="1"/>
  <c r="Y223" i="1"/>
  <c r="Y219" i="1"/>
  <c r="Y215" i="1"/>
  <c r="Y211" i="1"/>
  <c r="Y207" i="1"/>
  <c r="Y203" i="1"/>
  <c r="Y199" i="1"/>
  <c r="Y194" i="1"/>
  <c r="Y190" i="1"/>
  <c r="Y186" i="1"/>
  <c r="Y182" i="1"/>
  <c r="Y178" i="1"/>
  <c r="Y174" i="1"/>
  <c r="Y173" i="1"/>
  <c r="Y172" i="1"/>
  <c r="Y308" i="1" s="1"/>
  <c r="Y160" i="1"/>
  <c r="Y156" i="1"/>
  <c r="Y146" i="1"/>
  <c r="Y144" i="1"/>
  <c r="Y137" i="1"/>
  <c r="Y134" i="1"/>
  <c r="Y133" i="1"/>
  <c r="Y132" i="1"/>
  <c r="Y102" i="1" s="1"/>
  <c r="Y309" i="1" s="1"/>
  <c r="Y103" i="1"/>
  <c r="Y101" i="1"/>
  <c r="Y73" i="1"/>
  <c r="Y69" i="1"/>
  <c r="Y65" i="1"/>
  <c r="Y59" i="1"/>
  <c r="Y54" i="1"/>
  <c r="Y49" i="1"/>
  <c r="Y38" i="1"/>
  <c r="Y33" i="1"/>
  <c r="Y28" i="1"/>
  <c r="Y23" i="1"/>
  <c r="Y22" i="1"/>
  <c r="R319" i="1"/>
  <c r="R318" i="1"/>
  <c r="R311" i="1"/>
  <c r="R295" i="1"/>
  <c r="R290" i="1"/>
  <c r="R281" i="1"/>
  <c r="R279" i="1"/>
  <c r="R269" i="1"/>
  <c r="R266" i="1"/>
  <c r="R264" i="1"/>
  <c r="R262" i="1" s="1"/>
  <c r="R256" i="1"/>
  <c r="R251" i="1"/>
  <c r="R247" i="1"/>
  <c r="R243" i="1"/>
  <c r="R239" i="1"/>
  <c r="R231" i="1"/>
  <c r="R317" i="1" s="1"/>
  <c r="R227" i="1"/>
  <c r="R223" i="1"/>
  <c r="R219" i="1"/>
  <c r="R215" i="1"/>
  <c r="R211" i="1"/>
  <c r="R207" i="1"/>
  <c r="R203" i="1"/>
  <c r="R199" i="1"/>
  <c r="R194" i="1"/>
  <c r="R190" i="1"/>
  <c r="R186" i="1"/>
  <c r="R182" i="1"/>
  <c r="R178" i="1"/>
  <c r="R174" i="1"/>
  <c r="R173" i="1"/>
  <c r="R172" i="1"/>
  <c r="R308" i="1" s="1"/>
  <c r="R160" i="1"/>
  <c r="R156" i="1"/>
  <c r="R146" i="1"/>
  <c r="R144" i="1"/>
  <c r="R137" i="1"/>
  <c r="R134" i="1"/>
  <c r="R133" i="1"/>
  <c r="R132" i="1"/>
  <c r="R102" i="1" s="1"/>
  <c r="R309" i="1" s="1"/>
  <c r="R103" i="1"/>
  <c r="R101" i="1"/>
  <c r="R73" i="1"/>
  <c r="R69" i="1"/>
  <c r="R65" i="1"/>
  <c r="R59" i="1"/>
  <c r="R54" i="1"/>
  <c r="R49" i="1"/>
  <c r="R38" i="1"/>
  <c r="R33" i="1"/>
  <c r="R28" i="1"/>
  <c r="R23" i="1"/>
  <c r="R22" i="1"/>
  <c r="K319" i="1"/>
  <c r="K318" i="1"/>
  <c r="K295" i="1"/>
  <c r="K290" i="1"/>
  <c r="K281" i="1"/>
  <c r="K279" i="1"/>
  <c r="K272" i="1"/>
  <c r="K269" i="1"/>
  <c r="K266" i="1"/>
  <c r="K264" i="1"/>
  <c r="K256" i="1"/>
  <c r="K251" i="1"/>
  <c r="K247" i="1"/>
  <c r="K243" i="1"/>
  <c r="K239" i="1"/>
  <c r="K231" i="1"/>
  <c r="K317" i="1" s="1"/>
  <c r="K227" i="1"/>
  <c r="K223" i="1"/>
  <c r="K219" i="1"/>
  <c r="K215" i="1"/>
  <c r="K211" i="1"/>
  <c r="K207" i="1"/>
  <c r="K203" i="1"/>
  <c r="K199" i="1"/>
  <c r="K194" i="1"/>
  <c r="K190" i="1"/>
  <c r="K186" i="1"/>
  <c r="K182" i="1"/>
  <c r="K178" i="1"/>
  <c r="K174" i="1"/>
  <c r="K173" i="1"/>
  <c r="K172" i="1"/>
  <c r="K308" i="1" s="1"/>
  <c r="K160" i="1"/>
  <c r="K156" i="1"/>
  <c r="K146" i="1"/>
  <c r="K144" i="1"/>
  <c r="K137" i="1"/>
  <c r="K134" i="1"/>
  <c r="K129" i="1"/>
  <c r="K104" i="1"/>
  <c r="K311" i="1" s="1"/>
  <c r="K103" i="1"/>
  <c r="K102" i="1"/>
  <c r="K101" i="1"/>
  <c r="K73" i="1"/>
  <c r="K69" i="1"/>
  <c r="K65" i="1"/>
  <c r="K59" i="1"/>
  <c r="K49" i="1"/>
  <c r="K38" i="1"/>
  <c r="K33" i="1"/>
  <c r="K28" i="1"/>
  <c r="K23" i="1"/>
  <c r="K315" i="1" l="1"/>
  <c r="Y129" i="1"/>
  <c r="R315" i="1"/>
  <c r="Y315" i="1"/>
  <c r="K309" i="1"/>
  <c r="Y313" i="1"/>
  <c r="R313" i="1"/>
  <c r="K313" i="1"/>
  <c r="K262" i="1"/>
  <c r="K141" i="1"/>
  <c r="R141" i="1"/>
  <c r="Y141" i="1"/>
  <c r="Y169" i="1"/>
  <c r="K310" i="1"/>
  <c r="R310" i="1"/>
  <c r="Y262" i="1"/>
  <c r="R18" i="1"/>
  <c r="K169" i="1"/>
  <c r="Y18" i="1"/>
  <c r="K18" i="1"/>
  <c r="R99" i="1"/>
  <c r="Y314" i="1"/>
  <c r="Y104" i="1"/>
  <c r="Y310" i="1"/>
  <c r="R169" i="1"/>
  <c r="R129" i="1"/>
  <c r="K99" i="1"/>
  <c r="K314" i="1"/>
  <c r="I23" i="1"/>
  <c r="I319" i="1"/>
  <c r="I318" i="1"/>
  <c r="I316" i="1"/>
  <c r="I295" i="1"/>
  <c r="I290" i="1"/>
  <c r="I281" i="1"/>
  <c r="I279" i="1"/>
  <c r="I272" i="1"/>
  <c r="I269" i="1"/>
  <c r="I266" i="1"/>
  <c r="I265" i="1"/>
  <c r="I264" i="1"/>
  <c r="I256" i="1"/>
  <c r="I251" i="1"/>
  <c r="I247" i="1"/>
  <c r="I243" i="1"/>
  <c r="I239" i="1"/>
  <c r="I231" i="1"/>
  <c r="I317" i="1" s="1"/>
  <c r="I227" i="1"/>
  <c r="I223" i="1"/>
  <c r="I219" i="1"/>
  <c r="I215" i="1"/>
  <c r="I211" i="1"/>
  <c r="I207" i="1"/>
  <c r="I203" i="1"/>
  <c r="I199" i="1"/>
  <c r="I194" i="1"/>
  <c r="I190" i="1"/>
  <c r="I186" i="1"/>
  <c r="I182" i="1"/>
  <c r="I178" i="1"/>
  <c r="I174" i="1"/>
  <c r="I173" i="1"/>
  <c r="I172" i="1"/>
  <c r="I171" i="1"/>
  <c r="I160" i="1"/>
  <c r="I156" i="1"/>
  <c r="I146" i="1"/>
  <c r="I144" i="1"/>
  <c r="I143" i="1"/>
  <c r="I137" i="1"/>
  <c r="I134" i="1"/>
  <c r="I102" i="1"/>
  <c r="I101" i="1"/>
  <c r="I104" i="1"/>
  <c r="I311" i="1" s="1"/>
  <c r="I103" i="1"/>
  <c r="I73" i="1"/>
  <c r="I69" i="1"/>
  <c r="I65" i="1"/>
  <c r="I59" i="1"/>
  <c r="I54" i="1"/>
  <c r="I38" i="1"/>
  <c r="I33" i="1"/>
  <c r="I28" i="1"/>
  <c r="I22" i="1"/>
  <c r="I20" i="1"/>
  <c r="R306" i="1" l="1"/>
  <c r="K306" i="1"/>
  <c r="I310" i="1"/>
  <c r="Y311" i="1"/>
  <c r="Y99" i="1"/>
  <c r="Y306" i="1" s="1"/>
  <c r="R314" i="1"/>
  <c r="I262" i="1"/>
  <c r="I169" i="1"/>
  <c r="I141" i="1"/>
  <c r="I99" i="1"/>
  <c r="I129" i="1"/>
  <c r="I308" i="1"/>
  <c r="I315" i="1"/>
  <c r="I21" i="1"/>
  <c r="I18" i="1" s="1"/>
  <c r="I49" i="1"/>
  <c r="I313" i="1" s="1"/>
  <c r="W318" i="1"/>
  <c r="P318" i="1"/>
  <c r="G318" i="1"/>
  <c r="W101" i="1"/>
  <c r="P101" i="1"/>
  <c r="X119" i="1"/>
  <c r="Z119" i="1" s="1"/>
  <c r="Q119" i="1"/>
  <c r="S119" i="1" s="1"/>
  <c r="H119" i="1"/>
  <c r="J119" i="1" s="1"/>
  <c r="L119" i="1" s="1"/>
  <c r="X117" i="1"/>
  <c r="Z117" i="1" s="1"/>
  <c r="Q117" i="1"/>
  <c r="S117" i="1" s="1"/>
  <c r="H117" i="1"/>
  <c r="J117" i="1" s="1"/>
  <c r="L117" i="1" s="1"/>
  <c r="X115" i="1"/>
  <c r="Z115" i="1" s="1"/>
  <c r="Q115" i="1"/>
  <c r="S115" i="1" s="1"/>
  <c r="H115" i="1"/>
  <c r="J115" i="1" s="1"/>
  <c r="L115" i="1" s="1"/>
  <c r="G52" i="1"/>
  <c r="G49" i="1" s="1"/>
  <c r="W22" i="1"/>
  <c r="P22" i="1"/>
  <c r="G22" i="1"/>
  <c r="X53" i="1"/>
  <c r="Z53" i="1" s="1"/>
  <c r="Q53" i="1"/>
  <c r="S53" i="1" s="1"/>
  <c r="H53" i="1"/>
  <c r="J53" i="1" s="1"/>
  <c r="L53" i="1" s="1"/>
  <c r="W49" i="1"/>
  <c r="P49" i="1"/>
  <c r="W20" i="1"/>
  <c r="P20" i="1"/>
  <c r="X93" i="1"/>
  <c r="Z93" i="1" s="1"/>
  <c r="Q93" i="1"/>
  <c r="S93" i="1" s="1"/>
  <c r="H93" i="1"/>
  <c r="J93" i="1" s="1"/>
  <c r="L93" i="1" s="1"/>
  <c r="I306" i="1" l="1"/>
  <c r="I314" i="1"/>
  <c r="I309" i="1"/>
  <c r="X92" i="1"/>
  <c r="Z92" i="1" s="1"/>
  <c r="Q92" i="1"/>
  <c r="S92" i="1" s="1"/>
  <c r="H92" i="1"/>
  <c r="J92" i="1" s="1"/>
  <c r="L92" i="1" s="1"/>
  <c r="G131" i="1" l="1"/>
  <c r="G133" i="1"/>
  <c r="W133" i="1"/>
  <c r="P133" i="1"/>
  <c r="G173" i="1" l="1"/>
  <c r="G172" i="1"/>
  <c r="G290" i="1"/>
  <c r="G281" i="1"/>
  <c r="X124" i="1" l="1"/>
  <c r="Z124" i="1" s="1"/>
  <c r="Q124" i="1"/>
  <c r="S124" i="1" s="1"/>
  <c r="H124" i="1"/>
  <c r="J124" i="1" s="1"/>
  <c r="L124" i="1" s="1"/>
  <c r="X108" i="1"/>
  <c r="Z108" i="1" s="1"/>
  <c r="Q108" i="1"/>
  <c r="S108" i="1" s="1"/>
  <c r="H108" i="1"/>
  <c r="J108" i="1" s="1"/>
  <c r="L108" i="1" s="1"/>
  <c r="X126" i="1"/>
  <c r="Z126" i="1" s="1"/>
  <c r="Q126" i="1"/>
  <c r="S126" i="1" s="1"/>
  <c r="H126" i="1"/>
  <c r="J126" i="1" s="1"/>
  <c r="L126" i="1" s="1"/>
  <c r="X122" i="1"/>
  <c r="Z122" i="1" s="1"/>
  <c r="Q122" i="1"/>
  <c r="S122" i="1" s="1"/>
  <c r="H122" i="1"/>
  <c r="J122" i="1" s="1"/>
  <c r="L122" i="1" s="1"/>
  <c r="G123" i="1"/>
  <c r="G101" i="1" s="1"/>
  <c r="G35" i="1"/>
  <c r="G20" i="1" s="1"/>
  <c r="W281" i="1" l="1"/>
  <c r="P281" i="1"/>
  <c r="X289" i="1"/>
  <c r="Z289" i="1" s="1"/>
  <c r="Q289" i="1"/>
  <c r="S289" i="1" s="1"/>
  <c r="H289" i="1"/>
  <c r="J289" i="1" s="1"/>
  <c r="L289" i="1" s="1"/>
  <c r="W143" i="1" l="1"/>
  <c r="P143" i="1"/>
  <c r="G143" i="1"/>
  <c r="X165" i="1"/>
  <c r="Z165" i="1" s="1"/>
  <c r="X166" i="1"/>
  <c r="Z166" i="1" s="1"/>
  <c r="X167" i="1"/>
  <c r="Z167" i="1" s="1"/>
  <c r="Q165" i="1"/>
  <c r="S165" i="1" s="1"/>
  <c r="Q166" i="1"/>
  <c r="S166" i="1" s="1"/>
  <c r="Q167" i="1"/>
  <c r="S167" i="1" s="1"/>
  <c r="H165" i="1"/>
  <c r="J165" i="1" s="1"/>
  <c r="L165" i="1" s="1"/>
  <c r="H166" i="1"/>
  <c r="J166" i="1" s="1"/>
  <c r="L166" i="1" s="1"/>
  <c r="H167" i="1"/>
  <c r="J167" i="1" s="1"/>
  <c r="L167" i="1" s="1"/>
  <c r="G217" i="1" l="1"/>
  <c r="G171" i="1" s="1"/>
  <c r="G169" i="1" s="1"/>
  <c r="W173" i="1"/>
  <c r="X173" i="1" s="1"/>
  <c r="Z173" i="1" s="1"/>
  <c r="P173" i="1"/>
  <c r="Q173" i="1" s="1"/>
  <c r="S173" i="1" s="1"/>
  <c r="H173" i="1"/>
  <c r="J173" i="1" s="1"/>
  <c r="L173" i="1" s="1"/>
  <c r="X253" i="1"/>
  <c r="Z253" i="1" s="1"/>
  <c r="X254" i="1"/>
  <c r="Z254" i="1" s="1"/>
  <c r="X255" i="1"/>
  <c r="Z255" i="1" s="1"/>
  <c r="X258" i="1"/>
  <c r="Z258" i="1" s="1"/>
  <c r="X259" i="1"/>
  <c r="Z259" i="1" s="1"/>
  <c r="X260" i="1"/>
  <c r="Z260" i="1" s="1"/>
  <c r="Q253" i="1"/>
  <c r="S253" i="1" s="1"/>
  <c r="Q254" i="1"/>
  <c r="S254" i="1" s="1"/>
  <c r="Q255" i="1"/>
  <c r="S255" i="1" s="1"/>
  <c r="Q258" i="1"/>
  <c r="S258" i="1" s="1"/>
  <c r="Q259" i="1"/>
  <c r="S259" i="1" s="1"/>
  <c r="Q260" i="1"/>
  <c r="S260" i="1" s="1"/>
  <c r="W256" i="1"/>
  <c r="X256" i="1" s="1"/>
  <c r="Z256" i="1" s="1"/>
  <c r="W251" i="1"/>
  <c r="X251" i="1" s="1"/>
  <c r="Z251" i="1" s="1"/>
  <c r="P256" i="1"/>
  <c r="Q256" i="1" s="1"/>
  <c r="S256" i="1" s="1"/>
  <c r="P251" i="1"/>
  <c r="Q251" i="1" s="1"/>
  <c r="S251" i="1" s="1"/>
  <c r="H253" i="1"/>
  <c r="J253" i="1" s="1"/>
  <c r="L253" i="1" s="1"/>
  <c r="H254" i="1"/>
  <c r="J254" i="1" s="1"/>
  <c r="L254" i="1" s="1"/>
  <c r="H255" i="1"/>
  <c r="J255" i="1" s="1"/>
  <c r="L255" i="1" s="1"/>
  <c r="H258" i="1"/>
  <c r="J258" i="1" s="1"/>
  <c r="L258" i="1" s="1"/>
  <c r="H259" i="1"/>
  <c r="J259" i="1" s="1"/>
  <c r="L259" i="1" s="1"/>
  <c r="H260" i="1"/>
  <c r="J260" i="1" s="1"/>
  <c r="L260" i="1" s="1"/>
  <c r="G256" i="1"/>
  <c r="H256" i="1" s="1"/>
  <c r="J256" i="1" s="1"/>
  <c r="L256" i="1" s="1"/>
  <c r="G251" i="1"/>
  <c r="H251" i="1" s="1"/>
  <c r="J251" i="1" s="1"/>
  <c r="L251" i="1" s="1"/>
  <c r="G247" i="1"/>
  <c r="W265" i="1" l="1"/>
  <c r="P265" i="1"/>
  <c r="G265" i="1"/>
  <c r="W264" i="1"/>
  <c r="X264" i="1" s="1"/>
  <c r="Z264" i="1" s="1"/>
  <c r="P264" i="1"/>
  <c r="Q264" i="1" s="1"/>
  <c r="S264" i="1" s="1"/>
  <c r="G264" i="1"/>
  <c r="X272" i="1"/>
  <c r="Z272" i="1" s="1"/>
  <c r="X274" i="1"/>
  <c r="Z274" i="1" s="1"/>
  <c r="X275" i="1"/>
  <c r="Z275" i="1" s="1"/>
  <c r="Q272" i="1"/>
  <c r="S272" i="1" s="1"/>
  <c r="Q274" i="1"/>
  <c r="S274" i="1" s="1"/>
  <c r="Q275" i="1"/>
  <c r="S275" i="1" s="1"/>
  <c r="G272" i="1"/>
  <c r="H272" i="1" s="1"/>
  <c r="J272" i="1" s="1"/>
  <c r="L272" i="1" s="1"/>
  <c r="H274" i="1"/>
  <c r="J274" i="1" s="1"/>
  <c r="L274" i="1" s="1"/>
  <c r="H275" i="1"/>
  <c r="J275" i="1" s="1"/>
  <c r="L275" i="1" s="1"/>
  <c r="W132" i="1"/>
  <c r="P132" i="1"/>
  <c r="G132" i="1"/>
  <c r="G262" i="1" l="1"/>
  <c r="P262" i="1"/>
  <c r="W262" i="1"/>
  <c r="H264" i="1"/>
  <c r="J264" i="1" s="1"/>
  <c r="L264" i="1" s="1"/>
  <c r="W69" i="1"/>
  <c r="W319" i="1"/>
  <c r="W316" i="1"/>
  <c r="W295" i="1"/>
  <c r="W290" i="1"/>
  <c r="W279" i="1"/>
  <c r="W269" i="1"/>
  <c r="W266" i="1"/>
  <c r="W247" i="1"/>
  <c r="W243" i="1"/>
  <c r="W239" i="1"/>
  <c r="W231" i="1"/>
  <c r="W317" i="1" s="1"/>
  <c r="W227" i="1"/>
  <c r="W223" i="1"/>
  <c r="W219" i="1"/>
  <c r="W215" i="1"/>
  <c r="W211" i="1"/>
  <c r="W207" i="1"/>
  <c r="W203" i="1"/>
  <c r="W199" i="1"/>
  <c r="W194" i="1"/>
  <c r="W190" i="1"/>
  <c r="W186" i="1"/>
  <c r="W182" i="1"/>
  <c r="W178" i="1"/>
  <c r="W174" i="1"/>
  <c r="W172" i="1"/>
  <c r="W308" i="1" s="1"/>
  <c r="W171" i="1"/>
  <c r="W160" i="1"/>
  <c r="W156" i="1"/>
  <c r="W146" i="1"/>
  <c r="W144" i="1"/>
  <c r="W137" i="1"/>
  <c r="W134" i="1"/>
  <c r="W129" i="1"/>
  <c r="W104" i="1"/>
  <c r="W103" i="1"/>
  <c r="W310" i="1" s="1"/>
  <c r="W102" i="1"/>
  <c r="W73" i="1"/>
  <c r="W65" i="1"/>
  <c r="W59" i="1"/>
  <c r="W54" i="1"/>
  <c r="W38" i="1"/>
  <c r="W33" i="1"/>
  <c r="W28" i="1"/>
  <c r="W23" i="1"/>
  <c r="W21" i="1"/>
  <c r="P319" i="1"/>
  <c r="P316" i="1"/>
  <c r="P295" i="1"/>
  <c r="P290" i="1"/>
  <c r="P279" i="1"/>
  <c r="P269" i="1"/>
  <c r="P266" i="1"/>
  <c r="P247" i="1"/>
  <c r="P243" i="1"/>
  <c r="P239" i="1"/>
  <c r="P231" i="1"/>
  <c r="P317" i="1" s="1"/>
  <c r="P227" i="1"/>
  <c r="P223" i="1"/>
  <c r="P219" i="1"/>
  <c r="P215" i="1"/>
  <c r="P211" i="1"/>
  <c r="P207" i="1"/>
  <c r="P203" i="1"/>
  <c r="P199" i="1"/>
  <c r="P194" i="1"/>
  <c r="P190" i="1"/>
  <c r="P186" i="1"/>
  <c r="P182" i="1"/>
  <c r="P178" i="1"/>
  <c r="P174" i="1"/>
  <c r="P172" i="1"/>
  <c r="P308" i="1" s="1"/>
  <c r="P171" i="1"/>
  <c r="P160" i="1"/>
  <c r="P156" i="1"/>
  <c r="P146" i="1"/>
  <c r="P144" i="1"/>
  <c r="P137" i="1"/>
  <c r="P134" i="1"/>
  <c r="P129" i="1"/>
  <c r="P311" i="1"/>
  <c r="P103" i="1"/>
  <c r="P310" i="1" s="1"/>
  <c r="P102" i="1"/>
  <c r="P73" i="1"/>
  <c r="P69" i="1"/>
  <c r="P65" i="1"/>
  <c r="P59" i="1"/>
  <c r="P54" i="1"/>
  <c r="P38" i="1"/>
  <c r="P33" i="1"/>
  <c r="P28" i="1"/>
  <c r="P23" i="1"/>
  <c r="P21" i="1"/>
  <c r="G319" i="1"/>
  <c r="G316" i="1"/>
  <c r="G295" i="1"/>
  <c r="G279" i="1"/>
  <c r="G269" i="1"/>
  <c r="G266" i="1"/>
  <c r="G243" i="1"/>
  <c r="G239" i="1"/>
  <c r="G231" i="1"/>
  <c r="G317" i="1" s="1"/>
  <c r="G227" i="1"/>
  <c r="G223" i="1"/>
  <c r="G219" i="1"/>
  <c r="G215" i="1"/>
  <c r="G211" i="1"/>
  <c r="G207" i="1"/>
  <c r="G203" i="1"/>
  <c r="G199" i="1"/>
  <c r="G194" i="1"/>
  <c r="G190" i="1"/>
  <c r="G186" i="1"/>
  <c r="G182" i="1"/>
  <c r="G178" i="1"/>
  <c r="G174" i="1"/>
  <c r="G308" i="1"/>
  <c r="G160" i="1"/>
  <c r="G156" i="1"/>
  <c r="G146" i="1"/>
  <c r="G144" i="1"/>
  <c r="G141" i="1" s="1"/>
  <c r="G137" i="1"/>
  <c r="G134" i="1"/>
  <c r="G129" i="1"/>
  <c r="G104" i="1"/>
  <c r="G103" i="1"/>
  <c r="G310" i="1" s="1"/>
  <c r="G102" i="1"/>
  <c r="G73" i="1"/>
  <c r="G69" i="1"/>
  <c r="G65" i="1"/>
  <c r="G59" i="1"/>
  <c r="G54" i="1"/>
  <c r="G38" i="1"/>
  <c r="G33" i="1"/>
  <c r="G28" i="1"/>
  <c r="G23" i="1"/>
  <c r="G21" i="1"/>
  <c r="W313" i="1" l="1"/>
  <c r="G313" i="1"/>
  <c r="P313" i="1"/>
  <c r="P169" i="1"/>
  <c r="W315" i="1"/>
  <c r="W169" i="1"/>
  <c r="P315" i="1"/>
  <c r="G315" i="1"/>
  <c r="W141" i="1"/>
  <c r="G309" i="1"/>
  <c r="P18" i="1"/>
  <c r="G99" i="1"/>
  <c r="G311" i="1"/>
  <c r="P99" i="1"/>
  <c r="P314" i="1"/>
  <c r="G314" i="1"/>
  <c r="W18" i="1"/>
  <c r="P141" i="1"/>
  <c r="W99" i="1"/>
  <c r="W309" i="1"/>
  <c r="W311" i="1"/>
  <c r="W314" i="1"/>
  <c r="P309" i="1"/>
  <c r="U290" i="1"/>
  <c r="N290" i="1"/>
  <c r="E290" i="1"/>
  <c r="V294" i="1"/>
  <c r="X294" i="1" s="1"/>
  <c r="Z294" i="1" s="1"/>
  <c r="O294" i="1"/>
  <c r="Q294" i="1" s="1"/>
  <c r="S294" i="1" s="1"/>
  <c r="F294" i="1"/>
  <c r="H294" i="1" s="1"/>
  <c r="J294" i="1" s="1"/>
  <c r="L294" i="1" s="1"/>
  <c r="E40" i="1"/>
  <c r="E35" i="1"/>
  <c r="U319" i="1"/>
  <c r="V319" i="1" s="1"/>
  <c r="N319" i="1"/>
  <c r="O319" i="1" s="1"/>
  <c r="Q319" i="1" s="1"/>
  <c r="S319" i="1" s="1"/>
  <c r="E319" i="1"/>
  <c r="F319" i="1" s="1"/>
  <c r="H319" i="1" s="1"/>
  <c r="J319" i="1" s="1"/>
  <c r="L319" i="1" s="1"/>
  <c r="V297" i="1"/>
  <c r="X297" i="1" s="1"/>
  <c r="Z297" i="1" s="1"/>
  <c r="U295" i="1"/>
  <c r="O297" i="1"/>
  <c r="Q297" i="1" s="1"/>
  <c r="S297" i="1" s="1"/>
  <c r="N295" i="1"/>
  <c r="F297" i="1"/>
  <c r="H297" i="1" s="1"/>
  <c r="J297" i="1" s="1"/>
  <c r="L297" i="1" s="1"/>
  <c r="E295" i="1"/>
  <c r="X319" i="1" l="1"/>
  <c r="Z319" i="1" s="1"/>
  <c r="W306" i="1"/>
  <c r="P306" i="1"/>
  <c r="G18" i="1"/>
  <c r="V25" i="1"/>
  <c r="X25" i="1" s="1"/>
  <c r="Z25" i="1" s="1"/>
  <c r="V26" i="1"/>
  <c r="X26" i="1" s="1"/>
  <c r="Z26" i="1" s="1"/>
  <c r="V27" i="1"/>
  <c r="X27" i="1" s="1"/>
  <c r="Z27" i="1" s="1"/>
  <c r="V30" i="1"/>
  <c r="X30" i="1" s="1"/>
  <c r="Z30" i="1" s="1"/>
  <c r="V31" i="1"/>
  <c r="X31" i="1" s="1"/>
  <c r="Z31" i="1" s="1"/>
  <c r="V32" i="1"/>
  <c r="X32" i="1" s="1"/>
  <c r="Z32" i="1" s="1"/>
  <c r="V35" i="1"/>
  <c r="X35" i="1" s="1"/>
  <c r="Z35" i="1" s="1"/>
  <c r="V36" i="1"/>
  <c r="X36" i="1" s="1"/>
  <c r="Z36" i="1" s="1"/>
  <c r="V37" i="1"/>
  <c r="X37" i="1" s="1"/>
  <c r="Z37" i="1" s="1"/>
  <c r="V40" i="1"/>
  <c r="X40" i="1" s="1"/>
  <c r="Z40" i="1" s="1"/>
  <c r="V41" i="1"/>
  <c r="X41" i="1" s="1"/>
  <c r="Z41" i="1" s="1"/>
  <c r="V42" i="1"/>
  <c r="X42" i="1" s="1"/>
  <c r="Z42" i="1" s="1"/>
  <c r="V43" i="1"/>
  <c r="X43" i="1" s="1"/>
  <c r="Z43" i="1" s="1"/>
  <c r="V44" i="1"/>
  <c r="X44" i="1" s="1"/>
  <c r="Z44" i="1" s="1"/>
  <c r="V48" i="1"/>
  <c r="X48" i="1" s="1"/>
  <c r="Z48" i="1" s="1"/>
  <c r="V51" i="1"/>
  <c r="X51" i="1" s="1"/>
  <c r="Z51" i="1" s="1"/>
  <c r="V52" i="1"/>
  <c r="X52" i="1" s="1"/>
  <c r="Z52" i="1" s="1"/>
  <c r="V56" i="1"/>
  <c r="X56" i="1" s="1"/>
  <c r="Z56" i="1" s="1"/>
  <c r="V57" i="1"/>
  <c r="X57" i="1" s="1"/>
  <c r="Z57" i="1" s="1"/>
  <c r="V58" i="1"/>
  <c r="X58" i="1" s="1"/>
  <c r="Z58" i="1" s="1"/>
  <c r="V61" i="1"/>
  <c r="X61" i="1" s="1"/>
  <c r="Z61" i="1" s="1"/>
  <c r="V62" i="1"/>
  <c r="X62" i="1" s="1"/>
  <c r="Z62" i="1" s="1"/>
  <c r="V63" i="1"/>
  <c r="X63" i="1" s="1"/>
  <c r="Z63" i="1" s="1"/>
  <c r="V64" i="1"/>
  <c r="X64" i="1" s="1"/>
  <c r="Z64" i="1" s="1"/>
  <c r="V67" i="1"/>
  <c r="X67" i="1" s="1"/>
  <c r="Z67" i="1" s="1"/>
  <c r="V68" i="1"/>
  <c r="X68" i="1" s="1"/>
  <c r="Z68" i="1" s="1"/>
  <c r="V71" i="1"/>
  <c r="X71" i="1" s="1"/>
  <c r="Z71" i="1" s="1"/>
  <c r="V72" i="1"/>
  <c r="X72" i="1" s="1"/>
  <c r="Z72" i="1" s="1"/>
  <c r="V75" i="1"/>
  <c r="X75" i="1" s="1"/>
  <c r="Z75" i="1" s="1"/>
  <c r="V76" i="1"/>
  <c r="X76" i="1" s="1"/>
  <c r="Z76" i="1" s="1"/>
  <c r="Z77" i="1"/>
  <c r="V81" i="1"/>
  <c r="X81" i="1" s="1"/>
  <c r="Z81" i="1" s="1"/>
  <c r="V82" i="1"/>
  <c r="X82" i="1" s="1"/>
  <c r="Z82" i="1" s="1"/>
  <c r="V83" i="1"/>
  <c r="X83" i="1" s="1"/>
  <c r="Z83" i="1" s="1"/>
  <c r="V84" i="1"/>
  <c r="X84" i="1" s="1"/>
  <c r="Z84" i="1" s="1"/>
  <c r="V85" i="1"/>
  <c r="X85" i="1" s="1"/>
  <c r="Z85" i="1" s="1"/>
  <c r="V86" i="1"/>
  <c r="X86" i="1" s="1"/>
  <c r="Z86" i="1" s="1"/>
  <c r="V87" i="1"/>
  <c r="X87" i="1" s="1"/>
  <c r="Z87" i="1" s="1"/>
  <c r="V88" i="1"/>
  <c r="X88" i="1" s="1"/>
  <c r="Z88" i="1" s="1"/>
  <c r="V89" i="1"/>
  <c r="X89" i="1" s="1"/>
  <c r="Z89" i="1" s="1"/>
  <c r="V90" i="1"/>
  <c r="X90" i="1" s="1"/>
  <c r="Z90" i="1" s="1"/>
  <c r="V91" i="1"/>
  <c r="X91" i="1" s="1"/>
  <c r="Z91" i="1" s="1"/>
  <c r="V105" i="1"/>
  <c r="X105" i="1" s="1"/>
  <c r="Z105" i="1" s="1"/>
  <c r="V106" i="1"/>
  <c r="X106" i="1" s="1"/>
  <c r="Z106" i="1" s="1"/>
  <c r="V107" i="1"/>
  <c r="X107" i="1" s="1"/>
  <c r="Z107" i="1" s="1"/>
  <c r="V109" i="1"/>
  <c r="X109" i="1" s="1"/>
  <c r="Z109" i="1" s="1"/>
  <c r="V110" i="1"/>
  <c r="X110" i="1" s="1"/>
  <c r="Z110" i="1" s="1"/>
  <c r="V111" i="1"/>
  <c r="X111" i="1" s="1"/>
  <c r="Z111" i="1" s="1"/>
  <c r="V112" i="1"/>
  <c r="X112" i="1" s="1"/>
  <c r="Z112" i="1" s="1"/>
  <c r="V113" i="1"/>
  <c r="X113" i="1" s="1"/>
  <c r="Z113" i="1" s="1"/>
  <c r="V114" i="1"/>
  <c r="X114" i="1" s="1"/>
  <c r="Z114" i="1" s="1"/>
  <c r="V116" i="1"/>
  <c r="X116" i="1" s="1"/>
  <c r="Z116" i="1" s="1"/>
  <c r="V118" i="1"/>
  <c r="X118" i="1" s="1"/>
  <c r="Z118" i="1" s="1"/>
  <c r="V120" i="1"/>
  <c r="X120" i="1" s="1"/>
  <c r="Z120" i="1" s="1"/>
  <c r="V121" i="1"/>
  <c r="X121" i="1" s="1"/>
  <c r="Z121" i="1" s="1"/>
  <c r="V123" i="1"/>
  <c r="X123" i="1" s="1"/>
  <c r="Z123" i="1" s="1"/>
  <c r="V125" i="1"/>
  <c r="X125" i="1" s="1"/>
  <c r="Z125" i="1" s="1"/>
  <c r="V127" i="1"/>
  <c r="X127" i="1" s="1"/>
  <c r="Z127" i="1" s="1"/>
  <c r="V128" i="1"/>
  <c r="X128" i="1" s="1"/>
  <c r="Z128" i="1" s="1"/>
  <c r="V131" i="1"/>
  <c r="X131" i="1" s="1"/>
  <c r="Z131" i="1" s="1"/>
  <c r="V132" i="1"/>
  <c r="X132" i="1" s="1"/>
  <c r="Z132" i="1" s="1"/>
  <c r="V133" i="1"/>
  <c r="X133" i="1" s="1"/>
  <c r="Z133" i="1" s="1"/>
  <c r="V136" i="1"/>
  <c r="X136" i="1" s="1"/>
  <c r="Z136" i="1" s="1"/>
  <c r="V139" i="1"/>
  <c r="X139" i="1" s="1"/>
  <c r="Z139" i="1" s="1"/>
  <c r="V140" i="1"/>
  <c r="X140" i="1" s="1"/>
  <c r="Z140" i="1" s="1"/>
  <c r="V145" i="1"/>
  <c r="X145" i="1" s="1"/>
  <c r="Z145" i="1" s="1"/>
  <c r="V148" i="1"/>
  <c r="X148" i="1" s="1"/>
  <c r="Z148" i="1" s="1"/>
  <c r="V149" i="1"/>
  <c r="X149" i="1" s="1"/>
  <c r="Z149" i="1" s="1"/>
  <c r="V150" i="1"/>
  <c r="X150" i="1" s="1"/>
  <c r="Z150" i="1" s="1"/>
  <c r="V151" i="1"/>
  <c r="X151" i="1" s="1"/>
  <c r="Z151" i="1" s="1"/>
  <c r="V152" i="1"/>
  <c r="X152" i="1" s="1"/>
  <c r="Z152" i="1" s="1"/>
  <c r="V153" i="1"/>
  <c r="X153" i="1" s="1"/>
  <c r="Z153" i="1" s="1"/>
  <c r="V154" i="1"/>
  <c r="X154" i="1" s="1"/>
  <c r="Z154" i="1" s="1"/>
  <c r="V155" i="1"/>
  <c r="X155" i="1" s="1"/>
  <c r="Z155" i="1" s="1"/>
  <c r="V158" i="1"/>
  <c r="X158" i="1" s="1"/>
  <c r="Z158" i="1" s="1"/>
  <c r="V159" i="1"/>
  <c r="X159" i="1" s="1"/>
  <c r="Z159" i="1" s="1"/>
  <c r="V162" i="1"/>
  <c r="X162" i="1" s="1"/>
  <c r="Z162" i="1" s="1"/>
  <c r="V163" i="1"/>
  <c r="X163" i="1" s="1"/>
  <c r="Z163" i="1" s="1"/>
  <c r="V164" i="1"/>
  <c r="X164" i="1" s="1"/>
  <c r="Z164" i="1" s="1"/>
  <c r="V176" i="1"/>
  <c r="X176" i="1" s="1"/>
  <c r="Z176" i="1" s="1"/>
  <c r="V177" i="1"/>
  <c r="X177" i="1" s="1"/>
  <c r="Z177" i="1" s="1"/>
  <c r="V180" i="1"/>
  <c r="X180" i="1" s="1"/>
  <c r="Z180" i="1" s="1"/>
  <c r="V181" i="1"/>
  <c r="X181" i="1" s="1"/>
  <c r="Z181" i="1" s="1"/>
  <c r="V184" i="1"/>
  <c r="X184" i="1" s="1"/>
  <c r="Z184" i="1" s="1"/>
  <c r="V185" i="1"/>
  <c r="X185" i="1" s="1"/>
  <c r="Z185" i="1" s="1"/>
  <c r="V188" i="1"/>
  <c r="X188" i="1" s="1"/>
  <c r="Z188" i="1" s="1"/>
  <c r="V189" i="1"/>
  <c r="X189" i="1" s="1"/>
  <c r="Z189" i="1" s="1"/>
  <c r="V192" i="1"/>
  <c r="X192" i="1" s="1"/>
  <c r="Z192" i="1" s="1"/>
  <c r="V193" i="1"/>
  <c r="X193" i="1" s="1"/>
  <c r="Z193" i="1" s="1"/>
  <c r="V196" i="1"/>
  <c r="X196" i="1" s="1"/>
  <c r="Z196" i="1" s="1"/>
  <c r="V197" i="1"/>
  <c r="X197" i="1" s="1"/>
  <c r="Z197" i="1" s="1"/>
  <c r="V198" i="1"/>
  <c r="X198" i="1" s="1"/>
  <c r="Z198" i="1" s="1"/>
  <c r="V201" i="1"/>
  <c r="X201" i="1" s="1"/>
  <c r="Z201" i="1" s="1"/>
  <c r="V202" i="1"/>
  <c r="X202" i="1" s="1"/>
  <c r="Z202" i="1" s="1"/>
  <c r="V205" i="1"/>
  <c r="X205" i="1" s="1"/>
  <c r="Z205" i="1" s="1"/>
  <c r="V206" i="1"/>
  <c r="X206" i="1" s="1"/>
  <c r="Z206" i="1" s="1"/>
  <c r="V209" i="1"/>
  <c r="X209" i="1" s="1"/>
  <c r="Z209" i="1" s="1"/>
  <c r="V210" i="1"/>
  <c r="X210" i="1" s="1"/>
  <c r="Z210" i="1" s="1"/>
  <c r="V213" i="1"/>
  <c r="X213" i="1" s="1"/>
  <c r="Z213" i="1" s="1"/>
  <c r="V214" i="1"/>
  <c r="X214" i="1" s="1"/>
  <c r="Z214" i="1" s="1"/>
  <c r="V217" i="1"/>
  <c r="X217" i="1" s="1"/>
  <c r="Z217" i="1" s="1"/>
  <c r="V218" i="1"/>
  <c r="X218" i="1" s="1"/>
  <c r="Z218" i="1" s="1"/>
  <c r="V221" i="1"/>
  <c r="X221" i="1" s="1"/>
  <c r="Z221" i="1" s="1"/>
  <c r="V222" i="1"/>
  <c r="X222" i="1" s="1"/>
  <c r="Z222" i="1" s="1"/>
  <c r="V225" i="1"/>
  <c r="X225" i="1" s="1"/>
  <c r="Z225" i="1" s="1"/>
  <c r="V226" i="1"/>
  <c r="X226" i="1" s="1"/>
  <c r="Z226" i="1" s="1"/>
  <c r="V229" i="1"/>
  <c r="X229" i="1" s="1"/>
  <c r="Z229" i="1" s="1"/>
  <c r="V230" i="1"/>
  <c r="X230" i="1" s="1"/>
  <c r="Z230" i="1" s="1"/>
  <c r="V233" i="1"/>
  <c r="X233" i="1" s="1"/>
  <c r="Z233" i="1" s="1"/>
  <c r="V234" i="1"/>
  <c r="X234" i="1" s="1"/>
  <c r="Z234" i="1" s="1"/>
  <c r="V235" i="1"/>
  <c r="X235" i="1" s="1"/>
  <c r="Z235" i="1" s="1"/>
  <c r="V236" i="1"/>
  <c r="X236" i="1" s="1"/>
  <c r="Z236" i="1" s="1"/>
  <c r="V237" i="1"/>
  <c r="X237" i="1" s="1"/>
  <c r="Z237" i="1" s="1"/>
  <c r="V238" i="1"/>
  <c r="X238" i="1" s="1"/>
  <c r="Z238" i="1" s="1"/>
  <c r="V241" i="1"/>
  <c r="X241" i="1" s="1"/>
  <c r="Z241" i="1" s="1"/>
  <c r="V242" i="1"/>
  <c r="X242" i="1" s="1"/>
  <c r="Z242" i="1" s="1"/>
  <c r="V245" i="1"/>
  <c r="X245" i="1" s="1"/>
  <c r="Z245" i="1" s="1"/>
  <c r="V246" i="1"/>
  <c r="X246" i="1" s="1"/>
  <c r="Z246" i="1" s="1"/>
  <c r="V249" i="1"/>
  <c r="X249" i="1" s="1"/>
  <c r="Z249" i="1" s="1"/>
  <c r="V250" i="1"/>
  <c r="X250" i="1" s="1"/>
  <c r="Z250" i="1" s="1"/>
  <c r="V268" i="1"/>
  <c r="X268" i="1" s="1"/>
  <c r="Z268" i="1" s="1"/>
  <c r="V271" i="1"/>
  <c r="X271" i="1" s="1"/>
  <c r="Z271" i="1" s="1"/>
  <c r="V280" i="1"/>
  <c r="X280" i="1" s="1"/>
  <c r="Z280" i="1" s="1"/>
  <c r="V282" i="1"/>
  <c r="X282" i="1" s="1"/>
  <c r="Z282" i="1" s="1"/>
  <c r="V283" i="1"/>
  <c r="X283" i="1" s="1"/>
  <c r="Z283" i="1" s="1"/>
  <c r="V284" i="1"/>
  <c r="X284" i="1" s="1"/>
  <c r="Z284" i="1" s="1"/>
  <c r="V285" i="1"/>
  <c r="X285" i="1" s="1"/>
  <c r="Z285" i="1" s="1"/>
  <c r="V286" i="1"/>
  <c r="X286" i="1" s="1"/>
  <c r="Z286" i="1" s="1"/>
  <c r="V287" i="1"/>
  <c r="X287" i="1" s="1"/>
  <c r="Z287" i="1" s="1"/>
  <c r="V288" i="1"/>
  <c r="X288" i="1" s="1"/>
  <c r="Z288" i="1" s="1"/>
  <c r="V291" i="1"/>
  <c r="X291" i="1" s="1"/>
  <c r="Z291" i="1" s="1"/>
  <c r="V292" i="1"/>
  <c r="X292" i="1" s="1"/>
  <c r="Z292" i="1" s="1"/>
  <c r="V293" i="1"/>
  <c r="X293" i="1" s="1"/>
  <c r="Z293" i="1" s="1"/>
  <c r="V296" i="1"/>
  <c r="X296" i="1" s="1"/>
  <c r="Z296" i="1" s="1"/>
  <c r="O25" i="1"/>
  <c r="Q25" i="1" s="1"/>
  <c r="S25" i="1" s="1"/>
  <c r="O26" i="1"/>
  <c r="Q26" i="1" s="1"/>
  <c r="S26" i="1" s="1"/>
  <c r="O27" i="1"/>
  <c r="Q27" i="1" s="1"/>
  <c r="S27" i="1" s="1"/>
  <c r="O30" i="1"/>
  <c r="Q30" i="1" s="1"/>
  <c r="S30" i="1" s="1"/>
  <c r="O31" i="1"/>
  <c r="Q31" i="1" s="1"/>
  <c r="S31" i="1" s="1"/>
  <c r="O32" i="1"/>
  <c r="Q32" i="1" s="1"/>
  <c r="S32" i="1" s="1"/>
  <c r="O35" i="1"/>
  <c r="Q35" i="1" s="1"/>
  <c r="S35" i="1" s="1"/>
  <c r="O36" i="1"/>
  <c r="Q36" i="1" s="1"/>
  <c r="S36" i="1" s="1"/>
  <c r="O37" i="1"/>
  <c r="Q37" i="1" s="1"/>
  <c r="S37" i="1" s="1"/>
  <c r="O40" i="1"/>
  <c r="Q40" i="1" s="1"/>
  <c r="S40" i="1" s="1"/>
  <c r="O41" i="1"/>
  <c r="Q41" i="1" s="1"/>
  <c r="S41" i="1" s="1"/>
  <c r="O42" i="1"/>
  <c r="Q42" i="1" s="1"/>
  <c r="S42" i="1" s="1"/>
  <c r="O43" i="1"/>
  <c r="Q43" i="1" s="1"/>
  <c r="S43" i="1" s="1"/>
  <c r="O44" i="1"/>
  <c r="Q44" i="1" s="1"/>
  <c r="S44" i="1" s="1"/>
  <c r="O48" i="1"/>
  <c r="Q48" i="1" s="1"/>
  <c r="S48" i="1" s="1"/>
  <c r="O51" i="1"/>
  <c r="Q51" i="1" s="1"/>
  <c r="S51" i="1" s="1"/>
  <c r="O52" i="1"/>
  <c r="Q52" i="1" s="1"/>
  <c r="S52" i="1" s="1"/>
  <c r="O56" i="1"/>
  <c r="Q56" i="1" s="1"/>
  <c r="S56" i="1" s="1"/>
  <c r="O57" i="1"/>
  <c r="Q57" i="1" s="1"/>
  <c r="S57" i="1" s="1"/>
  <c r="O58" i="1"/>
  <c r="Q58" i="1" s="1"/>
  <c r="S58" i="1" s="1"/>
  <c r="O61" i="1"/>
  <c r="Q61" i="1" s="1"/>
  <c r="S61" i="1" s="1"/>
  <c r="O62" i="1"/>
  <c r="Q62" i="1" s="1"/>
  <c r="S62" i="1" s="1"/>
  <c r="O63" i="1"/>
  <c r="Q63" i="1" s="1"/>
  <c r="S63" i="1" s="1"/>
  <c r="O64" i="1"/>
  <c r="Q64" i="1" s="1"/>
  <c r="S64" i="1" s="1"/>
  <c r="O67" i="1"/>
  <c r="Q67" i="1" s="1"/>
  <c r="S67" i="1" s="1"/>
  <c r="O68" i="1"/>
  <c r="Q68" i="1" s="1"/>
  <c r="S68" i="1" s="1"/>
  <c r="O71" i="1"/>
  <c r="Q71" i="1" s="1"/>
  <c r="S71" i="1" s="1"/>
  <c r="O72" i="1"/>
  <c r="Q72" i="1" s="1"/>
  <c r="S72" i="1" s="1"/>
  <c r="O75" i="1"/>
  <c r="Q75" i="1" s="1"/>
  <c r="S75" i="1" s="1"/>
  <c r="O76" i="1"/>
  <c r="Q76" i="1" s="1"/>
  <c r="S76" i="1" s="1"/>
  <c r="O77" i="1"/>
  <c r="Q77" i="1" s="1"/>
  <c r="S77" i="1" s="1"/>
  <c r="O81" i="1"/>
  <c r="Q81" i="1" s="1"/>
  <c r="S81" i="1" s="1"/>
  <c r="O82" i="1"/>
  <c r="Q82" i="1" s="1"/>
  <c r="S82" i="1" s="1"/>
  <c r="O83" i="1"/>
  <c r="Q83" i="1" s="1"/>
  <c r="S83" i="1" s="1"/>
  <c r="O84" i="1"/>
  <c r="Q84" i="1" s="1"/>
  <c r="S84" i="1" s="1"/>
  <c r="O85" i="1"/>
  <c r="Q85" i="1" s="1"/>
  <c r="S85" i="1" s="1"/>
  <c r="O86" i="1"/>
  <c r="Q86" i="1" s="1"/>
  <c r="S86" i="1" s="1"/>
  <c r="O87" i="1"/>
  <c r="Q87" i="1" s="1"/>
  <c r="S87" i="1" s="1"/>
  <c r="O88" i="1"/>
  <c r="Q88" i="1" s="1"/>
  <c r="S88" i="1" s="1"/>
  <c r="O89" i="1"/>
  <c r="Q89" i="1" s="1"/>
  <c r="S89" i="1" s="1"/>
  <c r="O90" i="1"/>
  <c r="Q90" i="1" s="1"/>
  <c r="S90" i="1" s="1"/>
  <c r="O91" i="1"/>
  <c r="Q91" i="1" s="1"/>
  <c r="S91" i="1" s="1"/>
  <c r="O105" i="1"/>
  <c r="Q105" i="1" s="1"/>
  <c r="S105" i="1" s="1"/>
  <c r="O106" i="1"/>
  <c r="Q106" i="1" s="1"/>
  <c r="S106" i="1" s="1"/>
  <c r="O107" i="1"/>
  <c r="Q107" i="1" s="1"/>
  <c r="S107" i="1" s="1"/>
  <c r="O109" i="1"/>
  <c r="Q109" i="1" s="1"/>
  <c r="S109" i="1" s="1"/>
  <c r="O110" i="1"/>
  <c r="Q110" i="1" s="1"/>
  <c r="S110" i="1" s="1"/>
  <c r="O111" i="1"/>
  <c r="Q111" i="1" s="1"/>
  <c r="S111" i="1" s="1"/>
  <c r="O112" i="1"/>
  <c r="Q112" i="1" s="1"/>
  <c r="S112" i="1" s="1"/>
  <c r="O113" i="1"/>
  <c r="Q113" i="1" s="1"/>
  <c r="S113" i="1" s="1"/>
  <c r="O114" i="1"/>
  <c r="Q114" i="1" s="1"/>
  <c r="S114" i="1" s="1"/>
  <c r="O116" i="1"/>
  <c r="Q116" i="1" s="1"/>
  <c r="S116" i="1" s="1"/>
  <c r="O118" i="1"/>
  <c r="Q118" i="1" s="1"/>
  <c r="S118" i="1" s="1"/>
  <c r="O120" i="1"/>
  <c r="Q120" i="1" s="1"/>
  <c r="S120" i="1" s="1"/>
  <c r="O121" i="1"/>
  <c r="Q121" i="1" s="1"/>
  <c r="S121" i="1" s="1"/>
  <c r="O123" i="1"/>
  <c r="Q123" i="1" s="1"/>
  <c r="S123" i="1" s="1"/>
  <c r="O125" i="1"/>
  <c r="Q125" i="1" s="1"/>
  <c r="S125" i="1" s="1"/>
  <c r="O127" i="1"/>
  <c r="Q127" i="1" s="1"/>
  <c r="S127" i="1" s="1"/>
  <c r="O128" i="1"/>
  <c r="Q128" i="1" s="1"/>
  <c r="S128" i="1" s="1"/>
  <c r="O131" i="1"/>
  <c r="Q131" i="1" s="1"/>
  <c r="S131" i="1" s="1"/>
  <c r="O132" i="1"/>
  <c r="Q132" i="1" s="1"/>
  <c r="S132" i="1" s="1"/>
  <c r="O133" i="1"/>
  <c r="Q133" i="1" s="1"/>
  <c r="S133" i="1" s="1"/>
  <c r="O136" i="1"/>
  <c r="Q136" i="1" s="1"/>
  <c r="S136" i="1" s="1"/>
  <c r="O139" i="1"/>
  <c r="Q139" i="1" s="1"/>
  <c r="S139" i="1" s="1"/>
  <c r="O140" i="1"/>
  <c r="Q140" i="1" s="1"/>
  <c r="S140" i="1" s="1"/>
  <c r="O145" i="1"/>
  <c r="Q145" i="1" s="1"/>
  <c r="S145" i="1" s="1"/>
  <c r="O148" i="1"/>
  <c r="Q148" i="1" s="1"/>
  <c r="S148" i="1" s="1"/>
  <c r="O149" i="1"/>
  <c r="Q149" i="1" s="1"/>
  <c r="S149" i="1" s="1"/>
  <c r="O150" i="1"/>
  <c r="Q150" i="1" s="1"/>
  <c r="S150" i="1" s="1"/>
  <c r="O151" i="1"/>
  <c r="Q151" i="1" s="1"/>
  <c r="S151" i="1" s="1"/>
  <c r="O152" i="1"/>
  <c r="Q152" i="1" s="1"/>
  <c r="S152" i="1" s="1"/>
  <c r="O153" i="1"/>
  <c r="Q153" i="1" s="1"/>
  <c r="S153" i="1" s="1"/>
  <c r="O154" i="1"/>
  <c r="Q154" i="1" s="1"/>
  <c r="S154" i="1" s="1"/>
  <c r="O155" i="1"/>
  <c r="Q155" i="1" s="1"/>
  <c r="S155" i="1" s="1"/>
  <c r="O158" i="1"/>
  <c r="Q158" i="1" s="1"/>
  <c r="S158" i="1" s="1"/>
  <c r="O159" i="1"/>
  <c r="Q159" i="1" s="1"/>
  <c r="S159" i="1" s="1"/>
  <c r="O162" i="1"/>
  <c r="Q162" i="1" s="1"/>
  <c r="S162" i="1" s="1"/>
  <c r="O163" i="1"/>
  <c r="Q163" i="1" s="1"/>
  <c r="S163" i="1" s="1"/>
  <c r="O164" i="1"/>
  <c r="Q164" i="1" s="1"/>
  <c r="S164" i="1" s="1"/>
  <c r="O176" i="1"/>
  <c r="Q176" i="1" s="1"/>
  <c r="S176" i="1" s="1"/>
  <c r="O177" i="1"/>
  <c r="Q177" i="1" s="1"/>
  <c r="S177" i="1" s="1"/>
  <c r="O180" i="1"/>
  <c r="Q180" i="1" s="1"/>
  <c r="S180" i="1" s="1"/>
  <c r="O181" i="1"/>
  <c r="Q181" i="1" s="1"/>
  <c r="S181" i="1" s="1"/>
  <c r="O184" i="1"/>
  <c r="Q184" i="1" s="1"/>
  <c r="S184" i="1" s="1"/>
  <c r="O185" i="1"/>
  <c r="Q185" i="1" s="1"/>
  <c r="S185" i="1" s="1"/>
  <c r="O188" i="1"/>
  <c r="Q188" i="1" s="1"/>
  <c r="S188" i="1" s="1"/>
  <c r="O189" i="1"/>
  <c r="Q189" i="1" s="1"/>
  <c r="S189" i="1" s="1"/>
  <c r="O192" i="1"/>
  <c r="Q192" i="1" s="1"/>
  <c r="S192" i="1" s="1"/>
  <c r="O193" i="1"/>
  <c r="Q193" i="1" s="1"/>
  <c r="S193" i="1" s="1"/>
  <c r="O196" i="1"/>
  <c r="Q196" i="1" s="1"/>
  <c r="S196" i="1" s="1"/>
  <c r="O197" i="1"/>
  <c r="Q197" i="1" s="1"/>
  <c r="S197" i="1" s="1"/>
  <c r="O198" i="1"/>
  <c r="Q198" i="1" s="1"/>
  <c r="S198" i="1" s="1"/>
  <c r="O201" i="1"/>
  <c r="Q201" i="1" s="1"/>
  <c r="S201" i="1" s="1"/>
  <c r="O202" i="1"/>
  <c r="Q202" i="1" s="1"/>
  <c r="S202" i="1" s="1"/>
  <c r="O205" i="1"/>
  <c r="Q205" i="1" s="1"/>
  <c r="S205" i="1" s="1"/>
  <c r="O206" i="1"/>
  <c r="Q206" i="1" s="1"/>
  <c r="S206" i="1" s="1"/>
  <c r="O209" i="1"/>
  <c r="Q209" i="1" s="1"/>
  <c r="S209" i="1" s="1"/>
  <c r="O210" i="1"/>
  <c r="Q210" i="1" s="1"/>
  <c r="S210" i="1" s="1"/>
  <c r="O213" i="1"/>
  <c r="Q213" i="1" s="1"/>
  <c r="S213" i="1" s="1"/>
  <c r="O214" i="1"/>
  <c r="Q214" i="1" s="1"/>
  <c r="S214" i="1" s="1"/>
  <c r="O217" i="1"/>
  <c r="Q217" i="1" s="1"/>
  <c r="S217" i="1" s="1"/>
  <c r="O218" i="1"/>
  <c r="Q218" i="1" s="1"/>
  <c r="S218" i="1" s="1"/>
  <c r="O221" i="1"/>
  <c r="Q221" i="1" s="1"/>
  <c r="S221" i="1" s="1"/>
  <c r="O222" i="1"/>
  <c r="Q222" i="1" s="1"/>
  <c r="S222" i="1" s="1"/>
  <c r="O225" i="1"/>
  <c r="Q225" i="1" s="1"/>
  <c r="S225" i="1" s="1"/>
  <c r="O226" i="1"/>
  <c r="Q226" i="1" s="1"/>
  <c r="S226" i="1" s="1"/>
  <c r="O229" i="1"/>
  <c r="Q229" i="1" s="1"/>
  <c r="S229" i="1" s="1"/>
  <c r="O230" i="1"/>
  <c r="Q230" i="1" s="1"/>
  <c r="S230" i="1" s="1"/>
  <c r="O233" i="1"/>
  <c r="Q233" i="1" s="1"/>
  <c r="S233" i="1" s="1"/>
  <c r="O234" i="1"/>
  <c r="Q234" i="1" s="1"/>
  <c r="S234" i="1" s="1"/>
  <c r="O235" i="1"/>
  <c r="Q235" i="1" s="1"/>
  <c r="S235" i="1" s="1"/>
  <c r="O236" i="1"/>
  <c r="Q236" i="1" s="1"/>
  <c r="S236" i="1" s="1"/>
  <c r="O237" i="1"/>
  <c r="Q237" i="1" s="1"/>
  <c r="S237" i="1" s="1"/>
  <c r="O238" i="1"/>
  <c r="Q238" i="1" s="1"/>
  <c r="S238" i="1" s="1"/>
  <c r="O241" i="1"/>
  <c r="Q241" i="1" s="1"/>
  <c r="S241" i="1" s="1"/>
  <c r="O242" i="1"/>
  <c r="Q242" i="1" s="1"/>
  <c r="S242" i="1" s="1"/>
  <c r="O245" i="1"/>
  <c r="Q245" i="1" s="1"/>
  <c r="S245" i="1" s="1"/>
  <c r="O246" i="1"/>
  <c r="Q246" i="1" s="1"/>
  <c r="S246" i="1" s="1"/>
  <c r="O249" i="1"/>
  <c r="Q249" i="1" s="1"/>
  <c r="S249" i="1" s="1"/>
  <c r="O250" i="1"/>
  <c r="Q250" i="1" s="1"/>
  <c r="S250" i="1" s="1"/>
  <c r="O268" i="1"/>
  <c r="Q268" i="1" s="1"/>
  <c r="S268" i="1" s="1"/>
  <c r="O271" i="1"/>
  <c r="Q271" i="1" s="1"/>
  <c r="S271" i="1" s="1"/>
  <c r="O280" i="1"/>
  <c r="Q280" i="1" s="1"/>
  <c r="S280" i="1" s="1"/>
  <c r="O282" i="1"/>
  <c r="Q282" i="1" s="1"/>
  <c r="S282" i="1" s="1"/>
  <c r="O283" i="1"/>
  <c r="Q283" i="1" s="1"/>
  <c r="S283" i="1" s="1"/>
  <c r="O284" i="1"/>
  <c r="Q284" i="1" s="1"/>
  <c r="S284" i="1" s="1"/>
  <c r="O285" i="1"/>
  <c r="Q285" i="1" s="1"/>
  <c r="S285" i="1" s="1"/>
  <c r="O286" i="1"/>
  <c r="Q286" i="1" s="1"/>
  <c r="S286" i="1" s="1"/>
  <c r="O287" i="1"/>
  <c r="Q287" i="1" s="1"/>
  <c r="S287" i="1" s="1"/>
  <c r="O288" i="1"/>
  <c r="Q288" i="1" s="1"/>
  <c r="S288" i="1" s="1"/>
  <c r="O291" i="1"/>
  <c r="Q291" i="1" s="1"/>
  <c r="S291" i="1" s="1"/>
  <c r="O292" i="1"/>
  <c r="Q292" i="1" s="1"/>
  <c r="S292" i="1" s="1"/>
  <c r="O293" i="1"/>
  <c r="Q293" i="1" s="1"/>
  <c r="S293" i="1" s="1"/>
  <c r="O296" i="1"/>
  <c r="Q296" i="1" s="1"/>
  <c r="S296" i="1" s="1"/>
  <c r="F25" i="1"/>
  <c r="H25" i="1" s="1"/>
  <c r="J25" i="1" s="1"/>
  <c r="L25" i="1" s="1"/>
  <c r="F26" i="1"/>
  <c r="H26" i="1" s="1"/>
  <c r="J26" i="1" s="1"/>
  <c r="L26" i="1" s="1"/>
  <c r="F27" i="1"/>
  <c r="H27" i="1" s="1"/>
  <c r="J27" i="1" s="1"/>
  <c r="L27" i="1" s="1"/>
  <c r="F30" i="1"/>
  <c r="H30" i="1" s="1"/>
  <c r="J30" i="1" s="1"/>
  <c r="L30" i="1" s="1"/>
  <c r="F31" i="1"/>
  <c r="H31" i="1" s="1"/>
  <c r="J31" i="1" s="1"/>
  <c r="L31" i="1" s="1"/>
  <c r="F32" i="1"/>
  <c r="H32" i="1" s="1"/>
  <c r="J32" i="1" s="1"/>
  <c r="L32" i="1" s="1"/>
  <c r="F35" i="1"/>
  <c r="H35" i="1" s="1"/>
  <c r="J35" i="1" s="1"/>
  <c r="L35" i="1" s="1"/>
  <c r="F36" i="1"/>
  <c r="H36" i="1" s="1"/>
  <c r="J36" i="1" s="1"/>
  <c r="L36" i="1" s="1"/>
  <c r="F37" i="1"/>
  <c r="H37" i="1" s="1"/>
  <c r="J37" i="1" s="1"/>
  <c r="L37" i="1" s="1"/>
  <c r="F40" i="1"/>
  <c r="H40" i="1" s="1"/>
  <c r="J40" i="1" s="1"/>
  <c r="L40" i="1" s="1"/>
  <c r="F41" i="1"/>
  <c r="H41" i="1" s="1"/>
  <c r="J41" i="1" s="1"/>
  <c r="L41" i="1" s="1"/>
  <c r="F42" i="1"/>
  <c r="H42" i="1" s="1"/>
  <c r="J42" i="1" s="1"/>
  <c r="L42" i="1" s="1"/>
  <c r="F43" i="1"/>
  <c r="H43" i="1" s="1"/>
  <c r="J43" i="1" s="1"/>
  <c r="L43" i="1" s="1"/>
  <c r="F44" i="1"/>
  <c r="H44" i="1" s="1"/>
  <c r="J44" i="1" s="1"/>
  <c r="L44" i="1" s="1"/>
  <c r="F48" i="1"/>
  <c r="H48" i="1" s="1"/>
  <c r="J48" i="1" s="1"/>
  <c r="L48" i="1" s="1"/>
  <c r="F51" i="1"/>
  <c r="H51" i="1" s="1"/>
  <c r="J51" i="1" s="1"/>
  <c r="L51" i="1" s="1"/>
  <c r="F52" i="1"/>
  <c r="H52" i="1" s="1"/>
  <c r="J52" i="1" s="1"/>
  <c r="L52" i="1" s="1"/>
  <c r="F56" i="1"/>
  <c r="H56" i="1" s="1"/>
  <c r="J56" i="1" s="1"/>
  <c r="L56" i="1" s="1"/>
  <c r="F57" i="1"/>
  <c r="H57" i="1" s="1"/>
  <c r="J57" i="1" s="1"/>
  <c r="L57" i="1" s="1"/>
  <c r="F58" i="1"/>
  <c r="H58" i="1" s="1"/>
  <c r="J58" i="1" s="1"/>
  <c r="L58" i="1" s="1"/>
  <c r="F61" i="1"/>
  <c r="H61" i="1" s="1"/>
  <c r="J61" i="1" s="1"/>
  <c r="L61" i="1" s="1"/>
  <c r="F62" i="1"/>
  <c r="H62" i="1" s="1"/>
  <c r="J62" i="1" s="1"/>
  <c r="L62" i="1" s="1"/>
  <c r="F63" i="1"/>
  <c r="H63" i="1" s="1"/>
  <c r="J63" i="1" s="1"/>
  <c r="L63" i="1" s="1"/>
  <c r="F64" i="1"/>
  <c r="H64" i="1" s="1"/>
  <c r="J64" i="1" s="1"/>
  <c r="L64" i="1" s="1"/>
  <c r="F67" i="1"/>
  <c r="H67" i="1" s="1"/>
  <c r="J67" i="1" s="1"/>
  <c r="L67" i="1" s="1"/>
  <c r="F68" i="1"/>
  <c r="H68" i="1" s="1"/>
  <c r="J68" i="1" s="1"/>
  <c r="L68" i="1" s="1"/>
  <c r="F71" i="1"/>
  <c r="H71" i="1" s="1"/>
  <c r="J71" i="1" s="1"/>
  <c r="L71" i="1" s="1"/>
  <c r="F72" i="1"/>
  <c r="H72" i="1" s="1"/>
  <c r="J72" i="1" s="1"/>
  <c r="L72" i="1" s="1"/>
  <c r="F75" i="1"/>
  <c r="H75" i="1" s="1"/>
  <c r="J75" i="1" s="1"/>
  <c r="L75" i="1" s="1"/>
  <c r="F76" i="1"/>
  <c r="H76" i="1" s="1"/>
  <c r="J76" i="1" s="1"/>
  <c r="L76" i="1" s="1"/>
  <c r="F77" i="1"/>
  <c r="H77" i="1" s="1"/>
  <c r="J77" i="1" s="1"/>
  <c r="L77" i="1" s="1"/>
  <c r="F81" i="1"/>
  <c r="H81" i="1" s="1"/>
  <c r="J81" i="1" s="1"/>
  <c r="L81" i="1" s="1"/>
  <c r="F82" i="1"/>
  <c r="H82" i="1" s="1"/>
  <c r="J82" i="1" s="1"/>
  <c r="L82" i="1" s="1"/>
  <c r="F83" i="1"/>
  <c r="H83" i="1" s="1"/>
  <c r="J83" i="1" s="1"/>
  <c r="L83" i="1" s="1"/>
  <c r="F84" i="1"/>
  <c r="H84" i="1" s="1"/>
  <c r="J84" i="1" s="1"/>
  <c r="L84" i="1" s="1"/>
  <c r="F85" i="1"/>
  <c r="H85" i="1" s="1"/>
  <c r="J85" i="1" s="1"/>
  <c r="L85" i="1" s="1"/>
  <c r="F86" i="1"/>
  <c r="H86" i="1" s="1"/>
  <c r="J86" i="1" s="1"/>
  <c r="L86" i="1" s="1"/>
  <c r="F87" i="1"/>
  <c r="H87" i="1" s="1"/>
  <c r="J87" i="1" s="1"/>
  <c r="L87" i="1" s="1"/>
  <c r="F88" i="1"/>
  <c r="H88" i="1" s="1"/>
  <c r="J88" i="1" s="1"/>
  <c r="L88" i="1" s="1"/>
  <c r="F89" i="1"/>
  <c r="H89" i="1" s="1"/>
  <c r="J89" i="1" s="1"/>
  <c r="L89" i="1" s="1"/>
  <c r="F90" i="1"/>
  <c r="H90" i="1" s="1"/>
  <c r="J90" i="1" s="1"/>
  <c r="L90" i="1" s="1"/>
  <c r="F91" i="1"/>
  <c r="H91" i="1" s="1"/>
  <c r="J91" i="1" s="1"/>
  <c r="L91" i="1" s="1"/>
  <c r="F105" i="1"/>
  <c r="H105" i="1" s="1"/>
  <c r="J105" i="1" s="1"/>
  <c r="L105" i="1" s="1"/>
  <c r="F106" i="1"/>
  <c r="H106" i="1" s="1"/>
  <c r="J106" i="1" s="1"/>
  <c r="L106" i="1" s="1"/>
  <c r="F107" i="1"/>
  <c r="H107" i="1" s="1"/>
  <c r="J107" i="1" s="1"/>
  <c r="L107" i="1" s="1"/>
  <c r="F109" i="1"/>
  <c r="H109" i="1" s="1"/>
  <c r="J109" i="1" s="1"/>
  <c r="L109" i="1" s="1"/>
  <c r="F110" i="1"/>
  <c r="H110" i="1" s="1"/>
  <c r="J110" i="1" s="1"/>
  <c r="L110" i="1" s="1"/>
  <c r="F111" i="1"/>
  <c r="H111" i="1" s="1"/>
  <c r="J111" i="1" s="1"/>
  <c r="L111" i="1" s="1"/>
  <c r="F112" i="1"/>
  <c r="H112" i="1" s="1"/>
  <c r="J112" i="1" s="1"/>
  <c r="L112" i="1" s="1"/>
  <c r="F113" i="1"/>
  <c r="H113" i="1" s="1"/>
  <c r="J113" i="1" s="1"/>
  <c r="L113" i="1" s="1"/>
  <c r="F114" i="1"/>
  <c r="H114" i="1" s="1"/>
  <c r="J114" i="1" s="1"/>
  <c r="L114" i="1" s="1"/>
  <c r="F116" i="1"/>
  <c r="H116" i="1" s="1"/>
  <c r="J116" i="1" s="1"/>
  <c r="L116" i="1" s="1"/>
  <c r="F118" i="1"/>
  <c r="H118" i="1" s="1"/>
  <c r="J118" i="1" s="1"/>
  <c r="L118" i="1" s="1"/>
  <c r="F120" i="1"/>
  <c r="H120" i="1" s="1"/>
  <c r="J120" i="1" s="1"/>
  <c r="L120" i="1" s="1"/>
  <c r="F121" i="1"/>
  <c r="H121" i="1" s="1"/>
  <c r="J121" i="1" s="1"/>
  <c r="L121" i="1" s="1"/>
  <c r="F123" i="1"/>
  <c r="H123" i="1" s="1"/>
  <c r="J123" i="1" s="1"/>
  <c r="L123" i="1" s="1"/>
  <c r="F125" i="1"/>
  <c r="H125" i="1" s="1"/>
  <c r="J125" i="1" s="1"/>
  <c r="L125" i="1" s="1"/>
  <c r="F127" i="1"/>
  <c r="H127" i="1" s="1"/>
  <c r="J127" i="1" s="1"/>
  <c r="L127" i="1" s="1"/>
  <c r="F128" i="1"/>
  <c r="H128" i="1" s="1"/>
  <c r="J128" i="1" s="1"/>
  <c r="L128" i="1" s="1"/>
  <c r="F131" i="1"/>
  <c r="H131" i="1" s="1"/>
  <c r="J131" i="1" s="1"/>
  <c r="L131" i="1" s="1"/>
  <c r="F132" i="1"/>
  <c r="H132" i="1" s="1"/>
  <c r="J132" i="1" s="1"/>
  <c r="L132" i="1" s="1"/>
  <c r="F133" i="1"/>
  <c r="H133" i="1" s="1"/>
  <c r="J133" i="1" s="1"/>
  <c r="L133" i="1" s="1"/>
  <c r="F136" i="1"/>
  <c r="H136" i="1" s="1"/>
  <c r="J136" i="1" s="1"/>
  <c r="L136" i="1" s="1"/>
  <c r="F139" i="1"/>
  <c r="H139" i="1" s="1"/>
  <c r="J139" i="1" s="1"/>
  <c r="L139" i="1" s="1"/>
  <c r="F140" i="1"/>
  <c r="H140" i="1" s="1"/>
  <c r="J140" i="1" s="1"/>
  <c r="L140" i="1" s="1"/>
  <c r="F145" i="1"/>
  <c r="H145" i="1" s="1"/>
  <c r="J145" i="1" s="1"/>
  <c r="L145" i="1" s="1"/>
  <c r="F148" i="1"/>
  <c r="H148" i="1" s="1"/>
  <c r="J148" i="1" s="1"/>
  <c r="L148" i="1" s="1"/>
  <c r="F149" i="1"/>
  <c r="H149" i="1" s="1"/>
  <c r="J149" i="1" s="1"/>
  <c r="L149" i="1" s="1"/>
  <c r="F150" i="1"/>
  <c r="H150" i="1" s="1"/>
  <c r="J150" i="1" s="1"/>
  <c r="L150" i="1" s="1"/>
  <c r="F151" i="1"/>
  <c r="H151" i="1" s="1"/>
  <c r="J151" i="1" s="1"/>
  <c r="L151" i="1" s="1"/>
  <c r="F152" i="1"/>
  <c r="H152" i="1" s="1"/>
  <c r="J152" i="1" s="1"/>
  <c r="L152" i="1" s="1"/>
  <c r="F153" i="1"/>
  <c r="H153" i="1" s="1"/>
  <c r="J153" i="1" s="1"/>
  <c r="L153" i="1" s="1"/>
  <c r="F154" i="1"/>
  <c r="H154" i="1" s="1"/>
  <c r="J154" i="1" s="1"/>
  <c r="L154" i="1" s="1"/>
  <c r="F155" i="1"/>
  <c r="H155" i="1" s="1"/>
  <c r="J155" i="1" s="1"/>
  <c r="L155" i="1" s="1"/>
  <c r="F158" i="1"/>
  <c r="H158" i="1" s="1"/>
  <c r="J158" i="1" s="1"/>
  <c r="L158" i="1" s="1"/>
  <c r="F159" i="1"/>
  <c r="H159" i="1" s="1"/>
  <c r="J159" i="1" s="1"/>
  <c r="L159" i="1" s="1"/>
  <c r="F162" i="1"/>
  <c r="H162" i="1" s="1"/>
  <c r="J162" i="1" s="1"/>
  <c r="L162" i="1" s="1"/>
  <c r="F163" i="1"/>
  <c r="H163" i="1" s="1"/>
  <c r="J163" i="1" s="1"/>
  <c r="L163" i="1" s="1"/>
  <c r="F164" i="1"/>
  <c r="H164" i="1" s="1"/>
  <c r="J164" i="1" s="1"/>
  <c r="L164" i="1" s="1"/>
  <c r="F176" i="1"/>
  <c r="H176" i="1" s="1"/>
  <c r="J176" i="1" s="1"/>
  <c r="L176" i="1" s="1"/>
  <c r="F177" i="1"/>
  <c r="H177" i="1" s="1"/>
  <c r="J177" i="1" s="1"/>
  <c r="L177" i="1" s="1"/>
  <c r="F180" i="1"/>
  <c r="H180" i="1" s="1"/>
  <c r="J180" i="1" s="1"/>
  <c r="L180" i="1" s="1"/>
  <c r="F181" i="1"/>
  <c r="H181" i="1" s="1"/>
  <c r="J181" i="1" s="1"/>
  <c r="L181" i="1" s="1"/>
  <c r="F184" i="1"/>
  <c r="H184" i="1" s="1"/>
  <c r="J184" i="1" s="1"/>
  <c r="L184" i="1" s="1"/>
  <c r="F185" i="1"/>
  <c r="H185" i="1" s="1"/>
  <c r="J185" i="1" s="1"/>
  <c r="L185" i="1" s="1"/>
  <c r="F188" i="1"/>
  <c r="H188" i="1" s="1"/>
  <c r="J188" i="1" s="1"/>
  <c r="L188" i="1" s="1"/>
  <c r="F189" i="1"/>
  <c r="H189" i="1" s="1"/>
  <c r="J189" i="1" s="1"/>
  <c r="L189" i="1" s="1"/>
  <c r="F192" i="1"/>
  <c r="H192" i="1" s="1"/>
  <c r="J192" i="1" s="1"/>
  <c r="L192" i="1" s="1"/>
  <c r="F193" i="1"/>
  <c r="H193" i="1" s="1"/>
  <c r="J193" i="1" s="1"/>
  <c r="L193" i="1" s="1"/>
  <c r="F196" i="1"/>
  <c r="H196" i="1" s="1"/>
  <c r="J196" i="1" s="1"/>
  <c r="L196" i="1" s="1"/>
  <c r="F197" i="1"/>
  <c r="H197" i="1" s="1"/>
  <c r="J197" i="1" s="1"/>
  <c r="L197" i="1" s="1"/>
  <c r="F198" i="1"/>
  <c r="H198" i="1" s="1"/>
  <c r="J198" i="1" s="1"/>
  <c r="L198" i="1" s="1"/>
  <c r="F201" i="1"/>
  <c r="H201" i="1" s="1"/>
  <c r="J201" i="1" s="1"/>
  <c r="L201" i="1" s="1"/>
  <c r="F202" i="1"/>
  <c r="H202" i="1" s="1"/>
  <c r="J202" i="1" s="1"/>
  <c r="L202" i="1" s="1"/>
  <c r="F205" i="1"/>
  <c r="H205" i="1" s="1"/>
  <c r="J205" i="1" s="1"/>
  <c r="L205" i="1" s="1"/>
  <c r="F206" i="1"/>
  <c r="H206" i="1" s="1"/>
  <c r="J206" i="1" s="1"/>
  <c r="L206" i="1" s="1"/>
  <c r="F209" i="1"/>
  <c r="H209" i="1" s="1"/>
  <c r="J209" i="1" s="1"/>
  <c r="L209" i="1" s="1"/>
  <c r="F210" i="1"/>
  <c r="H210" i="1" s="1"/>
  <c r="J210" i="1" s="1"/>
  <c r="L210" i="1" s="1"/>
  <c r="F213" i="1"/>
  <c r="H213" i="1" s="1"/>
  <c r="J213" i="1" s="1"/>
  <c r="L213" i="1" s="1"/>
  <c r="F214" i="1"/>
  <c r="H214" i="1" s="1"/>
  <c r="J214" i="1" s="1"/>
  <c r="L214" i="1" s="1"/>
  <c r="F217" i="1"/>
  <c r="H217" i="1" s="1"/>
  <c r="J217" i="1" s="1"/>
  <c r="L217" i="1" s="1"/>
  <c r="F218" i="1"/>
  <c r="H218" i="1" s="1"/>
  <c r="J218" i="1" s="1"/>
  <c r="L218" i="1" s="1"/>
  <c r="F221" i="1"/>
  <c r="H221" i="1" s="1"/>
  <c r="J221" i="1" s="1"/>
  <c r="L221" i="1" s="1"/>
  <c r="F222" i="1"/>
  <c r="H222" i="1" s="1"/>
  <c r="J222" i="1" s="1"/>
  <c r="L222" i="1" s="1"/>
  <c r="F225" i="1"/>
  <c r="H225" i="1" s="1"/>
  <c r="J225" i="1" s="1"/>
  <c r="L225" i="1" s="1"/>
  <c r="F226" i="1"/>
  <c r="H226" i="1" s="1"/>
  <c r="J226" i="1" s="1"/>
  <c r="L226" i="1" s="1"/>
  <c r="F229" i="1"/>
  <c r="H229" i="1" s="1"/>
  <c r="J229" i="1" s="1"/>
  <c r="L229" i="1" s="1"/>
  <c r="F230" i="1"/>
  <c r="H230" i="1" s="1"/>
  <c r="J230" i="1" s="1"/>
  <c r="L230" i="1" s="1"/>
  <c r="F233" i="1"/>
  <c r="H233" i="1" s="1"/>
  <c r="J233" i="1" s="1"/>
  <c r="L233" i="1" s="1"/>
  <c r="F234" i="1"/>
  <c r="H234" i="1" s="1"/>
  <c r="J234" i="1" s="1"/>
  <c r="L234" i="1" s="1"/>
  <c r="F235" i="1"/>
  <c r="H235" i="1" s="1"/>
  <c r="J235" i="1" s="1"/>
  <c r="L235" i="1" s="1"/>
  <c r="F236" i="1"/>
  <c r="H236" i="1" s="1"/>
  <c r="J236" i="1" s="1"/>
  <c r="L236" i="1" s="1"/>
  <c r="F237" i="1"/>
  <c r="H237" i="1" s="1"/>
  <c r="J237" i="1" s="1"/>
  <c r="L237" i="1" s="1"/>
  <c r="F238" i="1"/>
  <c r="H238" i="1" s="1"/>
  <c r="J238" i="1" s="1"/>
  <c r="L238" i="1" s="1"/>
  <c r="F241" i="1"/>
  <c r="H241" i="1" s="1"/>
  <c r="J241" i="1" s="1"/>
  <c r="L241" i="1" s="1"/>
  <c r="F242" i="1"/>
  <c r="H242" i="1" s="1"/>
  <c r="J242" i="1" s="1"/>
  <c r="L242" i="1" s="1"/>
  <c r="F245" i="1"/>
  <c r="H245" i="1" s="1"/>
  <c r="J245" i="1" s="1"/>
  <c r="L245" i="1" s="1"/>
  <c r="F246" i="1"/>
  <c r="H246" i="1" s="1"/>
  <c r="J246" i="1" s="1"/>
  <c r="L246" i="1" s="1"/>
  <c r="F249" i="1"/>
  <c r="H249" i="1" s="1"/>
  <c r="J249" i="1" s="1"/>
  <c r="L249" i="1" s="1"/>
  <c r="F250" i="1"/>
  <c r="H250" i="1" s="1"/>
  <c r="J250" i="1" s="1"/>
  <c r="L250" i="1" s="1"/>
  <c r="F268" i="1"/>
  <c r="H268" i="1" s="1"/>
  <c r="J268" i="1" s="1"/>
  <c r="L268" i="1" s="1"/>
  <c r="F271" i="1"/>
  <c r="H271" i="1" s="1"/>
  <c r="J271" i="1" s="1"/>
  <c r="L271" i="1" s="1"/>
  <c r="F280" i="1"/>
  <c r="H280" i="1" s="1"/>
  <c r="J280" i="1" s="1"/>
  <c r="L280" i="1" s="1"/>
  <c r="F282" i="1"/>
  <c r="H282" i="1" s="1"/>
  <c r="J282" i="1" s="1"/>
  <c r="L282" i="1" s="1"/>
  <c r="F283" i="1"/>
  <c r="H283" i="1" s="1"/>
  <c r="J283" i="1" s="1"/>
  <c r="L283" i="1" s="1"/>
  <c r="F284" i="1"/>
  <c r="H284" i="1" s="1"/>
  <c r="J284" i="1" s="1"/>
  <c r="L284" i="1" s="1"/>
  <c r="F285" i="1"/>
  <c r="H285" i="1" s="1"/>
  <c r="J285" i="1" s="1"/>
  <c r="L285" i="1" s="1"/>
  <c r="F286" i="1"/>
  <c r="H286" i="1" s="1"/>
  <c r="J286" i="1" s="1"/>
  <c r="L286" i="1" s="1"/>
  <c r="F287" i="1"/>
  <c r="H287" i="1" s="1"/>
  <c r="J287" i="1" s="1"/>
  <c r="L287" i="1" s="1"/>
  <c r="F288" i="1"/>
  <c r="H288" i="1" s="1"/>
  <c r="J288" i="1" s="1"/>
  <c r="L288" i="1" s="1"/>
  <c r="F291" i="1"/>
  <c r="H291" i="1" s="1"/>
  <c r="J291" i="1" s="1"/>
  <c r="L291" i="1" s="1"/>
  <c r="F292" i="1"/>
  <c r="H292" i="1" s="1"/>
  <c r="J292" i="1" s="1"/>
  <c r="L292" i="1" s="1"/>
  <c r="F293" i="1"/>
  <c r="H293" i="1" s="1"/>
  <c r="J293" i="1" s="1"/>
  <c r="L293" i="1" s="1"/>
  <c r="F296" i="1"/>
  <c r="H296" i="1" s="1"/>
  <c r="J296" i="1" s="1"/>
  <c r="L296" i="1" s="1"/>
  <c r="G306" i="1" l="1"/>
  <c r="U143" i="1"/>
  <c r="U318" i="1"/>
  <c r="U316" i="1"/>
  <c r="U281" i="1"/>
  <c r="U279" i="1"/>
  <c r="U269" i="1"/>
  <c r="U266" i="1"/>
  <c r="U265" i="1"/>
  <c r="U262" i="1" s="1"/>
  <c r="U247" i="1"/>
  <c r="U243" i="1"/>
  <c r="U239" i="1"/>
  <c r="U231" i="1"/>
  <c r="U317" i="1" s="1"/>
  <c r="U227" i="1"/>
  <c r="U223" i="1"/>
  <c r="U219" i="1"/>
  <c r="U215" i="1"/>
  <c r="U211" i="1"/>
  <c r="U207" i="1"/>
  <c r="U203" i="1"/>
  <c r="U199" i="1"/>
  <c r="U194" i="1"/>
  <c r="U190" i="1"/>
  <c r="U186" i="1"/>
  <c r="U182" i="1"/>
  <c r="U178" i="1"/>
  <c r="U174" i="1"/>
  <c r="U172" i="1"/>
  <c r="U308" i="1" s="1"/>
  <c r="U171" i="1"/>
  <c r="U160" i="1"/>
  <c r="U156" i="1"/>
  <c r="U146" i="1"/>
  <c r="U144" i="1"/>
  <c r="U137" i="1"/>
  <c r="U134" i="1"/>
  <c r="U129" i="1"/>
  <c r="U104" i="1"/>
  <c r="U311" i="1" s="1"/>
  <c r="U103" i="1"/>
  <c r="U102" i="1"/>
  <c r="U101" i="1"/>
  <c r="U73" i="1"/>
  <c r="U69" i="1"/>
  <c r="U65" i="1"/>
  <c r="U59" i="1"/>
  <c r="U54" i="1"/>
  <c r="U49" i="1"/>
  <c r="U38" i="1"/>
  <c r="U33" i="1"/>
  <c r="U28" i="1"/>
  <c r="U23" i="1"/>
  <c r="U22" i="1"/>
  <c r="U21" i="1"/>
  <c r="U20" i="1"/>
  <c r="N318" i="1"/>
  <c r="N316" i="1"/>
  <c r="N281" i="1"/>
  <c r="N279" i="1"/>
  <c r="N269" i="1"/>
  <c r="N266" i="1"/>
  <c r="N265" i="1"/>
  <c r="N262" i="1" s="1"/>
  <c r="N247" i="1"/>
  <c r="N243" i="1"/>
  <c r="N239" i="1"/>
  <c r="N231" i="1"/>
  <c r="N317" i="1" s="1"/>
  <c r="N227" i="1"/>
  <c r="N223" i="1"/>
  <c r="N219" i="1"/>
  <c r="N215" i="1"/>
  <c r="N211" i="1"/>
  <c r="N207" i="1"/>
  <c r="N203" i="1"/>
  <c r="N199" i="1"/>
  <c r="N194" i="1"/>
  <c r="N190" i="1"/>
  <c r="N186" i="1"/>
  <c r="N182" i="1"/>
  <c r="N178" i="1"/>
  <c r="N174" i="1"/>
  <c r="N172" i="1"/>
  <c r="N308" i="1" s="1"/>
  <c r="N171" i="1"/>
  <c r="N160" i="1"/>
  <c r="N156" i="1"/>
  <c r="N146" i="1"/>
  <c r="N144" i="1"/>
  <c r="N143" i="1"/>
  <c r="N137" i="1"/>
  <c r="N134" i="1"/>
  <c r="N129" i="1"/>
  <c r="N104" i="1"/>
  <c r="N311" i="1" s="1"/>
  <c r="N103" i="1"/>
  <c r="N102" i="1"/>
  <c r="N101" i="1"/>
  <c r="N73" i="1"/>
  <c r="N69" i="1"/>
  <c r="N65" i="1"/>
  <c r="N59" i="1"/>
  <c r="N54" i="1"/>
  <c r="N49" i="1"/>
  <c r="N38" i="1"/>
  <c r="N33" i="1"/>
  <c r="N28" i="1"/>
  <c r="N23" i="1"/>
  <c r="N22" i="1"/>
  <c r="N21" i="1"/>
  <c r="N20" i="1"/>
  <c r="E318" i="1"/>
  <c r="E316" i="1"/>
  <c r="E281" i="1"/>
  <c r="E279" i="1"/>
  <c r="E269" i="1"/>
  <c r="E266" i="1"/>
  <c r="E265" i="1"/>
  <c r="E262" i="1" s="1"/>
  <c r="E247" i="1"/>
  <c r="E243" i="1"/>
  <c r="E239" i="1"/>
  <c r="E231" i="1"/>
  <c r="E317" i="1" s="1"/>
  <c r="E227" i="1"/>
  <c r="E223" i="1"/>
  <c r="E219" i="1"/>
  <c r="E215" i="1"/>
  <c r="E211" i="1"/>
  <c r="E207" i="1"/>
  <c r="E203" i="1"/>
  <c r="E199" i="1"/>
  <c r="E194" i="1"/>
  <c r="E190" i="1"/>
  <c r="E186" i="1"/>
  <c r="E182" i="1"/>
  <c r="E178" i="1"/>
  <c r="E174" i="1"/>
  <c r="E172" i="1"/>
  <c r="E308" i="1" s="1"/>
  <c r="E171" i="1"/>
  <c r="E160" i="1"/>
  <c r="E156" i="1"/>
  <c r="E146" i="1"/>
  <c r="E144" i="1"/>
  <c r="E143" i="1"/>
  <c r="E137" i="1"/>
  <c r="E134" i="1"/>
  <c r="E129" i="1"/>
  <c r="E104" i="1"/>
  <c r="E311" i="1" s="1"/>
  <c r="E103" i="1"/>
  <c r="E102" i="1"/>
  <c r="E101" i="1"/>
  <c r="E73" i="1"/>
  <c r="E69" i="1"/>
  <c r="E65" i="1"/>
  <c r="E59" i="1"/>
  <c r="E54" i="1"/>
  <c r="E49" i="1"/>
  <c r="E38" i="1"/>
  <c r="E33" i="1"/>
  <c r="E28" i="1"/>
  <c r="E23" i="1"/>
  <c r="E22" i="1"/>
  <c r="E21" i="1"/>
  <c r="E20" i="1"/>
  <c r="E313" i="1" l="1"/>
  <c r="N313" i="1"/>
  <c r="U313" i="1"/>
  <c r="N310" i="1"/>
  <c r="E309" i="1"/>
  <c r="U169" i="1"/>
  <c r="U141" i="1"/>
  <c r="U315" i="1"/>
  <c r="U310" i="1"/>
  <c r="U309" i="1"/>
  <c r="U314" i="1"/>
  <c r="U99" i="1"/>
  <c r="U18" i="1"/>
  <c r="N169" i="1"/>
  <c r="N315" i="1"/>
  <c r="N141" i="1"/>
  <c r="N314" i="1"/>
  <c r="N309" i="1"/>
  <c r="N99" i="1"/>
  <c r="N18" i="1"/>
  <c r="E169" i="1"/>
  <c r="E315" i="1"/>
  <c r="E310" i="1"/>
  <c r="E314" i="1"/>
  <c r="E99" i="1"/>
  <c r="E18" i="1"/>
  <c r="T20" i="1"/>
  <c r="V20" i="1" s="1"/>
  <c r="X20" i="1" s="1"/>
  <c r="Z20" i="1" s="1"/>
  <c r="M318" i="1"/>
  <c r="O318" i="1" s="1"/>
  <c r="Q318" i="1" s="1"/>
  <c r="S318" i="1" s="1"/>
  <c r="T318" i="1"/>
  <c r="V318" i="1" s="1"/>
  <c r="X318" i="1" s="1"/>
  <c r="Z318" i="1" s="1"/>
  <c r="D318" i="1"/>
  <c r="F318" i="1" s="1"/>
  <c r="H318" i="1" s="1"/>
  <c r="J318" i="1" s="1"/>
  <c r="L318" i="1" s="1"/>
  <c r="U306" i="1" l="1"/>
  <c r="N306" i="1"/>
  <c r="E306" i="1"/>
  <c r="D20" i="1"/>
  <c r="F20" i="1" s="1"/>
  <c r="H20" i="1" s="1"/>
  <c r="J20" i="1" s="1"/>
  <c r="L20" i="1" s="1"/>
  <c r="D316" i="1" l="1"/>
  <c r="F316" i="1" s="1"/>
  <c r="H316" i="1" s="1"/>
  <c r="J316" i="1" s="1"/>
  <c r="L316" i="1" s="1"/>
  <c r="M316" i="1" l="1"/>
  <c r="O316" i="1" s="1"/>
  <c r="Q316" i="1" s="1"/>
  <c r="S316" i="1" s="1"/>
  <c r="T316" i="1"/>
  <c r="V316" i="1" s="1"/>
  <c r="X316" i="1" s="1"/>
  <c r="Z316" i="1" s="1"/>
  <c r="M69" i="1" l="1"/>
  <c r="O69" i="1" s="1"/>
  <c r="Q69" i="1" s="1"/>
  <c r="S69" i="1" s="1"/>
  <c r="T69" i="1"/>
  <c r="V69" i="1" s="1"/>
  <c r="X69" i="1" s="1"/>
  <c r="Z69" i="1" s="1"/>
  <c r="D69" i="1"/>
  <c r="F69" i="1" s="1"/>
  <c r="H69" i="1" s="1"/>
  <c r="J69" i="1" s="1"/>
  <c r="L69" i="1" s="1"/>
  <c r="M22" i="1"/>
  <c r="O22" i="1" s="1"/>
  <c r="Q22" i="1" s="1"/>
  <c r="S22" i="1" s="1"/>
  <c r="T22" i="1"/>
  <c r="V22" i="1" s="1"/>
  <c r="X22" i="1" s="1"/>
  <c r="Z22" i="1" s="1"/>
  <c r="D22" i="1"/>
  <c r="F22" i="1" s="1"/>
  <c r="H22" i="1" s="1"/>
  <c r="J22" i="1" s="1"/>
  <c r="L22" i="1" s="1"/>
  <c r="M21" i="1"/>
  <c r="O21" i="1" s="1"/>
  <c r="Q21" i="1" s="1"/>
  <c r="S21" i="1" s="1"/>
  <c r="T21" i="1"/>
  <c r="V21" i="1" s="1"/>
  <c r="X21" i="1" s="1"/>
  <c r="Z21" i="1" s="1"/>
  <c r="D21" i="1"/>
  <c r="F21" i="1" s="1"/>
  <c r="H21" i="1" s="1"/>
  <c r="J21" i="1" s="1"/>
  <c r="L21" i="1" s="1"/>
  <c r="M20" i="1"/>
  <c r="O20" i="1" s="1"/>
  <c r="Q20" i="1" s="1"/>
  <c r="S20" i="1" s="1"/>
  <c r="M18" i="1" l="1"/>
  <c r="O18" i="1" s="1"/>
  <c r="Q18" i="1" s="1"/>
  <c r="S18" i="1" s="1"/>
  <c r="T18" i="1"/>
  <c r="V18" i="1" s="1"/>
  <c r="X18" i="1" s="1"/>
  <c r="Z18" i="1" s="1"/>
  <c r="D18" i="1"/>
  <c r="F18" i="1" s="1"/>
  <c r="H18" i="1" s="1"/>
  <c r="J18" i="1" s="1"/>
  <c r="L18" i="1" s="1"/>
  <c r="M73" i="1" l="1"/>
  <c r="O73" i="1" s="1"/>
  <c r="Q73" i="1" s="1"/>
  <c r="S73" i="1" s="1"/>
  <c r="T73" i="1"/>
  <c r="V73" i="1" s="1"/>
  <c r="X73" i="1" s="1"/>
  <c r="Z73" i="1" s="1"/>
  <c r="D73" i="1"/>
  <c r="F73" i="1" s="1"/>
  <c r="H73" i="1" s="1"/>
  <c r="J73" i="1" s="1"/>
  <c r="L73" i="1" s="1"/>
  <c r="M59" i="1"/>
  <c r="O59" i="1" s="1"/>
  <c r="Q59" i="1" s="1"/>
  <c r="S59" i="1" s="1"/>
  <c r="T59" i="1"/>
  <c r="V59" i="1" s="1"/>
  <c r="X59" i="1" s="1"/>
  <c r="Z59" i="1" s="1"/>
  <c r="D59" i="1"/>
  <c r="F59" i="1" s="1"/>
  <c r="H59" i="1" s="1"/>
  <c r="J59" i="1" s="1"/>
  <c r="L59" i="1" s="1"/>
  <c r="M54" i="1"/>
  <c r="O54" i="1" s="1"/>
  <c r="Q54" i="1" s="1"/>
  <c r="S54" i="1" s="1"/>
  <c r="T54" i="1"/>
  <c r="V54" i="1" s="1"/>
  <c r="X54" i="1" s="1"/>
  <c r="Z54" i="1" s="1"/>
  <c r="D54" i="1"/>
  <c r="F54" i="1" s="1"/>
  <c r="H54" i="1" s="1"/>
  <c r="J54" i="1" s="1"/>
  <c r="L54" i="1" s="1"/>
  <c r="M49" i="1" l="1"/>
  <c r="O49" i="1" s="1"/>
  <c r="Q49" i="1" s="1"/>
  <c r="S49" i="1" s="1"/>
  <c r="T49" i="1"/>
  <c r="V49" i="1" s="1"/>
  <c r="X49" i="1" s="1"/>
  <c r="Z49" i="1" s="1"/>
  <c r="D49" i="1"/>
  <c r="F49" i="1" s="1"/>
  <c r="H49" i="1" s="1"/>
  <c r="J49" i="1" s="1"/>
  <c r="L49" i="1" s="1"/>
  <c r="M65" i="1" l="1"/>
  <c r="O65" i="1" s="1"/>
  <c r="Q65" i="1" s="1"/>
  <c r="S65" i="1" s="1"/>
  <c r="T65" i="1"/>
  <c r="V65" i="1" s="1"/>
  <c r="X65" i="1" s="1"/>
  <c r="Z65" i="1" s="1"/>
  <c r="D65" i="1"/>
  <c r="F65" i="1" s="1"/>
  <c r="H65" i="1" s="1"/>
  <c r="J65" i="1" s="1"/>
  <c r="L65" i="1" s="1"/>
  <c r="M38" i="1"/>
  <c r="O38" i="1" s="1"/>
  <c r="Q38" i="1" s="1"/>
  <c r="S38" i="1" s="1"/>
  <c r="T38" i="1"/>
  <c r="V38" i="1" s="1"/>
  <c r="X38" i="1" s="1"/>
  <c r="Z38" i="1" s="1"/>
  <c r="D38" i="1"/>
  <c r="F38" i="1" s="1"/>
  <c r="H38" i="1" s="1"/>
  <c r="J38" i="1" s="1"/>
  <c r="L38" i="1" s="1"/>
  <c r="M33" i="1"/>
  <c r="O33" i="1" s="1"/>
  <c r="Q33" i="1" s="1"/>
  <c r="S33" i="1" s="1"/>
  <c r="T33" i="1"/>
  <c r="V33" i="1" s="1"/>
  <c r="X33" i="1" s="1"/>
  <c r="Z33" i="1" s="1"/>
  <c r="D33" i="1"/>
  <c r="F33" i="1" s="1"/>
  <c r="H33" i="1" s="1"/>
  <c r="J33" i="1" s="1"/>
  <c r="L33" i="1" s="1"/>
  <c r="M28" i="1"/>
  <c r="O28" i="1" s="1"/>
  <c r="Q28" i="1" s="1"/>
  <c r="S28" i="1" s="1"/>
  <c r="T28" i="1"/>
  <c r="V28" i="1" s="1"/>
  <c r="X28" i="1" s="1"/>
  <c r="Z28" i="1" s="1"/>
  <c r="D28" i="1"/>
  <c r="F28" i="1" s="1"/>
  <c r="H28" i="1" s="1"/>
  <c r="J28" i="1" s="1"/>
  <c r="L28" i="1" s="1"/>
  <c r="M23" i="1"/>
  <c r="O23" i="1" s="1"/>
  <c r="Q23" i="1" s="1"/>
  <c r="S23" i="1" s="1"/>
  <c r="T23" i="1"/>
  <c r="V23" i="1" s="1"/>
  <c r="X23" i="1" s="1"/>
  <c r="Z23" i="1" s="1"/>
  <c r="D23" i="1"/>
  <c r="F23" i="1" s="1"/>
  <c r="H23" i="1" s="1"/>
  <c r="J23" i="1" s="1"/>
  <c r="L23" i="1" s="1"/>
  <c r="D313" i="1" l="1"/>
  <c r="F313" i="1" s="1"/>
  <c r="H313" i="1" s="1"/>
  <c r="J313" i="1" s="1"/>
  <c r="L313" i="1" s="1"/>
  <c r="T313" i="1"/>
  <c r="V313" i="1" s="1"/>
  <c r="X313" i="1" s="1"/>
  <c r="Z313" i="1" s="1"/>
  <c r="M313" i="1"/>
  <c r="O313" i="1" s="1"/>
  <c r="Q313" i="1" s="1"/>
  <c r="S313" i="1" s="1"/>
  <c r="M290" i="1"/>
  <c r="O290" i="1" s="1"/>
  <c r="Q290" i="1" s="1"/>
  <c r="S290" i="1" s="1"/>
  <c r="T290" i="1"/>
  <c r="V290" i="1" s="1"/>
  <c r="X290" i="1" s="1"/>
  <c r="Z290" i="1" s="1"/>
  <c r="D290" i="1"/>
  <c r="F290" i="1" s="1"/>
  <c r="H290" i="1" s="1"/>
  <c r="J290" i="1" s="1"/>
  <c r="L290" i="1" s="1"/>
  <c r="M104" i="1" l="1"/>
  <c r="T104" i="1"/>
  <c r="D104" i="1"/>
  <c r="M103" i="1"/>
  <c r="T103" i="1"/>
  <c r="D103" i="1"/>
  <c r="M102" i="1"/>
  <c r="O102" i="1" s="1"/>
  <c r="Q102" i="1" s="1"/>
  <c r="S102" i="1" s="1"/>
  <c r="T102" i="1"/>
  <c r="V102" i="1" s="1"/>
  <c r="X102" i="1" s="1"/>
  <c r="Z102" i="1" s="1"/>
  <c r="D102" i="1"/>
  <c r="F102" i="1" s="1"/>
  <c r="H102" i="1" s="1"/>
  <c r="J102" i="1" s="1"/>
  <c r="L102" i="1" s="1"/>
  <c r="M101" i="1"/>
  <c r="O101" i="1" s="1"/>
  <c r="Q101" i="1" s="1"/>
  <c r="S101" i="1" s="1"/>
  <c r="T101" i="1"/>
  <c r="V101" i="1" s="1"/>
  <c r="X101" i="1" s="1"/>
  <c r="Z101" i="1" s="1"/>
  <c r="D101" i="1"/>
  <c r="F101" i="1" s="1"/>
  <c r="H101" i="1" s="1"/>
  <c r="J101" i="1" s="1"/>
  <c r="L101" i="1" s="1"/>
  <c r="M137" i="1"/>
  <c r="O137" i="1" s="1"/>
  <c r="Q137" i="1" s="1"/>
  <c r="S137" i="1" s="1"/>
  <c r="T137" i="1"/>
  <c r="V137" i="1" s="1"/>
  <c r="X137" i="1" s="1"/>
  <c r="Z137" i="1" s="1"/>
  <c r="D137" i="1"/>
  <c r="F137" i="1" s="1"/>
  <c r="H137" i="1" s="1"/>
  <c r="J137" i="1" s="1"/>
  <c r="L137" i="1" s="1"/>
  <c r="M134" i="1"/>
  <c r="O134" i="1" s="1"/>
  <c r="Q134" i="1" s="1"/>
  <c r="S134" i="1" s="1"/>
  <c r="T134" i="1"/>
  <c r="V134" i="1" s="1"/>
  <c r="X134" i="1" s="1"/>
  <c r="Z134" i="1" s="1"/>
  <c r="D134" i="1"/>
  <c r="F134" i="1" s="1"/>
  <c r="H134" i="1" s="1"/>
  <c r="J134" i="1" s="1"/>
  <c r="L134" i="1" s="1"/>
  <c r="M129" i="1"/>
  <c r="O129" i="1" s="1"/>
  <c r="Q129" i="1" s="1"/>
  <c r="S129" i="1" s="1"/>
  <c r="T129" i="1"/>
  <c r="V129" i="1" s="1"/>
  <c r="X129" i="1" s="1"/>
  <c r="Z129" i="1" s="1"/>
  <c r="D129" i="1"/>
  <c r="F129" i="1" s="1"/>
  <c r="H129" i="1" s="1"/>
  <c r="J129" i="1" s="1"/>
  <c r="L129" i="1" s="1"/>
  <c r="D311" i="1" l="1"/>
  <c r="F311" i="1" s="1"/>
  <c r="H311" i="1" s="1"/>
  <c r="J311" i="1" s="1"/>
  <c r="L311" i="1" s="1"/>
  <c r="F104" i="1"/>
  <c r="H104" i="1" s="1"/>
  <c r="J104" i="1" s="1"/>
  <c r="L104" i="1" s="1"/>
  <c r="D310" i="1"/>
  <c r="F310" i="1" s="1"/>
  <c r="H310" i="1" s="1"/>
  <c r="J310" i="1" s="1"/>
  <c r="L310" i="1" s="1"/>
  <c r="F103" i="1"/>
  <c r="H103" i="1" s="1"/>
  <c r="J103" i="1" s="1"/>
  <c r="L103" i="1" s="1"/>
  <c r="T311" i="1"/>
  <c r="V311" i="1" s="1"/>
  <c r="X311" i="1" s="1"/>
  <c r="Z311" i="1" s="1"/>
  <c r="V104" i="1"/>
  <c r="X104" i="1" s="1"/>
  <c r="Z104" i="1" s="1"/>
  <c r="M310" i="1"/>
  <c r="O310" i="1" s="1"/>
  <c r="Q310" i="1" s="1"/>
  <c r="S310" i="1" s="1"/>
  <c r="O103" i="1"/>
  <c r="Q103" i="1" s="1"/>
  <c r="S103" i="1" s="1"/>
  <c r="T310" i="1"/>
  <c r="V310" i="1" s="1"/>
  <c r="X310" i="1" s="1"/>
  <c r="Z310" i="1" s="1"/>
  <c r="V103" i="1"/>
  <c r="X103" i="1" s="1"/>
  <c r="Z103" i="1" s="1"/>
  <c r="M311" i="1"/>
  <c r="O311" i="1" s="1"/>
  <c r="Q311" i="1" s="1"/>
  <c r="S311" i="1" s="1"/>
  <c r="O104" i="1"/>
  <c r="Q104" i="1" s="1"/>
  <c r="S104" i="1" s="1"/>
  <c r="T314" i="1"/>
  <c r="V314" i="1" s="1"/>
  <c r="X314" i="1" s="1"/>
  <c r="Z314" i="1" s="1"/>
  <c r="M314" i="1"/>
  <c r="O314" i="1" s="1"/>
  <c r="Q314" i="1" s="1"/>
  <c r="S314" i="1" s="1"/>
  <c r="D314" i="1"/>
  <c r="F314" i="1" s="1"/>
  <c r="H314" i="1" s="1"/>
  <c r="J314" i="1" s="1"/>
  <c r="L314" i="1" s="1"/>
  <c r="T99" i="1"/>
  <c r="V99" i="1" s="1"/>
  <c r="X99" i="1" s="1"/>
  <c r="Z99" i="1" s="1"/>
  <c r="D99" i="1"/>
  <c r="F99" i="1" s="1"/>
  <c r="H99" i="1" s="1"/>
  <c r="J99" i="1" s="1"/>
  <c r="L99" i="1" s="1"/>
  <c r="M99" i="1"/>
  <c r="O99" i="1" s="1"/>
  <c r="Q99" i="1" s="1"/>
  <c r="S99" i="1" s="1"/>
  <c r="M281" i="1"/>
  <c r="O281" i="1" s="1"/>
  <c r="Q281" i="1" s="1"/>
  <c r="S281" i="1" s="1"/>
  <c r="T281" i="1"/>
  <c r="V281" i="1" s="1"/>
  <c r="X281" i="1" s="1"/>
  <c r="Z281" i="1" s="1"/>
  <c r="D281" i="1"/>
  <c r="F281" i="1" s="1"/>
  <c r="H281" i="1" s="1"/>
  <c r="J281" i="1" s="1"/>
  <c r="L281" i="1" s="1"/>
  <c r="M279" i="1"/>
  <c r="O279" i="1" s="1"/>
  <c r="Q279" i="1" s="1"/>
  <c r="S279" i="1" s="1"/>
  <c r="T279" i="1"/>
  <c r="V279" i="1" s="1"/>
  <c r="X279" i="1" s="1"/>
  <c r="Z279" i="1" s="1"/>
  <c r="D279" i="1"/>
  <c r="F279" i="1" s="1"/>
  <c r="H279" i="1" s="1"/>
  <c r="J279" i="1" s="1"/>
  <c r="L279" i="1" s="1"/>
  <c r="M172" i="1"/>
  <c r="T172" i="1"/>
  <c r="D172" i="1"/>
  <c r="M171" i="1"/>
  <c r="O171" i="1" s="1"/>
  <c r="Q171" i="1" s="1"/>
  <c r="S171" i="1" s="1"/>
  <c r="T171" i="1"/>
  <c r="V171" i="1" s="1"/>
  <c r="X171" i="1" s="1"/>
  <c r="Z171" i="1" s="1"/>
  <c r="D171" i="1"/>
  <c r="F171" i="1" s="1"/>
  <c r="H171" i="1" s="1"/>
  <c r="J171" i="1" s="1"/>
  <c r="L171" i="1" s="1"/>
  <c r="M265" i="1"/>
  <c r="T265" i="1"/>
  <c r="D265" i="1"/>
  <c r="M269" i="1"/>
  <c r="O269" i="1" s="1"/>
  <c r="Q269" i="1" s="1"/>
  <c r="S269" i="1" s="1"/>
  <c r="T269" i="1"/>
  <c r="V269" i="1" s="1"/>
  <c r="X269" i="1" s="1"/>
  <c r="Z269" i="1" s="1"/>
  <c r="D269" i="1"/>
  <c r="F269" i="1" s="1"/>
  <c r="H269" i="1" s="1"/>
  <c r="J269" i="1" s="1"/>
  <c r="L269" i="1" s="1"/>
  <c r="M266" i="1"/>
  <c r="O266" i="1" s="1"/>
  <c r="Q266" i="1" s="1"/>
  <c r="S266" i="1" s="1"/>
  <c r="T266" i="1"/>
  <c r="V266" i="1" s="1"/>
  <c r="X266" i="1" s="1"/>
  <c r="Z266" i="1" s="1"/>
  <c r="D266" i="1"/>
  <c r="F266" i="1" s="1"/>
  <c r="H266" i="1" s="1"/>
  <c r="J266" i="1" s="1"/>
  <c r="L266" i="1" s="1"/>
  <c r="M207" i="1"/>
  <c r="O207" i="1" s="1"/>
  <c r="Q207" i="1" s="1"/>
  <c r="S207" i="1" s="1"/>
  <c r="T207" i="1"/>
  <c r="V207" i="1" s="1"/>
  <c r="X207" i="1" s="1"/>
  <c r="Z207" i="1" s="1"/>
  <c r="D207" i="1"/>
  <c r="F207" i="1" s="1"/>
  <c r="H207" i="1" s="1"/>
  <c r="J207" i="1" s="1"/>
  <c r="L207" i="1" s="1"/>
  <c r="D203" i="1"/>
  <c r="F203" i="1" s="1"/>
  <c r="H203" i="1" s="1"/>
  <c r="J203" i="1" s="1"/>
  <c r="L203" i="1" s="1"/>
  <c r="M174" i="1"/>
  <c r="O174" i="1" s="1"/>
  <c r="Q174" i="1" s="1"/>
  <c r="S174" i="1" s="1"/>
  <c r="T174" i="1"/>
  <c r="V174" i="1" s="1"/>
  <c r="X174" i="1" s="1"/>
  <c r="Z174" i="1" s="1"/>
  <c r="D174" i="1"/>
  <c r="F174" i="1" s="1"/>
  <c r="H174" i="1" s="1"/>
  <c r="J174" i="1" s="1"/>
  <c r="L174" i="1" s="1"/>
  <c r="M243" i="1"/>
  <c r="O243" i="1" s="1"/>
  <c r="Q243" i="1" s="1"/>
  <c r="S243" i="1" s="1"/>
  <c r="T243" i="1"/>
  <c r="V243" i="1" s="1"/>
  <c r="X243" i="1" s="1"/>
  <c r="Z243" i="1" s="1"/>
  <c r="D243" i="1"/>
  <c r="F243" i="1" s="1"/>
  <c r="H243" i="1" s="1"/>
  <c r="J243" i="1" s="1"/>
  <c r="L243" i="1" s="1"/>
  <c r="M239" i="1"/>
  <c r="O239" i="1" s="1"/>
  <c r="Q239" i="1" s="1"/>
  <c r="S239" i="1" s="1"/>
  <c r="T239" i="1"/>
  <c r="V239" i="1" s="1"/>
  <c r="X239" i="1" s="1"/>
  <c r="Z239" i="1" s="1"/>
  <c r="D239" i="1"/>
  <c r="F239" i="1" s="1"/>
  <c r="H239" i="1" s="1"/>
  <c r="J239" i="1" s="1"/>
  <c r="L239" i="1" s="1"/>
  <c r="M223" i="1"/>
  <c r="O223" i="1" s="1"/>
  <c r="Q223" i="1" s="1"/>
  <c r="S223" i="1" s="1"/>
  <c r="T223" i="1"/>
  <c r="V223" i="1" s="1"/>
  <c r="X223" i="1" s="1"/>
  <c r="Z223" i="1" s="1"/>
  <c r="D223" i="1"/>
  <c r="F223" i="1" s="1"/>
  <c r="H223" i="1" s="1"/>
  <c r="J223" i="1" s="1"/>
  <c r="L223" i="1" s="1"/>
  <c r="M227" i="1"/>
  <c r="O227" i="1" s="1"/>
  <c r="Q227" i="1" s="1"/>
  <c r="S227" i="1" s="1"/>
  <c r="T227" i="1"/>
  <c r="V227" i="1" s="1"/>
  <c r="X227" i="1" s="1"/>
  <c r="Z227" i="1" s="1"/>
  <c r="D227" i="1"/>
  <c r="F227" i="1" s="1"/>
  <c r="H227" i="1" s="1"/>
  <c r="J227" i="1" s="1"/>
  <c r="L227" i="1" s="1"/>
  <c r="M182" i="1"/>
  <c r="O182" i="1" s="1"/>
  <c r="Q182" i="1" s="1"/>
  <c r="S182" i="1" s="1"/>
  <c r="T182" i="1"/>
  <c r="V182" i="1" s="1"/>
  <c r="X182" i="1" s="1"/>
  <c r="Z182" i="1" s="1"/>
  <c r="D182" i="1"/>
  <c r="F182" i="1" s="1"/>
  <c r="H182" i="1" s="1"/>
  <c r="J182" i="1" s="1"/>
  <c r="L182" i="1" s="1"/>
  <c r="M231" i="1"/>
  <c r="T231" i="1"/>
  <c r="D231" i="1"/>
  <c r="M219" i="1"/>
  <c r="O219" i="1" s="1"/>
  <c r="Q219" i="1" s="1"/>
  <c r="S219" i="1" s="1"/>
  <c r="T219" i="1"/>
  <c r="V219" i="1" s="1"/>
  <c r="X219" i="1" s="1"/>
  <c r="Z219" i="1" s="1"/>
  <c r="D219" i="1"/>
  <c r="F219" i="1" s="1"/>
  <c r="H219" i="1" s="1"/>
  <c r="J219" i="1" s="1"/>
  <c r="L219" i="1" s="1"/>
  <c r="M247" i="1"/>
  <c r="O247" i="1" s="1"/>
  <c r="Q247" i="1" s="1"/>
  <c r="S247" i="1" s="1"/>
  <c r="T247" i="1"/>
  <c r="V247" i="1" s="1"/>
  <c r="X247" i="1" s="1"/>
  <c r="Z247" i="1" s="1"/>
  <c r="D247" i="1"/>
  <c r="F247" i="1" s="1"/>
  <c r="H247" i="1" s="1"/>
  <c r="J247" i="1" s="1"/>
  <c r="L247" i="1" s="1"/>
  <c r="M203" i="1"/>
  <c r="O203" i="1" s="1"/>
  <c r="Q203" i="1" s="1"/>
  <c r="S203" i="1" s="1"/>
  <c r="T203" i="1"/>
  <c r="V203" i="1" s="1"/>
  <c r="X203" i="1" s="1"/>
  <c r="Z203" i="1" s="1"/>
  <c r="M215" i="1"/>
  <c r="O215" i="1" s="1"/>
  <c r="Q215" i="1" s="1"/>
  <c r="S215" i="1" s="1"/>
  <c r="T215" i="1"/>
  <c r="V215" i="1" s="1"/>
  <c r="X215" i="1" s="1"/>
  <c r="Z215" i="1" s="1"/>
  <c r="D215" i="1"/>
  <c r="F215" i="1" s="1"/>
  <c r="H215" i="1" s="1"/>
  <c r="J215" i="1" s="1"/>
  <c r="L215" i="1" s="1"/>
  <c r="M199" i="1"/>
  <c r="O199" i="1" s="1"/>
  <c r="Q199" i="1" s="1"/>
  <c r="S199" i="1" s="1"/>
  <c r="T199" i="1"/>
  <c r="V199" i="1" s="1"/>
  <c r="X199" i="1" s="1"/>
  <c r="Z199" i="1" s="1"/>
  <c r="D199" i="1"/>
  <c r="F199" i="1" s="1"/>
  <c r="H199" i="1" s="1"/>
  <c r="J199" i="1" s="1"/>
  <c r="L199" i="1" s="1"/>
  <c r="M211" i="1"/>
  <c r="O211" i="1" s="1"/>
  <c r="Q211" i="1" s="1"/>
  <c r="S211" i="1" s="1"/>
  <c r="T211" i="1"/>
  <c r="V211" i="1" s="1"/>
  <c r="X211" i="1" s="1"/>
  <c r="Z211" i="1" s="1"/>
  <c r="D211" i="1"/>
  <c r="F211" i="1" s="1"/>
  <c r="H211" i="1" s="1"/>
  <c r="J211" i="1" s="1"/>
  <c r="L211" i="1" s="1"/>
  <c r="M194" i="1"/>
  <c r="O194" i="1" s="1"/>
  <c r="Q194" i="1" s="1"/>
  <c r="S194" i="1" s="1"/>
  <c r="T194" i="1"/>
  <c r="V194" i="1" s="1"/>
  <c r="X194" i="1" s="1"/>
  <c r="Z194" i="1" s="1"/>
  <c r="D194" i="1"/>
  <c r="F194" i="1" s="1"/>
  <c r="H194" i="1" s="1"/>
  <c r="J194" i="1" s="1"/>
  <c r="L194" i="1" s="1"/>
  <c r="M190" i="1"/>
  <c r="O190" i="1" s="1"/>
  <c r="Q190" i="1" s="1"/>
  <c r="S190" i="1" s="1"/>
  <c r="T190" i="1"/>
  <c r="V190" i="1" s="1"/>
  <c r="X190" i="1" s="1"/>
  <c r="Z190" i="1" s="1"/>
  <c r="D190" i="1"/>
  <c r="F190" i="1" s="1"/>
  <c r="H190" i="1" s="1"/>
  <c r="J190" i="1" s="1"/>
  <c r="L190" i="1" s="1"/>
  <c r="M186" i="1"/>
  <c r="O186" i="1" s="1"/>
  <c r="Q186" i="1" s="1"/>
  <c r="S186" i="1" s="1"/>
  <c r="T186" i="1"/>
  <c r="V186" i="1" s="1"/>
  <c r="X186" i="1" s="1"/>
  <c r="Z186" i="1" s="1"/>
  <c r="D186" i="1"/>
  <c r="F186" i="1" s="1"/>
  <c r="H186" i="1" s="1"/>
  <c r="J186" i="1" s="1"/>
  <c r="L186" i="1" s="1"/>
  <c r="M178" i="1"/>
  <c r="O178" i="1" s="1"/>
  <c r="Q178" i="1" s="1"/>
  <c r="S178" i="1" s="1"/>
  <c r="T178" i="1"/>
  <c r="V178" i="1" s="1"/>
  <c r="X178" i="1" s="1"/>
  <c r="Z178" i="1" s="1"/>
  <c r="D178" i="1"/>
  <c r="F178" i="1" s="1"/>
  <c r="H178" i="1" s="1"/>
  <c r="J178" i="1" s="1"/>
  <c r="L178" i="1" s="1"/>
  <c r="M143" i="1"/>
  <c r="O143" i="1" s="1"/>
  <c r="Q143" i="1" s="1"/>
  <c r="S143" i="1" s="1"/>
  <c r="T143" i="1"/>
  <c r="V143" i="1" s="1"/>
  <c r="X143" i="1" s="1"/>
  <c r="Z143" i="1" s="1"/>
  <c r="D143" i="1"/>
  <c r="F143" i="1" s="1"/>
  <c r="H143" i="1" s="1"/>
  <c r="J143" i="1" s="1"/>
  <c r="L143" i="1" s="1"/>
  <c r="D317" i="1" l="1"/>
  <c r="F317" i="1" s="1"/>
  <c r="H317" i="1" s="1"/>
  <c r="J317" i="1" s="1"/>
  <c r="L317" i="1" s="1"/>
  <c r="F231" i="1"/>
  <c r="H231" i="1" s="1"/>
  <c r="J231" i="1" s="1"/>
  <c r="L231" i="1" s="1"/>
  <c r="T317" i="1"/>
  <c r="V317" i="1" s="1"/>
  <c r="X317" i="1" s="1"/>
  <c r="Z317" i="1" s="1"/>
  <c r="V231" i="1"/>
  <c r="X231" i="1" s="1"/>
  <c r="Z231" i="1" s="1"/>
  <c r="M262" i="1"/>
  <c r="O262" i="1" s="1"/>
  <c r="Q262" i="1" s="1"/>
  <c r="S262" i="1" s="1"/>
  <c r="O265" i="1"/>
  <c r="Q265" i="1" s="1"/>
  <c r="S265" i="1" s="1"/>
  <c r="D308" i="1"/>
  <c r="F308" i="1" s="1"/>
  <c r="H308" i="1" s="1"/>
  <c r="J308" i="1" s="1"/>
  <c r="L308" i="1" s="1"/>
  <c r="F172" i="1"/>
  <c r="H172" i="1" s="1"/>
  <c r="J172" i="1" s="1"/>
  <c r="L172" i="1" s="1"/>
  <c r="M317" i="1"/>
  <c r="O317" i="1" s="1"/>
  <c r="Q317" i="1" s="1"/>
  <c r="S317" i="1" s="1"/>
  <c r="O231" i="1"/>
  <c r="Q231" i="1" s="1"/>
  <c r="S231" i="1" s="1"/>
  <c r="T308" i="1"/>
  <c r="V308" i="1" s="1"/>
  <c r="X308" i="1" s="1"/>
  <c r="Z308" i="1" s="1"/>
  <c r="V172" i="1"/>
  <c r="X172" i="1" s="1"/>
  <c r="Z172" i="1" s="1"/>
  <c r="T262" i="1"/>
  <c r="V262" i="1" s="1"/>
  <c r="X262" i="1" s="1"/>
  <c r="Z262" i="1" s="1"/>
  <c r="V265" i="1"/>
  <c r="X265" i="1" s="1"/>
  <c r="Z265" i="1" s="1"/>
  <c r="D262" i="1"/>
  <c r="F262" i="1" s="1"/>
  <c r="H262" i="1" s="1"/>
  <c r="J262" i="1" s="1"/>
  <c r="L262" i="1" s="1"/>
  <c r="F265" i="1"/>
  <c r="H265" i="1" s="1"/>
  <c r="J265" i="1" s="1"/>
  <c r="L265" i="1" s="1"/>
  <c r="M308" i="1"/>
  <c r="O308" i="1" s="1"/>
  <c r="Q308" i="1" s="1"/>
  <c r="S308" i="1" s="1"/>
  <c r="O172" i="1"/>
  <c r="Q172" i="1" s="1"/>
  <c r="S172" i="1" s="1"/>
  <c r="T169" i="1"/>
  <c r="V169" i="1" s="1"/>
  <c r="X169" i="1" s="1"/>
  <c r="Z169" i="1" s="1"/>
  <c r="M144" i="1"/>
  <c r="O144" i="1" s="1"/>
  <c r="Q144" i="1" s="1"/>
  <c r="S144" i="1" s="1"/>
  <c r="T144" i="1"/>
  <c r="V144" i="1" s="1"/>
  <c r="X144" i="1" s="1"/>
  <c r="Z144" i="1" s="1"/>
  <c r="D144" i="1"/>
  <c r="F144" i="1" s="1"/>
  <c r="H144" i="1" s="1"/>
  <c r="J144" i="1" s="1"/>
  <c r="L144" i="1" s="1"/>
  <c r="M160" i="1"/>
  <c r="O160" i="1" s="1"/>
  <c r="Q160" i="1" s="1"/>
  <c r="S160" i="1" s="1"/>
  <c r="T160" i="1"/>
  <c r="V160" i="1" s="1"/>
  <c r="X160" i="1" s="1"/>
  <c r="Z160" i="1" s="1"/>
  <c r="D160" i="1"/>
  <c r="F160" i="1" s="1"/>
  <c r="H160" i="1" s="1"/>
  <c r="J160" i="1" s="1"/>
  <c r="L160" i="1" s="1"/>
  <c r="M156" i="1"/>
  <c r="O156" i="1" s="1"/>
  <c r="Q156" i="1" s="1"/>
  <c r="S156" i="1" s="1"/>
  <c r="T156" i="1"/>
  <c r="V156" i="1" s="1"/>
  <c r="X156" i="1" s="1"/>
  <c r="Z156" i="1" s="1"/>
  <c r="D156" i="1"/>
  <c r="F156" i="1" s="1"/>
  <c r="H156" i="1" s="1"/>
  <c r="J156" i="1" s="1"/>
  <c r="L156" i="1" s="1"/>
  <c r="D141" i="1" l="1"/>
  <c r="F141" i="1" s="1"/>
  <c r="H141" i="1" s="1"/>
  <c r="J141" i="1" s="1"/>
  <c r="L141" i="1" s="1"/>
  <c r="D309" i="1"/>
  <c r="F309" i="1" s="1"/>
  <c r="H309" i="1" s="1"/>
  <c r="J309" i="1" s="1"/>
  <c r="L309" i="1" s="1"/>
  <c r="M141" i="1"/>
  <c r="O141" i="1" s="1"/>
  <c r="Q141" i="1" s="1"/>
  <c r="S141" i="1" s="1"/>
  <c r="M309" i="1"/>
  <c r="O309" i="1" s="1"/>
  <c r="Q309" i="1" s="1"/>
  <c r="S309" i="1" s="1"/>
  <c r="T141" i="1"/>
  <c r="V141" i="1" s="1"/>
  <c r="X141" i="1" s="1"/>
  <c r="Z141" i="1" s="1"/>
  <c r="T309" i="1"/>
  <c r="V309" i="1" s="1"/>
  <c r="X309" i="1" s="1"/>
  <c r="Z309" i="1" s="1"/>
  <c r="M146" i="1"/>
  <c r="T146" i="1"/>
  <c r="D146" i="1"/>
  <c r="M315" i="1" l="1"/>
  <c r="O315" i="1" s="1"/>
  <c r="Q315" i="1" s="1"/>
  <c r="S315" i="1" s="1"/>
  <c r="O146" i="1"/>
  <c r="Q146" i="1" s="1"/>
  <c r="S146" i="1" s="1"/>
  <c r="T315" i="1"/>
  <c r="V315" i="1" s="1"/>
  <c r="X315" i="1" s="1"/>
  <c r="Z315" i="1" s="1"/>
  <c r="V146" i="1"/>
  <c r="X146" i="1" s="1"/>
  <c r="Z146" i="1" s="1"/>
  <c r="D315" i="1"/>
  <c r="F315" i="1" s="1"/>
  <c r="H315" i="1" s="1"/>
  <c r="J315" i="1" s="1"/>
  <c r="L315" i="1" s="1"/>
  <c r="F146" i="1"/>
  <c r="H146" i="1" s="1"/>
  <c r="J146" i="1" s="1"/>
  <c r="L146" i="1" s="1"/>
  <c r="M295" i="1"/>
  <c r="O295" i="1" s="1"/>
  <c r="Q295" i="1" s="1"/>
  <c r="S295" i="1" s="1"/>
  <c r="T295" i="1"/>
  <c r="V295" i="1" s="1"/>
  <c r="X295" i="1" s="1"/>
  <c r="Z295" i="1" s="1"/>
  <c r="D295" i="1"/>
  <c r="F295" i="1" s="1"/>
  <c r="H295" i="1" s="1"/>
  <c r="J295" i="1" s="1"/>
  <c r="L295" i="1" s="1"/>
  <c r="T306" i="1" l="1"/>
  <c r="M169" i="1"/>
  <c r="O169" i="1" s="1"/>
  <c r="Q169" i="1" s="1"/>
  <c r="S169" i="1" s="1"/>
  <c r="D169" i="1"/>
  <c r="F169" i="1" s="1"/>
  <c r="H169" i="1" s="1"/>
  <c r="J169" i="1" s="1"/>
  <c r="L169" i="1" s="1"/>
  <c r="V306" i="1" l="1"/>
  <c r="M306" i="1"/>
  <c r="D306" i="1"/>
  <c r="F306" i="1" s="1"/>
  <c r="H306" i="1" l="1"/>
  <c r="J306" i="1" s="1"/>
  <c r="L306" i="1" s="1"/>
  <c r="O306" i="1"/>
  <c r="X306" i="1"/>
  <c r="Z306" i="1" s="1"/>
  <c r="Q306" i="1" l="1"/>
  <c r="S306" i="1" s="1"/>
</calcChain>
</file>

<file path=xl/sharedStrings.xml><?xml version="1.0" encoding="utf-8"?>
<sst xmlns="http://schemas.openxmlformats.org/spreadsheetml/2006/main" count="734" uniqueCount="386">
  <si>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</si>
  <si>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</si>
  <si>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</si>
  <si>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</si>
  <si>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</si>
  <si>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</si>
  <si>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</si>
  <si>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</si>
  <si>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</si>
  <si>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</si>
  <si>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</si>
  <si>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</si>
  <si>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</si>
  <si>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</si>
  <si>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</si>
  <si>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</si>
  <si>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</si>
  <si>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</si>
  <si>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</si>
  <si>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</si>
  <si>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</si>
  <si>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</si>
  <si>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</si>
  <si>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</si>
  <si>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</si>
  <si>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</si>
  <si>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</si>
  <si>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</si>
  <si>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Реконструкция пересечения ул. Героев Хасана и Транссибирской магистрали (включая тоннель)</t>
  </si>
  <si>
    <t>краевой бюджет (дорожный фонд)</t>
  </si>
  <si>
    <t>Реконструкция ул. Героев Хасана от ул. Хлебозаводская до ул. Василия Васильева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</si>
  <si>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</si>
  <si>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</si>
  <si>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</si>
  <si>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</si>
  <si>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Социалистической от ПК7 до ПК10+50 с разворотным кольцом</t>
  </si>
  <si>
    <t>Реконструкция ул. Карпинского от ул. Мира до шоссе Космонавтов</t>
  </si>
  <si>
    <t>Строительство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</si>
  <si>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</si>
  <si>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</si>
  <si>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</si>
  <si>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Строительство автомобильной дороги от площади Карла Маркса до ул. Чкалова</t>
  </si>
  <si>
    <t>Реконструкция ул. Революции: 2 очередь моста через реку Егошиху</t>
  </si>
  <si>
    <t>Реконструкция ул. Плеханова от шоссе Космонавтов до ул. Грузинская</t>
  </si>
  <si>
    <t>Изъятие земельных участков и объектов недвижимости, имущества для реконструкции дорожных объектов города Перми</t>
  </si>
  <si>
    <t>Строительство места отвала снега «Голый мыс»</t>
  </si>
  <si>
    <t>Строительство (реконструкция) сетей наружного освещения</t>
  </si>
  <si>
    <t>Строительство сквера по ул. Гашкова, 20</t>
  </si>
  <si>
    <t>Строительство сквера по ул. Яблочкова</t>
  </si>
  <si>
    <t xml:space="preserve">Строительство Архиерейского подворья </t>
  </si>
  <si>
    <t xml:space="preserve">Реконструкция сквера в 68 квартале, эспланада </t>
  </si>
  <si>
    <t xml:space="preserve">Реконструкция сквера на нижней части набережной реки Кама </t>
  </si>
  <si>
    <t>Строительство автомобильной дороги по Ивинскому проспекту</t>
  </si>
  <si>
    <t xml:space="preserve">Реконструкция ул. Грибоедова от ул. Уинской до ул. Лесной 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</si>
  <si>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 </t>
  </si>
  <si>
    <t>Реконструкция проспекта Парковый</t>
  </si>
  <si>
    <t>Реконструкция ул. Куфонина</t>
  </si>
  <si>
    <t>9190041010</t>
  </si>
  <si>
    <t>Строительство приюта для содержания безнадзорных животных по ул. Верхне-Муллинской, 106а г. Перми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</si>
  <si>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</si>
  <si>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</si>
  <si>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</si>
  <si>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</si>
  <si>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</si>
  <si>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</si>
  <si>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</si>
  <si>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</si>
  <si>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</si>
  <si>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</si>
  <si>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</si>
  <si>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</si>
  <si>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</si>
  <si>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</si>
  <si>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</si>
  <si>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</si>
  <si>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Жилищно-коммунальное хозяйство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</si>
  <si>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</si>
  <si>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</si>
  <si>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 xml:space="preserve">Строительство сетей водоснабжения в микрорайонах города Перми </t>
  </si>
  <si>
    <t>1760142410</t>
  </si>
  <si>
    <t>1710141130</t>
  </si>
  <si>
    <t>1710142370</t>
  </si>
  <si>
    <t>1710141210</t>
  </si>
  <si>
    <t>1710142180</t>
  </si>
  <si>
    <t>1710241100</t>
  </si>
  <si>
    <t>1760342760</t>
  </si>
  <si>
    <t>1760342750</t>
  </si>
  <si>
    <t>1710141090</t>
  </si>
  <si>
    <t>1710141220</t>
  </si>
  <si>
    <t>1710142330</t>
  </si>
  <si>
    <t>1710142340</t>
  </si>
  <si>
    <t>1710142350</t>
  </si>
  <si>
    <t>1710142360</t>
  </si>
  <si>
    <t>1710442380</t>
  </si>
  <si>
    <t>1710141320</t>
  </si>
  <si>
    <t>1710142260</t>
  </si>
  <si>
    <t>1710441240</t>
  </si>
  <si>
    <t xml:space="preserve">Департамент  дорог и благоустройства </t>
  </si>
  <si>
    <t>Реконструкция площади Восстания. 2 этап</t>
  </si>
  <si>
    <t>Транспорт</t>
  </si>
  <si>
    <t>Строительство трамвайных путей между станциями Пермь II и Пермь I</t>
  </si>
  <si>
    <t>Реконструкция автодорожного путепровода по ул. Монастырской на 4А + 325 км перегона Пермь-II – Пермь-I Свердловской железной дороги</t>
  </si>
  <si>
    <t>0410241910</t>
  </si>
  <si>
    <t>Строительство объектов недвижимого имущества и инженерной инфраструктуры на территории Экстрим-парка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</si>
  <si>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</si>
  <si>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</si>
  <si>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0510141430</t>
  </si>
  <si>
    <t>0510141470</t>
  </si>
  <si>
    <t>0510141490</t>
  </si>
  <si>
    <t>0510142130</t>
  </si>
  <si>
    <t>0510143660</t>
  </si>
  <si>
    <t>0510141950</t>
  </si>
  <si>
    <t>0510141880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</si>
  <si>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</si>
  <si>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</si>
  <si>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</si>
  <si>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средства Фонда содействия реформированию жилищно-коммунального хозяйства</t>
  </si>
  <si>
    <t>0</t>
  </si>
  <si>
    <t>15302R0820</t>
  </si>
  <si>
    <t>153022C080</t>
  </si>
  <si>
    <t>Строительство здания для размещения дошкольного образовательного учреждения по ул. Евгения Пермяка, 8а</t>
  </si>
  <si>
    <t xml:space="preserve">в том числе </t>
  </si>
  <si>
    <t>Строительство здания для размещения дошкольного образовательного учреждения по ул. Желябова, 16б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</si>
  <si>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</si>
  <si>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здания для размещения дошкольного образовательного учреждения по ул. Байкальской, 26а</t>
  </si>
  <si>
    <t xml:space="preserve">краевой бюджет </t>
  </si>
  <si>
    <t xml:space="preserve">федеральный бюджет </t>
  </si>
  <si>
    <t>Строительство нового корпуса МАОУ «Гимназия № 3» г. Перми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</si>
  <si>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</si>
  <si>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</si>
  <si>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«Гимназия № 17» г. Перми (пристройка нового корпуса)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</si>
  <si>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</si>
  <si>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спортивной площадки МАОУ «СОШ № 131» г. Перми</t>
  </si>
  <si>
    <t xml:space="preserve">Строительство спортивной площадки МАОУ «Школа бизнеса и предпринимательства» г. Перми </t>
  </si>
  <si>
    <t>Строительство спортивного зала МАОУ «СОШ № 96» г. Перми</t>
  </si>
  <si>
    <t>Строительство спортивного зала МАОУ «СОШ № 81» г. Перми</t>
  </si>
  <si>
    <t>Строительство источников противопожарного водоснабжения</t>
  </si>
  <si>
    <t>0230241020</t>
  </si>
  <si>
    <t>0220443720</t>
  </si>
  <si>
    <t>0220241030</t>
  </si>
  <si>
    <t>1020442390</t>
  </si>
  <si>
    <t>1110541780</t>
  </si>
  <si>
    <t>1110542270</t>
  </si>
  <si>
    <t>1110542290</t>
  </si>
  <si>
    <t>1110542560</t>
  </si>
  <si>
    <t>1120441540</t>
  </si>
  <si>
    <t>1120441870</t>
  </si>
  <si>
    <t>1320242020</t>
  </si>
  <si>
    <t>1320243710</t>
  </si>
  <si>
    <t>102012T260</t>
  </si>
  <si>
    <t xml:space="preserve">Реконструкция здания МАОУ «СОШ № 93» г. Перми (пристройка нового корпуса)
</t>
  </si>
  <si>
    <t>Реконструкция ледовой арены МАУ ДО «ДЮЦ «Здоровье»</t>
  </si>
  <si>
    <t xml:space="preserve">Строительство здания общеобразовательного учреждения по ул. Карпинского, 77а </t>
  </si>
  <si>
    <t>Строительство спортивной площадки МАОУ «СОШ № 25» г. Перми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</si>
  <si>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</si>
  <si>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</si>
  <si>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</si>
  <si>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</si>
  <si>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1.</t>
  </si>
  <si>
    <t>8.</t>
  </si>
  <si>
    <t>5.</t>
  </si>
  <si>
    <t>9.</t>
  </si>
  <si>
    <t>2.</t>
  </si>
  <si>
    <t>3.</t>
  </si>
  <si>
    <t>89.</t>
  </si>
  <si>
    <t>15.</t>
  </si>
  <si>
    <t>4.</t>
  </si>
  <si>
    <t>6.</t>
  </si>
  <si>
    <t>7.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</si>
  <si>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</si>
  <si>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</si>
  <si>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</si>
  <si>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</si>
  <si>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</si>
  <si>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</si>
  <si>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</si>
  <si>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</si>
  <si>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</si>
  <si>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</si>
  <si>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</si>
  <si>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</si>
  <si>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</si>
  <si>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</si>
  <si>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</si>
  <si>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</si>
  <si>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</si>
  <si>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</si>
  <si>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</si>
  <si>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</si>
  <si>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</si>
  <si>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</si>
  <si>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</si>
  <si>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</si>
  <si>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</si>
  <si>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</si>
  <si>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</si>
  <si>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</si>
  <si>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</si>
  <si>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</si>
  <si>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</si>
  <si>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</si>
  <si>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</si>
  <si>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</si>
  <si>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</si>
  <si>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</si>
  <si>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</si>
  <si>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</si>
  <si>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</si>
  <si>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</si>
  <si>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</si>
  <si>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</si>
  <si>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</si>
  <si>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</si>
  <si>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</si>
  <si>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</si>
  <si>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</si>
  <si>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</si>
  <si>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</si>
  <si>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</si>
  <si>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</si>
  <si>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</si>
  <si>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</si>
  <si>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</si>
  <si>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</si>
  <si>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</si>
  <si>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</si>
  <si>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</si>
  <si>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</si>
  <si>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</si>
  <si>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</si>
  <si>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</si>
  <si>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</si>
  <si>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</si>
  <si>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</si>
  <si>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</si>
  <si>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</si>
  <si>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</si>
  <si>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</si>
  <si>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</si>
  <si>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</si>
  <si>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</si>
  <si>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</si>
  <si>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</si>
  <si>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</si>
  <si>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</si>
  <si>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</si>
  <si>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90.</t>
  </si>
  <si>
    <t>91.</t>
  </si>
  <si>
    <t>92.</t>
  </si>
  <si>
    <t>93.</t>
  </si>
  <si>
    <t>Департамент  земельных отношений</t>
  </si>
  <si>
    <t>Департамент земельных отношений</t>
  </si>
  <si>
    <t>Реконструкция кладбища «Северное»</t>
  </si>
  <si>
    <t>Строительство кладбища «Лесное»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</si>
  <si>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</si>
  <si>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Реконструкция здания МАУ «Дворец молодежи» г. Перми</t>
  </si>
  <si>
    <t>0810141600, 081P252320</t>
  </si>
  <si>
    <t>081P252320</t>
  </si>
  <si>
    <t>081P252320, 08101SН070</t>
  </si>
  <si>
    <t>08101SН070</t>
  </si>
  <si>
    <t>08201SН073</t>
  </si>
  <si>
    <t>0820141300</t>
  </si>
  <si>
    <t>0820142110, 08201SН074</t>
  </si>
  <si>
    <t>0820142630</t>
  </si>
  <si>
    <t>0820243510</t>
  </si>
  <si>
    <t>0820243520</t>
  </si>
  <si>
    <t>0820242640</t>
  </si>
  <si>
    <t>0820241760</t>
  </si>
  <si>
    <t>0820241960</t>
  </si>
  <si>
    <t>0820242190</t>
  </si>
  <si>
    <t>0820242220</t>
  </si>
  <si>
    <t>0820242230</t>
  </si>
  <si>
    <t>0820242210</t>
  </si>
  <si>
    <t>0820242620</t>
  </si>
  <si>
    <t>08201SН071</t>
  </si>
  <si>
    <t>0810141610, 081P252320, 08101SН072</t>
  </si>
  <si>
    <t>0820142550, 08201SН075</t>
  </si>
  <si>
    <t>0820142540, 08201SН076</t>
  </si>
  <si>
    <t>0810141940</t>
  </si>
  <si>
    <t>1020141920</t>
  </si>
  <si>
    <t>10201ST200</t>
  </si>
  <si>
    <t>10202SЖ410</t>
  </si>
  <si>
    <t>1020243670</t>
  </si>
  <si>
    <t>1020141930</t>
  </si>
  <si>
    <t>1020341290</t>
  </si>
  <si>
    <t>1020142580</t>
  </si>
  <si>
    <t>1020142590</t>
  </si>
  <si>
    <t>1020142600</t>
  </si>
  <si>
    <t>10201ST04D</t>
  </si>
  <si>
    <t>10201ST04E</t>
  </si>
  <si>
    <t>10201ST04F</t>
  </si>
  <si>
    <t>10201ST04L</t>
  </si>
  <si>
    <t>10201ST04G</t>
  </si>
  <si>
    <t>10201ST04Q</t>
  </si>
  <si>
    <t>10201ST04U</t>
  </si>
  <si>
    <t>10201ST04V</t>
  </si>
  <si>
    <t>10201ST04P</t>
  </si>
  <si>
    <t>10201ST04W</t>
  </si>
  <si>
    <t>10201ST04Y</t>
  </si>
  <si>
    <t>10201ST040</t>
  </si>
  <si>
    <t>10201ST04T</t>
  </si>
  <si>
    <t>1020141280, 10201ST04I</t>
  </si>
  <si>
    <t>Реконструкция сквера им. П. Морозова</t>
  </si>
  <si>
    <t xml:space="preserve">Департамент дорог и благоустройства </t>
  </si>
  <si>
    <t>Департамент жилищно-коммунального хозяйства</t>
  </si>
  <si>
    <t>Строительство плавательного бассейна по адресу: ул. Гашкова, 20а</t>
  </si>
  <si>
    <t xml:space="preserve">Строительство противооползневого сооружения в районе жилых домов по ул. КИМ, 5, 7, ул. Ивановской, 19 и ул. Чехова, 2, 4, 6, 8, 10 </t>
  </si>
  <si>
    <t>Строительство спортивного зала МАОУ «СОШ № 79» г. Перми</t>
  </si>
  <si>
    <t>10201ST04№</t>
  </si>
  <si>
    <t>Строительство здания для размещения дошкольного образовательного учреждения по ул. Ветлужской, 89</t>
  </si>
  <si>
    <t>Строительство лыжероллерной трассы по адресу: ул. Агрономическая, 23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</si>
  <si>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</si>
  <si>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</si>
  <si>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</si>
  <si>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2020 год и на плановый период 2021 и 2022 годов</t>
  </si>
  <si>
    <t>Поправки</t>
  </si>
  <si>
    <t>Управление по экологии и природопользованию</t>
  </si>
  <si>
    <t>Реконструкция здания по ул. Ижевской, 25 (литер А, А1)</t>
  </si>
  <si>
    <t>0220443730</t>
  </si>
  <si>
    <t>Реконструкция здания МАОУ «СОШ № 22» г. Перми (приспособление и реставрация объекта культурного наследия для современного использования)</t>
  </si>
  <si>
    <t>Реконструкция здания по ул. Ижевской, 25 (литер Д)</t>
  </si>
  <si>
    <t>082E15520</t>
  </si>
  <si>
    <t>08101SН070, 08201SН072, 082E15520</t>
  </si>
  <si>
    <t>151F309502, 151F367483</t>
  </si>
  <si>
    <t>15101SЖ160, 151F309602, 151F367484</t>
  </si>
  <si>
    <t>62.</t>
  </si>
  <si>
    <t>Строительство автомобильной дороги по ул. Лесная в Мотовилихинском районе г. Перми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</si>
  <si>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</si>
  <si>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102F150212</t>
  </si>
  <si>
    <t>10201ST04J, 1020141270</t>
  </si>
  <si>
    <t>Реконструкция сада им. Н.В. Гоголя</t>
  </si>
  <si>
    <t>Строительство сквера по ул. Корсуньской, 31</t>
  </si>
  <si>
    <t>Строительство парка Победы</t>
  </si>
  <si>
    <t>1110541820</t>
  </si>
  <si>
    <t>1110541850</t>
  </si>
  <si>
    <t>1110541860</t>
  </si>
  <si>
    <t>08201SН072, 0820142120</t>
  </si>
  <si>
    <t>0510141440</t>
  </si>
  <si>
    <t>0810141640, 081P252320, 08101SН04A</t>
  </si>
  <si>
    <t>0810141680, 08101SН071, 081P252320</t>
  </si>
  <si>
    <t>94.</t>
  </si>
  <si>
    <t>95.</t>
  </si>
  <si>
    <t>96.</t>
  </si>
  <si>
    <t>97.</t>
  </si>
  <si>
    <t>98.</t>
  </si>
  <si>
    <t>99.</t>
  </si>
  <si>
    <t>100.</t>
  </si>
  <si>
    <t>10201ST15D</t>
  </si>
  <si>
    <t>10201ST150</t>
  </si>
  <si>
    <t>08201141170</t>
  </si>
  <si>
    <t>Строительство нового корпуса МАОУ «СОШ № 59»  г. Перми</t>
  </si>
  <si>
    <t>101.</t>
  </si>
  <si>
    <t>Строительство спортивного зала МАОУ Гимназия № 10 г. Перми</t>
  </si>
  <si>
    <t>020243240</t>
  </si>
  <si>
    <t>082F150211</t>
  </si>
  <si>
    <t>08201SН070, 082F150211</t>
  </si>
  <si>
    <t>Уточнение февраль</t>
  </si>
  <si>
    <t>102.</t>
  </si>
  <si>
    <t>Строительство спортивной базы «Летающий лыжник» г. Перми, ул. Тихая, 22</t>
  </si>
  <si>
    <t>Комитет февраль</t>
  </si>
  <si>
    <t>Уточнение март</t>
  </si>
  <si>
    <t>0820143250</t>
  </si>
  <si>
    <t>Прочие объекты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</si>
  <si>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</si>
  <si>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Департамент имущественных отношений</t>
  </si>
  <si>
    <t>Строительство нового корпуса здания МАОУ «СОШ № 82» г. Перми</t>
  </si>
  <si>
    <t>Выкуп земельного участка, объектов имущества по адресу: г.Пермь, ул. Монастырская, 2б в целях строительства трамвайных путей между ст. Пермь II и Пермь I</t>
  </si>
  <si>
    <t>10201ST04A, 1020142570</t>
  </si>
  <si>
    <t>1020141500</t>
  </si>
  <si>
    <t>Строительство кладбища «Восточное» с крематорием</t>
  </si>
  <si>
    <t>1120441120</t>
  </si>
  <si>
    <t>103.</t>
  </si>
  <si>
    <t>104.</t>
  </si>
  <si>
    <t>105.</t>
  </si>
  <si>
    <t>106.</t>
  </si>
  <si>
    <t>08201SН070, 08201SP040, 082E15520</t>
  </si>
  <si>
    <t>08201SН070</t>
  </si>
  <si>
    <t>0820142510, 08201SН077</t>
  </si>
  <si>
    <t>0820141160, 08201SН078</t>
  </si>
  <si>
    <t>Строительство здания для размещения общеобразовательного учреждения в районе ДКЖ</t>
  </si>
  <si>
    <t>08201SН079</t>
  </si>
  <si>
    <t>16102SЦ550</t>
  </si>
  <si>
    <t>15101SЖ160, 1510121480, 1530100000, 1510142010</t>
  </si>
  <si>
    <t>Здание для муниципального автономного общеобразовательного учреждения с углублённым изучением математики и английского языка «Школа дизайна «Точка» г. Перми в микрорайоне Красные Казармы Свердловского района города Перми</t>
  </si>
  <si>
    <t>от 17.12.2019 № 303</t>
  </si>
  <si>
    <t>от 24.03.2020 №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</si>
</sst>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164" fontId="1" fillId="2" borderId="4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49" fontId="1" fillId="3" borderId="0" xfId="0" applyNumberFormat="1" applyFont="1" applyFill="1" applyAlignment="1">
      <alignment horizontal="left" vertical="center"/>
    </xf>
    <xf numFmtId="1" fontId="1" fillId="3" borderId="0" xfId="0" applyNumberFormat="1" applyFont="1" applyFill="1" applyAlignment="1">
      <alignment horizontal="right" vertical="center"/>
    </xf>
    <xf numFmtId="0" fontId="1" fillId="3" borderId="0" xfId="0" applyFont="1" applyFill="1"/>
    <xf numFmtId="0" fontId="1" fillId="3" borderId="0" xfId="0" applyFont="1" applyFill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0" fontId="1" fillId="0" borderId="0" xfId="0" applyFont="1" applyFill="1"/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164" fontId="1" fillId="0" borderId="1" xfId="0" applyNumberFormat="1" applyFont="1" applyFill="1" applyBorder="1" applyAlignment="1">
      <alignment horizontal="left" vertical="top"/>
    </xf>
    <xf numFmtId="164" fontId="1" fillId="0" borderId="4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B320"/>
  <sheetViews>
    <sheetView tabSelected="1" topLeftCell="A263" zoomScale="70" zoomScaleNormal="70" workbookViewId="0">
      <selection activeCell="C282" sqref="C282"/>
    </sheetView>
  </sheetViews>
  <sheetFormatPr defaultColWidth="9.109375" defaultRowHeight="18" x14ac:dyDescent="0.35"/>
  <cols>
    <col min="1" max="1" width="5.5546875" style="40" customWidth="1"/>
    <col min="2" max="2" width="82.6640625" style="47" customWidth="1"/>
    <col min="3" max="3" width="27.33203125" style="47" customWidth="1"/>
    <col min="4" max="10" width="17.5546875" style="12" hidden="1" customWidth="1"/>
    <col min="11" max="11" width="17.5546875" style="30" hidden="1" customWidth="1"/>
    <col min="12" max="12" width="17.5546875" style="52" customWidth="1"/>
    <col min="13" max="17" width="17.5546875" style="12" hidden="1" customWidth="1"/>
    <col min="18" max="18" width="17.5546875" style="30" hidden="1" customWidth="1"/>
    <col min="19" max="19" width="17.5546875" style="52" customWidth="1"/>
    <col min="20" max="25" width="17.5546875" style="12" hidden="1" customWidth="1"/>
    <col min="26" max="26" width="17.5546875" style="52" customWidth="1"/>
    <col min="27" max="27" width="19.5546875" style="10" hidden="1" customWidth="1"/>
    <col min="28" max="28" width="9.44140625" style="17" hidden="1" customWidth="1"/>
    <col min="29" max="30" width="9.109375" style="40" customWidth="1"/>
    <col min="31" max="16384" width="9.109375" style="40"/>
  </cols>
  <sheetData>
    <row r="1" spans="1:28" x14ac:dyDescent="0.35">
      <c r="Z1" s="52" t="s">
        <v>313</v>
      </c>
      <c r="AA1" s="3"/>
      <c r="AB1" s="3"/>
    </row>
    <row r="2" spans="1:28" x14ac:dyDescent="0.35">
      <c r="Z2" s="52" t="s">
        <v>17</v>
      </c>
      <c r="AA2" s="3"/>
      <c r="AB2" s="3"/>
    </row>
    <row r="3" spans="1:28" x14ac:dyDescent="0.35">
      <c r="Z3" s="52" t="s">
        <v>18</v>
      </c>
      <c r="AA3" s="3"/>
      <c r="AB3" s="3"/>
    </row>
    <row r="4" spans="1:28" x14ac:dyDescent="0.35">
      <c r="S4" s="95" t="s">
        <v>385</v>
      </c>
      <c r="T4" s="96"/>
      <c r="U4" s="96"/>
      <c r="V4" s="96"/>
      <c r="W4" s="96"/>
      <c r="X4" s="96"/>
      <c r="Y4" s="96"/>
      <c r="Z4" s="95"/>
      <c r="AA4" s="3"/>
      <c r="AB4" s="3"/>
    </row>
    <row r="6" spans="1:28" x14ac:dyDescent="0.35">
      <c r="Z6" s="52" t="s">
        <v>313</v>
      </c>
      <c r="AA6" s="3"/>
      <c r="AB6" s="3"/>
    </row>
    <row r="7" spans="1:28" x14ac:dyDescent="0.35">
      <c r="Z7" s="52" t="s">
        <v>17</v>
      </c>
      <c r="AA7" s="3"/>
      <c r="AB7" s="3"/>
    </row>
    <row r="8" spans="1:28" x14ac:dyDescent="0.35">
      <c r="Z8" s="52" t="s">
        <v>18</v>
      </c>
      <c r="AA8" s="3"/>
      <c r="AB8" s="3"/>
    </row>
    <row r="9" spans="1:28" x14ac:dyDescent="0.35">
      <c r="Z9" s="52" t="s">
        <v>384</v>
      </c>
      <c r="AA9" s="3"/>
      <c r="AB9" s="3"/>
    </row>
    <row r="11" spans="1:28" ht="15.75" customHeight="1" x14ac:dyDescent="0.35">
      <c r="A11" s="81" t="s">
        <v>24</v>
      </c>
      <c r="B11" s="82"/>
      <c r="C11" s="82"/>
      <c r="D11" s="83"/>
      <c r="E11" s="83"/>
      <c r="F11" s="83"/>
      <c r="G11" s="83"/>
      <c r="H11" s="83"/>
      <c r="I11" s="83"/>
      <c r="J11" s="83"/>
      <c r="K11" s="84"/>
      <c r="L11" s="85"/>
      <c r="M11" s="83"/>
      <c r="N11" s="83"/>
      <c r="O11" s="83"/>
      <c r="P11" s="83"/>
      <c r="Q11" s="83"/>
      <c r="R11" s="84"/>
      <c r="S11" s="85"/>
      <c r="T11" s="86"/>
      <c r="U11" s="86"/>
      <c r="V11" s="86"/>
      <c r="W11" s="86"/>
      <c r="X11" s="86"/>
      <c r="Y11" s="87"/>
      <c r="Z11" s="88"/>
      <c r="AA11" s="3"/>
      <c r="AB11" s="3"/>
    </row>
    <row r="12" spans="1:28" ht="19.5" customHeight="1" x14ac:dyDescent="0.35">
      <c r="A12" s="81" t="s">
        <v>314</v>
      </c>
      <c r="B12" s="82"/>
      <c r="C12" s="82"/>
      <c r="D12" s="83"/>
      <c r="E12" s="83"/>
      <c r="F12" s="83"/>
      <c r="G12" s="83"/>
      <c r="H12" s="83"/>
      <c r="I12" s="83"/>
      <c r="J12" s="83"/>
      <c r="K12" s="84"/>
      <c r="L12" s="85"/>
      <c r="M12" s="83"/>
      <c r="N12" s="83"/>
      <c r="O12" s="83"/>
      <c r="P12" s="83"/>
      <c r="Q12" s="83"/>
      <c r="R12" s="84"/>
      <c r="S12" s="85"/>
      <c r="T12" s="86"/>
      <c r="U12" s="86"/>
      <c r="V12" s="86"/>
      <c r="W12" s="86"/>
      <c r="X12" s="86"/>
      <c r="Y12" s="87"/>
      <c r="Z12" s="88"/>
      <c r="AA12" s="3"/>
      <c r="AB12" s="3"/>
    </row>
    <row r="13" spans="1:28" x14ac:dyDescent="0.35">
      <c r="A13" s="89"/>
      <c r="B13" s="82"/>
      <c r="C13" s="82"/>
      <c r="D13" s="83"/>
      <c r="E13" s="83"/>
      <c r="F13" s="83"/>
      <c r="G13" s="83"/>
      <c r="H13" s="83"/>
      <c r="I13" s="83"/>
      <c r="J13" s="83"/>
      <c r="K13" s="84"/>
      <c r="L13" s="85"/>
      <c r="M13" s="83"/>
      <c r="N13" s="83"/>
      <c r="O13" s="83"/>
      <c r="P13" s="83"/>
      <c r="Q13" s="83"/>
      <c r="R13" s="84"/>
      <c r="S13" s="85"/>
      <c r="T13" s="86"/>
      <c r="U13" s="86"/>
      <c r="V13" s="86"/>
      <c r="W13" s="86"/>
      <c r="X13" s="86"/>
      <c r="Y13" s="87"/>
      <c r="Z13" s="88"/>
      <c r="AA13" s="3"/>
      <c r="AB13" s="3"/>
    </row>
    <row r="14" spans="1:28" x14ac:dyDescent="0.35">
      <c r="A14" s="48"/>
      <c r="B14" s="49"/>
      <c r="C14" s="49"/>
      <c r="D14" s="43"/>
      <c r="E14" s="43"/>
      <c r="F14" s="43"/>
      <c r="G14" s="43"/>
      <c r="H14" s="43"/>
      <c r="I14" s="43"/>
      <c r="J14" s="43"/>
      <c r="K14" s="44"/>
      <c r="L14" s="53"/>
      <c r="M14" s="43"/>
      <c r="N14" s="43"/>
      <c r="O14" s="43"/>
      <c r="P14" s="43"/>
      <c r="Q14" s="43"/>
      <c r="R14" s="44"/>
      <c r="S14" s="53"/>
      <c r="T14" s="45"/>
      <c r="U14" s="45"/>
      <c r="V14" s="45"/>
      <c r="W14" s="45"/>
      <c r="X14" s="45"/>
      <c r="Y14" s="46"/>
      <c r="Z14" s="54"/>
      <c r="AA14" s="3"/>
      <c r="AB14" s="3"/>
    </row>
    <row r="15" spans="1:28" x14ac:dyDescent="0.35">
      <c r="A15" s="50"/>
      <c r="B15" s="51"/>
      <c r="C15" s="51"/>
      <c r="Z15" s="52" t="s">
        <v>16</v>
      </c>
      <c r="AA15" s="3"/>
      <c r="AB15" s="3"/>
    </row>
    <row r="16" spans="1:28" ht="34.200000000000003" customHeight="1" x14ac:dyDescent="0.35">
      <c r="A16" s="73" t="s">
        <v>0</v>
      </c>
      <c r="B16" s="73" t="s">
        <v>13</v>
      </c>
      <c r="C16" s="73" t="s">
        <v>1</v>
      </c>
      <c r="D16" s="68" t="s">
        <v>19</v>
      </c>
      <c r="E16" s="68" t="s">
        <v>315</v>
      </c>
      <c r="F16" s="68" t="s">
        <v>19</v>
      </c>
      <c r="G16" s="68" t="s">
        <v>356</v>
      </c>
      <c r="H16" s="68" t="s">
        <v>19</v>
      </c>
      <c r="I16" s="68" t="s">
        <v>359</v>
      </c>
      <c r="J16" s="68" t="s">
        <v>19</v>
      </c>
      <c r="K16" s="76" t="s">
        <v>360</v>
      </c>
      <c r="L16" s="78" t="s">
        <v>19</v>
      </c>
      <c r="M16" s="72" t="s">
        <v>25</v>
      </c>
      <c r="N16" s="68" t="s">
        <v>315</v>
      </c>
      <c r="O16" s="72" t="s">
        <v>25</v>
      </c>
      <c r="P16" s="68" t="s">
        <v>356</v>
      </c>
      <c r="Q16" s="72" t="s">
        <v>25</v>
      </c>
      <c r="R16" s="76" t="s">
        <v>360</v>
      </c>
      <c r="S16" s="70" t="s">
        <v>25</v>
      </c>
      <c r="T16" s="72" t="s">
        <v>26</v>
      </c>
      <c r="U16" s="68" t="s">
        <v>315</v>
      </c>
      <c r="V16" s="72" t="s">
        <v>26</v>
      </c>
      <c r="W16" s="68" t="s">
        <v>356</v>
      </c>
      <c r="X16" s="72" t="s">
        <v>26</v>
      </c>
      <c r="Y16" s="68" t="s">
        <v>360</v>
      </c>
      <c r="Z16" s="70" t="s">
        <v>26</v>
      </c>
      <c r="AA16" s="3"/>
      <c r="AB16" s="3"/>
    </row>
    <row r="17" spans="1:28" s="3" customFormat="1" hidden="1" x14ac:dyDescent="0.35">
      <c r="A17" s="75"/>
      <c r="B17" s="74"/>
      <c r="C17" s="75"/>
      <c r="D17" s="69"/>
      <c r="E17" s="69"/>
      <c r="F17" s="69"/>
      <c r="G17" s="69"/>
      <c r="H17" s="69"/>
      <c r="I17" s="69"/>
      <c r="J17" s="69"/>
      <c r="K17" s="77"/>
      <c r="L17" s="69"/>
      <c r="M17" s="71"/>
      <c r="N17" s="69"/>
      <c r="O17" s="71"/>
      <c r="P17" s="69"/>
      <c r="Q17" s="71"/>
      <c r="R17" s="77"/>
      <c r="S17" s="71"/>
      <c r="T17" s="71"/>
      <c r="U17" s="69"/>
      <c r="V17" s="71"/>
      <c r="W17" s="69"/>
      <c r="X17" s="71"/>
      <c r="Y17" s="69"/>
      <c r="Z17" s="71"/>
    </row>
    <row r="18" spans="1:28" x14ac:dyDescent="0.35">
      <c r="A18" s="33"/>
      <c r="B18" s="55" t="s">
        <v>2</v>
      </c>
      <c r="C18" s="55"/>
      <c r="D18" s="13">
        <f>D20+D21+D22</f>
        <v>1459986.7</v>
      </c>
      <c r="E18" s="13">
        <f>E20+E21+E22</f>
        <v>-18106.989999999998</v>
      </c>
      <c r="F18" s="13">
        <f>D18+E18</f>
        <v>1441879.71</v>
      </c>
      <c r="G18" s="13">
        <f>G20+G21+G22</f>
        <v>149225.20199999999</v>
      </c>
      <c r="H18" s="13">
        <f>F18+G18</f>
        <v>1591104.912</v>
      </c>
      <c r="I18" s="13">
        <f>I20+I21+I22</f>
        <v>0</v>
      </c>
      <c r="J18" s="13">
        <f>H18+I18</f>
        <v>1591104.912</v>
      </c>
      <c r="K18" s="25">
        <f>K20+K21+K22</f>
        <v>381338.62399999995</v>
      </c>
      <c r="L18" s="36">
        <f>J18+K18</f>
        <v>1972443.5359999998</v>
      </c>
      <c r="M18" s="13">
        <f t="shared" ref="M18:T18" si="0">M20+M21+M22</f>
        <v>1286715.8999999999</v>
      </c>
      <c r="N18" s="13">
        <f t="shared" ref="N18:P18" si="1">N20+N21+N22</f>
        <v>0</v>
      </c>
      <c r="O18" s="13">
        <f>M18+N18</f>
        <v>1286715.8999999999</v>
      </c>
      <c r="P18" s="13">
        <f t="shared" si="1"/>
        <v>71104.110000000015</v>
      </c>
      <c r="Q18" s="13">
        <f>O18+P18</f>
        <v>1357820.01</v>
      </c>
      <c r="R18" s="25">
        <f>R20+R21+R22</f>
        <v>-74406.200000000012</v>
      </c>
      <c r="S18" s="36">
        <f>Q18+R18</f>
        <v>1283413.81</v>
      </c>
      <c r="T18" s="13">
        <f t="shared" si="0"/>
        <v>1382971.3000000003</v>
      </c>
      <c r="U18" s="14">
        <f t="shared" ref="U18:W18" si="2">U20+U21+U22</f>
        <v>0</v>
      </c>
      <c r="V18" s="14">
        <f>T18+U18</f>
        <v>1382971.3000000003</v>
      </c>
      <c r="W18" s="14">
        <f t="shared" si="2"/>
        <v>-104759.6</v>
      </c>
      <c r="X18" s="14">
        <f>V18+W18</f>
        <v>1278211.7000000002</v>
      </c>
      <c r="Y18" s="14">
        <f>Y20+Y21+Y22</f>
        <v>187270.7</v>
      </c>
      <c r="Z18" s="37">
        <f>X18+Y18</f>
        <v>1465482.4000000001</v>
      </c>
      <c r="AA18" s="3"/>
      <c r="AB18" s="3"/>
    </row>
    <row r="19" spans="1:28" x14ac:dyDescent="0.35">
      <c r="A19" s="33"/>
      <c r="B19" s="55" t="s">
        <v>5</v>
      </c>
      <c r="C19" s="55"/>
      <c r="D19" s="13"/>
      <c r="E19" s="13"/>
      <c r="F19" s="13"/>
      <c r="G19" s="13"/>
      <c r="H19" s="13"/>
      <c r="I19" s="13"/>
      <c r="J19" s="13"/>
      <c r="K19" s="25"/>
      <c r="L19" s="36"/>
      <c r="M19" s="13"/>
      <c r="N19" s="13"/>
      <c r="O19" s="13"/>
      <c r="P19" s="13"/>
      <c r="Q19" s="13"/>
      <c r="R19" s="25"/>
      <c r="S19" s="36"/>
      <c r="T19" s="14"/>
      <c r="U19" s="14"/>
      <c r="V19" s="14"/>
      <c r="W19" s="14"/>
      <c r="X19" s="14"/>
      <c r="Y19" s="14"/>
      <c r="Z19" s="37"/>
    </row>
    <row r="20" spans="1:28" s="3" customFormat="1" hidden="1" x14ac:dyDescent="0.35">
      <c r="A20" s="1"/>
      <c r="B20" s="5" t="s">
        <v>6</v>
      </c>
      <c r="C20" s="4"/>
      <c r="D20" s="16">
        <f>D25+D30+D35+D40+D43+D44+D48+D51+D56+D61+D64+D67+D71+D75+D77+D81+D82+D83+D84+D85+D86+D87+D88+D89+D90+D91</f>
        <v>667390.79999999993</v>
      </c>
      <c r="E20" s="16">
        <f>E25+E30+E35+E40+E43+E44+E48+E51+E56+E61+E64+E67+E71+E75+E77+E81+E82+E83+E84+E85+E86+E87+E88+E89+E90+E91</f>
        <v>-18106.989999999998</v>
      </c>
      <c r="F20" s="13">
        <f>D20+E20</f>
        <v>649283.80999999994</v>
      </c>
      <c r="G20" s="16">
        <f>G25+G30+G35+G40+G43+G44+G48+G51+G56+G61+G64+G67+G71+G75+G77+G81+G82+G83+G84+G85+G86+G87+G88+G89+G90+G91+G92+G93</f>
        <v>-41555.098000000005</v>
      </c>
      <c r="H20" s="13">
        <f>F20+G20</f>
        <v>607728.71199999994</v>
      </c>
      <c r="I20" s="16">
        <f>I25+I30+I35+I40+I43+I44+I48+I51+I56+I61+I64+I67+I71+I75+I77+I81+I82+I83+I84+I85+I86+I87+I88+I89+I90+I91+I92+I93</f>
        <v>0</v>
      </c>
      <c r="J20" s="13">
        <f>H20+I20</f>
        <v>607728.71199999994</v>
      </c>
      <c r="K20" s="16">
        <f>K25+K30+K35+K40+K43+K48+K51+K56+K61+K64+K67+K71+K75+K81+K82+K83+K84+K85+K86+K87+K88+K89+K90+K91+K92+K93+K94+K46+K79+K97</f>
        <v>112163.72400000002</v>
      </c>
      <c r="L20" s="13">
        <f>J20+K20</f>
        <v>719892.43599999999</v>
      </c>
      <c r="M20" s="16">
        <f>M25+M30+M35+M40+M43+M44+M48+M51+M56+M61+M64+M67+M71+M75+M77+M81+M82+M83+M84+M85+M86+M87+M88+M89+M90+M91</f>
        <v>612923.9</v>
      </c>
      <c r="N20" s="16">
        <f>N25+N30+N35+N40+N43+N44+N48+N51+N56+N61+N64+N67+N71+N75+N77+N81+N82+N83+N84+N85+N86+N87+N88+N89+N90+N91</f>
        <v>0</v>
      </c>
      <c r="O20" s="13">
        <f t="shared" ref="O20:O89" si="3">M20+N20</f>
        <v>612923.9</v>
      </c>
      <c r="P20" s="16">
        <f>P25+P30+P35+P40+P43+P44+P48+P51+P56+P61+P64+P67+P71+P75+P77+P81+P82+P83+P84+P85+P86+P87+P88+P89+P90+P91+P92+P93</f>
        <v>105373.71</v>
      </c>
      <c r="Q20" s="13">
        <f>O20+P20</f>
        <v>718297.61</v>
      </c>
      <c r="R20" s="16">
        <f>R25+R30+R35+R40+R43+R48+R51+R56+R61+R64+R67+R71+R75+R81+R82+R83+R84+R85+R86+R87+R88+R89+R90+R91+R92+R93+R94+R46+R79+R97</f>
        <v>-234812.6</v>
      </c>
      <c r="S20" s="13">
        <f>Q20+R20</f>
        <v>483485.01</v>
      </c>
      <c r="T20" s="16">
        <f>T25+T30+T35+T40+T43+T44+T48+T51+T56+T61+T64+T67+T71+T75+T77+T81+T82+T83+T84+T85+T86+T87+T88+T89+T90+T91</f>
        <v>454165.00000000012</v>
      </c>
      <c r="U20" s="15">
        <f>U25+U30+U35+U40+U43+U44+U48+U51+U56+U61+U64+U67+U71+U75+U77+U81+U82+U83+U84+U85+U86+U87+U88+U89+U90+U91</f>
        <v>0</v>
      </c>
      <c r="V20" s="14">
        <f t="shared" ref="V20:V89" si="4">T20+U20</f>
        <v>454165.00000000012</v>
      </c>
      <c r="W20" s="15">
        <f>W25+W30+W35+W40+W43+W44+W48+W51+W56+W61+W64+W67+W71+W75+W77+W81+W82+W83+W84+W85+W86+W87+W88+W89+W90+W91+W92+W93</f>
        <v>0</v>
      </c>
      <c r="X20" s="14">
        <f t="shared" ref="X20:X23" si="5">V20+W20</f>
        <v>454165.00000000012</v>
      </c>
      <c r="Y20" s="15">
        <f>Y25+Y30+Y35+Y40+Y43+Y48+Y51+Y56+Y61+Y64+Y67+Y71+Y75+Y81+Y82+Y83+Y84+Y85+Y86+Y87+Y88+Y89+Y90+Y91+Y92+Y93+Y94+Y46+Y79+Y97</f>
        <v>-95034</v>
      </c>
      <c r="Z20" s="14">
        <f t="shared" ref="Z20:Z23" si="6">X20+Y20</f>
        <v>359131.00000000012</v>
      </c>
      <c r="AA20" s="10"/>
      <c r="AB20" s="18">
        <v>0</v>
      </c>
    </row>
    <row r="21" spans="1:28" x14ac:dyDescent="0.35">
      <c r="A21" s="33"/>
      <c r="B21" s="34" t="s">
        <v>12</v>
      </c>
      <c r="C21" s="55"/>
      <c r="D21" s="13">
        <f>D26+D31+D36+D41+D52+D57+D62+D68+D72+D76</f>
        <v>485291.89999999997</v>
      </c>
      <c r="E21" s="13">
        <f>E26+E31+E36+E41+E52+E57+E62+E68+E72+E76</f>
        <v>0</v>
      </c>
      <c r="F21" s="13">
        <f t="shared" ref="F21:F89" si="7">D21+E21</f>
        <v>485291.89999999997</v>
      </c>
      <c r="G21" s="13">
        <f>G26+G31+G36+G41+G52+G57+G62+G68+G72+G76</f>
        <v>0</v>
      </c>
      <c r="H21" s="13">
        <f t="shared" ref="H21:H23" si="8">F21+G21</f>
        <v>485291.89999999997</v>
      </c>
      <c r="I21" s="13">
        <f>I26+I31+I36+I41+I52+I57+I62+I68+I72+I76</f>
        <v>0</v>
      </c>
      <c r="J21" s="13">
        <f t="shared" ref="J21:J23" si="9">H21+I21</f>
        <v>485291.89999999997</v>
      </c>
      <c r="K21" s="25">
        <f>K26+K31+K36+K41+K52+K57+K62+K68+K72+K76+K47+K80+K98</f>
        <v>269174.89999999997</v>
      </c>
      <c r="L21" s="36">
        <f t="shared" ref="L21:L23" si="10">J21+K21</f>
        <v>754466.79999999993</v>
      </c>
      <c r="M21" s="13">
        <f>M26+M31+M36+M41+M52+M57+M62+M68+M72+M76</f>
        <v>381975.60000000003</v>
      </c>
      <c r="N21" s="13">
        <f>N26+N31+N36+N41+N52+N57+N62+N68+N72+N76</f>
        <v>0</v>
      </c>
      <c r="O21" s="13">
        <f t="shared" si="3"/>
        <v>381975.60000000003</v>
      </c>
      <c r="P21" s="13">
        <f>P26+P31+P36+P41+P52+P57+P62+P68+P72+P76</f>
        <v>0</v>
      </c>
      <c r="Q21" s="13">
        <f t="shared" ref="Q21:Q23" si="11">O21+P21</f>
        <v>381975.60000000003</v>
      </c>
      <c r="R21" s="25">
        <f>R26+R31+R36+R41+R52+R57+R62+R68+R72+R76+R47+R80+R98</f>
        <v>160406.39999999999</v>
      </c>
      <c r="S21" s="36">
        <f t="shared" ref="S21:S23" si="12">Q21+R21</f>
        <v>542382</v>
      </c>
      <c r="T21" s="13">
        <f>T26+T31+T36+T41+T52+T57+T62+T68+T72+T76</f>
        <v>636989.9</v>
      </c>
      <c r="U21" s="14">
        <f>U26+U31+U36+U41+U52+U57+U62+U68+U72+U76</f>
        <v>0</v>
      </c>
      <c r="V21" s="14">
        <f t="shared" si="4"/>
        <v>636989.9</v>
      </c>
      <c r="W21" s="14">
        <f>W26+W31+W36+W41+W52+W57+W62+W68+W72+W76</f>
        <v>-70490.2</v>
      </c>
      <c r="X21" s="14">
        <f t="shared" si="5"/>
        <v>566499.70000000007</v>
      </c>
      <c r="Y21" s="14">
        <f>Y26+Y31+Y36+Y41+Y52+Y57+Y62+Y68+Y72+Y76+Y47+Y80+Y98</f>
        <v>282304.7</v>
      </c>
      <c r="Z21" s="37">
        <f t="shared" si="6"/>
        <v>848804.40000000014</v>
      </c>
      <c r="AB21" s="18"/>
    </row>
    <row r="22" spans="1:28" x14ac:dyDescent="0.35">
      <c r="A22" s="33"/>
      <c r="B22" s="56" t="s">
        <v>126</v>
      </c>
      <c r="C22" s="55"/>
      <c r="D22" s="13">
        <f>D27+D32+D37+D42+D58+D63</f>
        <v>307304</v>
      </c>
      <c r="E22" s="13">
        <f>E27+E32+E37+E42+E58+E63</f>
        <v>0</v>
      </c>
      <c r="F22" s="13">
        <f t="shared" si="7"/>
        <v>307304</v>
      </c>
      <c r="G22" s="13">
        <f>G27+G32+G37+G42+G58+G63+G53</f>
        <v>190780.3</v>
      </c>
      <c r="H22" s="13">
        <f t="shared" si="8"/>
        <v>498084.3</v>
      </c>
      <c r="I22" s="13">
        <f>I27+I32+I37+I42+I58+I63+I53</f>
        <v>0</v>
      </c>
      <c r="J22" s="13">
        <f t="shared" si="9"/>
        <v>498084.3</v>
      </c>
      <c r="K22" s="25">
        <f>K27+K32+K37+K42+K58+K63+K53</f>
        <v>0</v>
      </c>
      <c r="L22" s="36">
        <f>J22+K22</f>
        <v>498084.3</v>
      </c>
      <c r="M22" s="13">
        <f t="shared" ref="M22:T22" si="13">M27+M32+M37+M42+M58+M63</f>
        <v>291816.40000000002</v>
      </c>
      <c r="N22" s="13">
        <f t="shared" ref="N22" si="14">N27+N32+N37+N42+N58+N63</f>
        <v>0</v>
      </c>
      <c r="O22" s="13">
        <f t="shared" si="3"/>
        <v>291816.40000000002</v>
      </c>
      <c r="P22" s="13">
        <f>P27+P32+P37+P42+P58+P63+P53</f>
        <v>-34269.599999999999</v>
      </c>
      <c r="Q22" s="13">
        <f t="shared" si="11"/>
        <v>257546.80000000002</v>
      </c>
      <c r="R22" s="25">
        <f>R27+R32+R37+R42+R58+R63+R53</f>
        <v>0</v>
      </c>
      <c r="S22" s="36">
        <f t="shared" si="12"/>
        <v>257546.80000000002</v>
      </c>
      <c r="T22" s="13">
        <f t="shared" si="13"/>
        <v>291816.40000000002</v>
      </c>
      <c r="U22" s="14">
        <f t="shared" ref="U22" si="15">U27+U32+U37+U42+U58+U63</f>
        <v>0</v>
      </c>
      <c r="V22" s="14">
        <f t="shared" si="4"/>
        <v>291816.40000000002</v>
      </c>
      <c r="W22" s="14">
        <f>W27+W32+W37+W42+W58+W63+W53</f>
        <v>-34269.4</v>
      </c>
      <c r="X22" s="14">
        <f t="shared" si="5"/>
        <v>257547.00000000003</v>
      </c>
      <c r="Y22" s="14">
        <f>Y27+Y32+Y37+Y42+Y58+Y63+Y53</f>
        <v>0</v>
      </c>
      <c r="Z22" s="37">
        <f t="shared" si="6"/>
        <v>257547.00000000003</v>
      </c>
      <c r="AB22" s="18"/>
    </row>
    <row r="23" spans="1:28" ht="64.5" customHeight="1" x14ac:dyDescent="0.35">
      <c r="A23" s="33" t="s">
        <v>158</v>
      </c>
      <c r="B23" s="57" t="s">
        <v>120</v>
      </c>
      <c r="C23" s="35" t="s">
        <v>59</v>
      </c>
      <c r="D23" s="13">
        <f>D25+D26+D27</f>
        <v>198051.8</v>
      </c>
      <c r="E23" s="13">
        <f>E25+E26+E27</f>
        <v>-3959.74</v>
      </c>
      <c r="F23" s="13">
        <f t="shared" si="7"/>
        <v>194092.06</v>
      </c>
      <c r="G23" s="13">
        <f>G25+G26+G27</f>
        <v>66.850999999999999</v>
      </c>
      <c r="H23" s="13">
        <f t="shared" si="8"/>
        <v>194158.91099999999</v>
      </c>
      <c r="I23" s="13">
        <f>I25+I26+I27</f>
        <v>0</v>
      </c>
      <c r="J23" s="13">
        <f t="shared" si="9"/>
        <v>194158.91099999999</v>
      </c>
      <c r="K23" s="25">
        <f>K25+K26+K27</f>
        <v>0</v>
      </c>
      <c r="L23" s="36">
        <f t="shared" si="10"/>
        <v>194158.91099999999</v>
      </c>
      <c r="M23" s="13">
        <f t="shared" ref="M23:T23" si="16">M25+M26+M27</f>
        <v>0</v>
      </c>
      <c r="N23" s="13">
        <f t="shared" ref="N23:P23" si="17">N25+N26+N27</f>
        <v>0</v>
      </c>
      <c r="O23" s="13">
        <f t="shared" si="3"/>
        <v>0</v>
      </c>
      <c r="P23" s="13">
        <f t="shared" si="17"/>
        <v>0</v>
      </c>
      <c r="Q23" s="13">
        <f t="shared" si="11"/>
        <v>0</v>
      </c>
      <c r="R23" s="25">
        <f t="shared" ref="R23" si="18">R25+R26+R27</f>
        <v>0</v>
      </c>
      <c r="S23" s="36">
        <f t="shared" si="12"/>
        <v>0</v>
      </c>
      <c r="T23" s="13">
        <f t="shared" si="16"/>
        <v>0</v>
      </c>
      <c r="U23" s="14">
        <f t="shared" ref="U23:W23" si="19">U25+U26+U27</f>
        <v>0</v>
      </c>
      <c r="V23" s="14">
        <f t="shared" si="4"/>
        <v>0</v>
      </c>
      <c r="W23" s="14">
        <f t="shared" si="19"/>
        <v>0</v>
      </c>
      <c r="X23" s="14">
        <f t="shared" si="5"/>
        <v>0</v>
      </c>
      <c r="Y23" s="14">
        <f t="shared" ref="Y23" si="20">Y25+Y26+Y27</f>
        <v>0</v>
      </c>
      <c r="Z23" s="37">
        <f t="shared" si="6"/>
        <v>0</v>
      </c>
      <c r="AB23" s="18"/>
    </row>
    <row r="24" spans="1:28" x14ac:dyDescent="0.35">
      <c r="A24" s="33"/>
      <c r="B24" s="34" t="s">
        <v>121</v>
      </c>
      <c r="C24" s="34"/>
      <c r="D24" s="13"/>
      <c r="E24" s="13"/>
      <c r="F24" s="13"/>
      <c r="G24" s="13"/>
      <c r="H24" s="13"/>
      <c r="I24" s="13"/>
      <c r="J24" s="13"/>
      <c r="K24" s="25"/>
      <c r="L24" s="36"/>
      <c r="M24" s="13"/>
      <c r="N24" s="13"/>
      <c r="O24" s="13"/>
      <c r="P24" s="13"/>
      <c r="Q24" s="13"/>
      <c r="R24" s="25"/>
      <c r="S24" s="36"/>
      <c r="T24" s="14"/>
      <c r="U24" s="14"/>
      <c r="V24" s="14"/>
      <c r="W24" s="14"/>
      <c r="X24" s="14"/>
      <c r="Y24" s="14"/>
      <c r="Z24" s="37"/>
      <c r="AB24" s="18"/>
    </row>
    <row r="25" spans="1:28" s="3" customFormat="1" hidden="1" x14ac:dyDescent="0.35">
      <c r="A25" s="1"/>
      <c r="B25" s="8" t="s">
        <v>6</v>
      </c>
      <c r="C25" s="20"/>
      <c r="D25" s="16">
        <v>28129</v>
      </c>
      <c r="E25" s="16">
        <v>-3959.74</v>
      </c>
      <c r="F25" s="13">
        <f t="shared" si="7"/>
        <v>24169.260000000002</v>
      </c>
      <c r="G25" s="16">
        <v>66.850999999999999</v>
      </c>
      <c r="H25" s="13">
        <f t="shared" ref="H25:H28" si="21">F25+G25</f>
        <v>24236.111000000001</v>
      </c>
      <c r="I25" s="16"/>
      <c r="J25" s="13">
        <f t="shared" ref="J25:J28" si="22">H25+I25</f>
        <v>24236.111000000001</v>
      </c>
      <c r="K25" s="16"/>
      <c r="L25" s="13">
        <f t="shared" ref="L25:L28" si="23">J25+K25</f>
        <v>24236.111000000001</v>
      </c>
      <c r="M25" s="16">
        <v>0</v>
      </c>
      <c r="N25" s="16">
        <v>0</v>
      </c>
      <c r="O25" s="13">
        <f t="shared" si="3"/>
        <v>0</v>
      </c>
      <c r="P25" s="16">
        <v>0</v>
      </c>
      <c r="Q25" s="13">
        <f t="shared" ref="Q25:Q27" si="24">O25+P25</f>
        <v>0</v>
      </c>
      <c r="R25" s="16">
        <v>0</v>
      </c>
      <c r="S25" s="13">
        <f t="shared" ref="S25:S27" si="25">Q25+R25</f>
        <v>0</v>
      </c>
      <c r="T25" s="15">
        <v>0</v>
      </c>
      <c r="U25" s="15">
        <v>0</v>
      </c>
      <c r="V25" s="14">
        <f t="shared" si="4"/>
        <v>0</v>
      </c>
      <c r="W25" s="15"/>
      <c r="X25" s="14">
        <f t="shared" ref="X25:X28" si="26">V25+W25</f>
        <v>0</v>
      </c>
      <c r="Y25" s="15"/>
      <c r="Z25" s="14">
        <f t="shared" ref="Z25:Z28" si="27">X25+Y25</f>
        <v>0</v>
      </c>
      <c r="AA25" s="10" t="s">
        <v>256</v>
      </c>
      <c r="AB25" s="18">
        <v>0</v>
      </c>
    </row>
    <row r="26" spans="1:28" x14ac:dyDescent="0.35">
      <c r="A26" s="33"/>
      <c r="B26" s="56" t="s">
        <v>125</v>
      </c>
      <c r="C26" s="34"/>
      <c r="D26" s="13">
        <v>8496.2000000000007</v>
      </c>
      <c r="E26" s="13"/>
      <c r="F26" s="13">
        <f t="shared" si="7"/>
        <v>8496.2000000000007</v>
      </c>
      <c r="G26" s="13"/>
      <c r="H26" s="13">
        <f t="shared" si="21"/>
        <v>8496.2000000000007</v>
      </c>
      <c r="I26" s="13"/>
      <c r="J26" s="13">
        <f t="shared" si="22"/>
        <v>8496.2000000000007</v>
      </c>
      <c r="K26" s="25"/>
      <c r="L26" s="36">
        <f t="shared" si="23"/>
        <v>8496.2000000000007</v>
      </c>
      <c r="M26" s="13">
        <v>0</v>
      </c>
      <c r="N26" s="13">
        <v>0</v>
      </c>
      <c r="O26" s="13">
        <f t="shared" si="3"/>
        <v>0</v>
      </c>
      <c r="P26" s="13">
        <v>0</v>
      </c>
      <c r="Q26" s="13">
        <f t="shared" si="24"/>
        <v>0</v>
      </c>
      <c r="R26" s="25">
        <v>0</v>
      </c>
      <c r="S26" s="36">
        <f t="shared" si="25"/>
        <v>0</v>
      </c>
      <c r="T26" s="14">
        <v>0</v>
      </c>
      <c r="U26" s="14">
        <v>0</v>
      </c>
      <c r="V26" s="14">
        <f t="shared" si="4"/>
        <v>0</v>
      </c>
      <c r="W26" s="14"/>
      <c r="X26" s="14">
        <f t="shared" si="26"/>
        <v>0</v>
      </c>
      <c r="Y26" s="14"/>
      <c r="Z26" s="37">
        <f t="shared" si="27"/>
        <v>0</v>
      </c>
      <c r="AA26" s="10" t="s">
        <v>257</v>
      </c>
      <c r="AB26" s="18"/>
    </row>
    <row r="27" spans="1:28" x14ac:dyDescent="0.35">
      <c r="A27" s="33"/>
      <c r="B27" s="56" t="s">
        <v>126</v>
      </c>
      <c r="C27" s="35"/>
      <c r="D27" s="13">
        <v>161426.6</v>
      </c>
      <c r="E27" s="13"/>
      <c r="F27" s="13">
        <f t="shared" si="7"/>
        <v>161426.6</v>
      </c>
      <c r="G27" s="13"/>
      <c r="H27" s="13">
        <f t="shared" si="21"/>
        <v>161426.6</v>
      </c>
      <c r="I27" s="13"/>
      <c r="J27" s="13">
        <f t="shared" si="22"/>
        <v>161426.6</v>
      </c>
      <c r="K27" s="25"/>
      <c r="L27" s="36">
        <f t="shared" si="23"/>
        <v>161426.6</v>
      </c>
      <c r="M27" s="13">
        <v>0</v>
      </c>
      <c r="N27" s="13">
        <v>0</v>
      </c>
      <c r="O27" s="13">
        <f t="shared" si="3"/>
        <v>0</v>
      </c>
      <c r="P27" s="13">
        <v>0</v>
      </c>
      <c r="Q27" s="13">
        <f t="shared" si="24"/>
        <v>0</v>
      </c>
      <c r="R27" s="25">
        <v>0</v>
      </c>
      <c r="S27" s="36">
        <f t="shared" si="25"/>
        <v>0</v>
      </c>
      <c r="T27" s="14">
        <v>0</v>
      </c>
      <c r="U27" s="14">
        <v>0</v>
      </c>
      <c r="V27" s="14">
        <f t="shared" si="4"/>
        <v>0</v>
      </c>
      <c r="W27" s="14"/>
      <c r="X27" s="14">
        <f t="shared" si="26"/>
        <v>0</v>
      </c>
      <c r="Y27" s="14"/>
      <c r="Z27" s="37">
        <f t="shared" si="27"/>
        <v>0</v>
      </c>
      <c r="AA27" s="10" t="s">
        <v>257</v>
      </c>
      <c r="AB27" s="18"/>
    </row>
    <row r="28" spans="1:28" ht="54" x14ac:dyDescent="0.35">
      <c r="A28" s="33" t="s">
        <v>162</v>
      </c>
      <c r="B28" s="34" t="s">
        <v>122</v>
      </c>
      <c r="C28" s="35" t="s">
        <v>59</v>
      </c>
      <c r="D28" s="13">
        <f>D30+D31+D32</f>
        <v>193327.5</v>
      </c>
      <c r="E28" s="13">
        <f>E30+E31+E32</f>
        <v>-68.677000000000007</v>
      </c>
      <c r="F28" s="13">
        <f t="shared" si="7"/>
        <v>193258.823</v>
      </c>
      <c r="G28" s="13">
        <f>G30+G31+G32</f>
        <v>7325.0649999999996</v>
      </c>
      <c r="H28" s="13">
        <f t="shared" si="21"/>
        <v>200583.88800000001</v>
      </c>
      <c r="I28" s="13">
        <f>I30+I31+I32</f>
        <v>0</v>
      </c>
      <c r="J28" s="13">
        <f t="shared" si="22"/>
        <v>200583.88800000001</v>
      </c>
      <c r="K28" s="25">
        <f>K30+K31+K32</f>
        <v>359.51200000000244</v>
      </c>
      <c r="L28" s="36">
        <f t="shared" si="23"/>
        <v>200943.40000000002</v>
      </c>
      <c r="M28" s="13">
        <f t="shared" ref="M28:T28" si="28">M30+M31+M32</f>
        <v>0</v>
      </c>
      <c r="N28" s="13">
        <f t="shared" ref="N28:P28" si="29">N30+N31+N32</f>
        <v>0</v>
      </c>
      <c r="O28" s="13">
        <f t="shared" si="3"/>
        <v>0</v>
      </c>
      <c r="P28" s="13">
        <f t="shared" si="29"/>
        <v>0</v>
      </c>
      <c r="Q28" s="13">
        <f>O28+P28</f>
        <v>0</v>
      </c>
      <c r="R28" s="25">
        <f t="shared" ref="R28" si="30">R30+R31+R32</f>
        <v>0</v>
      </c>
      <c r="S28" s="36">
        <f>Q28+R28</f>
        <v>0</v>
      </c>
      <c r="T28" s="13">
        <f t="shared" si="28"/>
        <v>0</v>
      </c>
      <c r="U28" s="14">
        <f t="shared" ref="U28:W28" si="31">U30+U31+U32</f>
        <v>0</v>
      </c>
      <c r="V28" s="14">
        <f t="shared" si="4"/>
        <v>0</v>
      </c>
      <c r="W28" s="14">
        <f t="shared" si="31"/>
        <v>0</v>
      </c>
      <c r="X28" s="14">
        <f t="shared" si="26"/>
        <v>0</v>
      </c>
      <c r="Y28" s="14">
        <f t="shared" ref="Y28" si="32">Y30+Y31+Y32</f>
        <v>0</v>
      </c>
      <c r="Z28" s="37">
        <f t="shared" si="27"/>
        <v>0</v>
      </c>
      <c r="AB28" s="18"/>
    </row>
    <row r="29" spans="1:28" x14ac:dyDescent="0.35">
      <c r="A29" s="33"/>
      <c r="B29" s="56" t="s">
        <v>121</v>
      </c>
      <c r="C29" s="34"/>
      <c r="D29" s="15"/>
      <c r="E29" s="15"/>
      <c r="F29" s="13"/>
      <c r="G29" s="15"/>
      <c r="H29" s="13"/>
      <c r="I29" s="15"/>
      <c r="J29" s="13"/>
      <c r="K29" s="31"/>
      <c r="L29" s="36"/>
      <c r="M29" s="15"/>
      <c r="N29" s="15"/>
      <c r="O29" s="13"/>
      <c r="P29" s="15"/>
      <c r="Q29" s="13"/>
      <c r="R29" s="31"/>
      <c r="S29" s="36"/>
      <c r="T29" s="15"/>
      <c r="U29" s="15"/>
      <c r="V29" s="14"/>
      <c r="W29" s="15"/>
      <c r="X29" s="14"/>
      <c r="Y29" s="15"/>
      <c r="Z29" s="37"/>
      <c r="AB29" s="18"/>
    </row>
    <row r="30" spans="1:28" s="3" customFormat="1" hidden="1" x14ac:dyDescent="0.35">
      <c r="A30" s="1"/>
      <c r="B30" s="8" t="s">
        <v>6</v>
      </c>
      <c r="C30" s="20"/>
      <c r="D30" s="13">
        <v>44001.600000000006</v>
      </c>
      <c r="E30" s="13">
        <v>-68.677000000000007</v>
      </c>
      <c r="F30" s="13">
        <f t="shared" si="7"/>
        <v>43932.923000000003</v>
      </c>
      <c r="G30" s="13">
        <v>7325.0649999999996</v>
      </c>
      <c r="H30" s="13">
        <f t="shared" ref="H30:H33" si="33">F30+G30</f>
        <v>51257.988000000005</v>
      </c>
      <c r="I30" s="13"/>
      <c r="J30" s="13">
        <f t="shared" ref="J30:J33" si="34">H30+I30</f>
        <v>51257.988000000005</v>
      </c>
      <c r="K30" s="13">
        <v>-34564.288</v>
      </c>
      <c r="L30" s="13">
        <f t="shared" ref="L30:L33" si="35">J30+K30</f>
        <v>16693.700000000004</v>
      </c>
      <c r="M30" s="13">
        <v>0</v>
      </c>
      <c r="N30" s="13">
        <v>0</v>
      </c>
      <c r="O30" s="13">
        <f t="shared" si="3"/>
        <v>0</v>
      </c>
      <c r="P30" s="13">
        <v>0</v>
      </c>
      <c r="Q30" s="13">
        <f t="shared" ref="Q30:Q33" si="36">O30+P30</f>
        <v>0</v>
      </c>
      <c r="R30" s="13">
        <v>0</v>
      </c>
      <c r="S30" s="13">
        <f t="shared" ref="S30:S33" si="37">Q30+R30</f>
        <v>0</v>
      </c>
      <c r="T30" s="14">
        <v>0</v>
      </c>
      <c r="U30" s="14">
        <v>0</v>
      </c>
      <c r="V30" s="14">
        <f t="shared" si="4"/>
        <v>0</v>
      </c>
      <c r="W30" s="14"/>
      <c r="X30" s="14">
        <f t="shared" ref="X30:X33" si="38">V30+W30</f>
        <v>0</v>
      </c>
      <c r="Y30" s="14"/>
      <c r="Z30" s="14">
        <f t="shared" ref="Z30:Z33" si="39">X30+Y30</f>
        <v>0</v>
      </c>
      <c r="AA30" s="10" t="s">
        <v>275</v>
      </c>
      <c r="AB30" s="18">
        <v>0</v>
      </c>
    </row>
    <row r="31" spans="1:28" x14ac:dyDescent="0.35">
      <c r="A31" s="33"/>
      <c r="B31" s="56" t="s">
        <v>125</v>
      </c>
      <c r="C31" s="34"/>
      <c r="D31" s="13">
        <v>55076.2</v>
      </c>
      <c r="E31" s="13"/>
      <c r="F31" s="13">
        <f t="shared" si="7"/>
        <v>55076.2</v>
      </c>
      <c r="G31" s="13"/>
      <c r="H31" s="13">
        <f t="shared" si="33"/>
        <v>55076.2</v>
      </c>
      <c r="I31" s="13"/>
      <c r="J31" s="13">
        <f t="shared" si="34"/>
        <v>55076.2</v>
      </c>
      <c r="K31" s="25">
        <f>34923.8</f>
        <v>34923.800000000003</v>
      </c>
      <c r="L31" s="36">
        <f t="shared" si="35"/>
        <v>90000</v>
      </c>
      <c r="M31" s="13">
        <v>0</v>
      </c>
      <c r="N31" s="13">
        <v>0</v>
      </c>
      <c r="O31" s="13">
        <f t="shared" si="3"/>
        <v>0</v>
      </c>
      <c r="P31" s="13">
        <v>0</v>
      </c>
      <c r="Q31" s="13">
        <f t="shared" si="36"/>
        <v>0</v>
      </c>
      <c r="R31" s="25">
        <v>0</v>
      </c>
      <c r="S31" s="36">
        <f t="shared" si="37"/>
        <v>0</v>
      </c>
      <c r="T31" s="13">
        <v>0</v>
      </c>
      <c r="U31" s="14">
        <v>0</v>
      </c>
      <c r="V31" s="14">
        <f t="shared" si="4"/>
        <v>0</v>
      </c>
      <c r="W31" s="14"/>
      <c r="X31" s="14">
        <f t="shared" si="38"/>
        <v>0</v>
      </c>
      <c r="Y31" s="14"/>
      <c r="Z31" s="37">
        <f t="shared" si="39"/>
        <v>0</v>
      </c>
      <c r="AA31" s="10" t="s">
        <v>258</v>
      </c>
      <c r="AB31" s="18"/>
    </row>
    <row r="32" spans="1:28" x14ac:dyDescent="0.35">
      <c r="A32" s="33"/>
      <c r="B32" s="56" t="s">
        <v>126</v>
      </c>
      <c r="C32" s="34"/>
      <c r="D32" s="13">
        <v>94249.7</v>
      </c>
      <c r="E32" s="13"/>
      <c r="F32" s="13">
        <f t="shared" si="7"/>
        <v>94249.7</v>
      </c>
      <c r="G32" s="13"/>
      <c r="H32" s="13">
        <f t="shared" si="33"/>
        <v>94249.7</v>
      </c>
      <c r="I32" s="13"/>
      <c r="J32" s="13">
        <f t="shared" si="34"/>
        <v>94249.7</v>
      </c>
      <c r="K32" s="25"/>
      <c r="L32" s="36">
        <f t="shared" si="35"/>
        <v>94249.7</v>
      </c>
      <c r="M32" s="13">
        <v>0</v>
      </c>
      <c r="N32" s="13">
        <v>0</v>
      </c>
      <c r="O32" s="13">
        <f t="shared" si="3"/>
        <v>0</v>
      </c>
      <c r="P32" s="13">
        <v>0</v>
      </c>
      <c r="Q32" s="13">
        <f t="shared" si="36"/>
        <v>0</v>
      </c>
      <c r="R32" s="25">
        <v>0</v>
      </c>
      <c r="S32" s="36">
        <f t="shared" si="37"/>
        <v>0</v>
      </c>
      <c r="T32" s="13">
        <v>0</v>
      </c>
      <c r="U32" s="14">
        <v>0</v>
      </c>
      <c r="V32" s="14">
        <f t="shared" si="4"/>
        <v>0</v>
      </c>
      <c r="W32" s="14"/>
      <c r="X32" s="14">
        <f t="shared" si="38"/>
        <v>0</v>
      </c>
      <c r="Y32" s="14"/>
      <c r="Z32" s="37">
        <f t="shared" si="39"/>
        <v>0</v>
      </c>
      <c r="AA32" s="10" t="s">
        <v>257</v>
      </c>
      <c r="AB32" s="18"/>
    </row>
    <row r="33" spans="1:28" ht="54" x14ac:dyDescent="0.35">
      <c r="A33" s="33" t="s">
        <v>163</v>
      </c>
      <c r="B33" s="56" t="s">
        <v>123</v>
      </c>
      <c r="C33" s="35" t="s">
        <v>59</v>
      </c>
      <c r="D33" s="13">
        <f>D35+D36+D37</f>
        <v>56987.5</v>
      </c>
      <c r="E33" s="13">
        <f>E35+E36+E37</f>
        <v>-2588.1999999999998</v>
      </c>
      <c r="F33" s="13">
        <f t="shared" si="7"/>
        <v>54399.3</v>
      </c>
      <c r="G33" s="13">
        <f>G35+G36+G37</f>
        <v>10875.009</v>
      </c>
      <c r="H33" s="13">
        <f t="shared" si="33"/>
        <v>65274.309000000001</v>
      </c>
      <c r="I33" s="13">
        <f>I35+I36+I37</f>
        <v>0</v>
      </c>
      <c r="J33" s="13">
        <f t="shared" si="34"/>
        <v>65274.309000000001</v>
      </c>
      <c r="K33" s="25">
        <f>K35+K36+K37</f>
        <v>0</v>
      </c>
      <c r="L33" s="36">
        <f t="shared" si="35"/>
        <v>65274.309000000001</v>
      </c>
      <c r="M33" s="13">
        <f t="shared" ref="M33:T33" si="40">M35+M36+M37</f>
        <v>0</v>
      </c>
      <c r="N33" s="13">
        <f t="shared" ref="N33:P33" si="41">N35+N36+N37</f>
        <v>0</v>
      </c>
      <c r="O33" s="13">
        <f t="shared" si="3"/>
        <v>0</v>
      </c>
      <c r="P33" s="13">
        <f t="shared" si="41"/>
        <v>0</v>
      </c>
      <c r="Q33" s="13">
        <f t="shared" si="36"/>
        <v>0</v>
      </c>
      <c r="R33" s="25">
        <f t="shared" ref="R33" si="42">R35+R36+R37</f>
        <v>0</v>
      </c>
      <c r="S33" s="36">
        <f t="shared" si="37"/>
        <v>0</v>
      </c>
      <c r="T33" s="13">
        <f t="shared" si="40"/>
        <v>0</v>
      </c>
      <c r="U33" s="14">
        <f t="shared" ref="U33:W33" si="43">U35+U36+U37</f>
        <v>0</v>
      </c>
      <c r="V33" s="14">
        <f t="shared" si="4"/>
        <v>0</v>
      </c>
      <c r="W33" s="14">
        <f t="shared" si="43"/>
        <v>0</v>
      </c>
      <c r="X33" s="14">
        <f t="shared" si="38"/>
        <v>0</v>
      </c>
      <c r="Y33" s="14">
        <f t="shared" ref="Y33" si="44">Y35+Y36+Y37</f>
        <v>0</v>
      </c>
      <c r="Z33" s="37">
        <f t="shared" si="39"/>
        <v>0</v>
      </c>
      <c r="AB33" s="18"/>
    </row>
    <row r="34" spans="1:28" x14ac:dyDescent="0.35">
      <c r="A34" s="33"/>
      <c r="B34" s="56" t="s">
        <v>121</v>
      </c>
      <c r="C34" s="34"/>
      <c r="D34" s="13"/>
      <c r="E34" s="13"/>
      <c r="F34" s="13"/>
      <c r="G34" s="13"/>
      <c r="H34" s="13"/>
      <c r="I34" s="13"/>
      <c r="J34" s="13"/>
      <c r="K34" s="25"/>
      <c r="L34" s="36"/>
      <c r="M34" s="13"/>
      <c r="N34" s="13"/>
      <c r="O34" s="13"/>
      <c r="P34" s="13"/>
      <c r="Q34" s="13"/>
      <c r="R34" s="25"/>
      <c r="S34" s="36"/>
      <c r="T34" s="13"/>
      <c r="U34" s="14"/>
      <c r="V34" s="14"/>
      <c r="W34" s="14"/>
      <c r="X34" s="14"/>
      <c r="Y34" s="14"/>
      <c r="Z34" s="37"/>
      <c r="AB34" s="18"/>
    </row>
    <row r="35" spans="1:28" s="3" customFormat="1" hidden="1" x14ac:dyDescent="0.35">
      <c r="A35" s="1"/>
      <c r="B35" s="8" t="s">
        <v>6</v>
      </c>
      <c r="C35" s="20"/>
      <c r="D35" s="13">
        <v>2642.5999999999995</v>
      </c>
      <c r="E35" s="13">
        <f>-961.887-1626.313</f>
        <v>-2588.1999999999998</v>
      </c>
      <c r="F35" s="13">
        <f t="shared" si="7"/>
        <v>54.399999999999636</v>
      </c>
      <c r="G35" s="13">
        <f>8334.188+2454.875+85.946</f>
        <v>10875.009</v>
      </c>
      <c r="H35" s="13">
        <f t="shared" ref="H35:H38" si="45">F35+G35</f>
        <v>10929.409</v>
      </c>
      <c r="I35" s="13"/>
      <c r="J35" s="13">
        <f t="shared" ref="J35:J38" si="46">H35+I35</f>
        <v>10929.409</v>
      </c>
      <c r="K35" s="13"/>
      <c r="L35" s="13">
        <f t="shared" ref="L35:L38" si="47">J35+K35</f>
        <v>10929.409</v>
      </c>
      <c r="M35" s="13">
        <v>0</v>
      </c>
      <c r="N35" s="13">
        <v>0</v>
      </c>
      <c r="O35" s="13">
        <f t="shared" si="3"/>
        <v>0</v>
      </c>
      <c r="P35" s="13">
        <v>0</v>
      </c>
      <c r="Q35" s="13">
        <f t="shared" ref="Q35:Q38" si="48">O35+P35</f>
        <v>0</v>
      </c>
      <c r="R35" s="13">
        <v>0</v>
      </c>
      <c r="S35" s="13">
        <f t="shared" ref="S35:S38" si="49">Q35+R35</f>
        <v>0</v>
      </c>
      <c r="T35" s="13">
        <v>0</v>
      </c>
      <c r="U35" s="14">
        <v>0</v>
      </c>
      <c r="V35" s="14">
        <f t="shared" si="4"/>
        <v>0</v>
      </c>
      <c r="W35" s="14"/>
      <c r="X35" s="14">
        <f t="shared" ref="X35:X38" si="50">V35+W35</f>
        <v>0</v>
      </c>
      <c r="Y35" s="14"/>
      <c r="Z35" s="14">
        <f t="shared" ref="Z35:Z38" si="51">X35+Y35</f>
        <v>0</v>
      </c>
      <c r="AA35" s="10" t="s">
        <v>338</v>
      </c>
      <c r="AB35" s="18">
        <v>0</v>
      </c>
    </row>
    <row r="36" spans="1:28" x14ac:dyDescent="0.35">
      <c r="A36" s="33"/>
      <c r="B36" s="56" t="s">
        <v>125</v>
      </c>
      <c r="C36" s="34"/>
      <c r="D36" s="13">
        <v>2717.2</v>
      </c>
      <c r="E36" s="13"/>
      <c r="F36" s="13">
        <f t="shared" si="7"/>
        <v>2717.2</v>
      </c>
      <c r="G36" s="13"/>
      <c r="H36" s="13">
        <f t="shared" si="45"/>
        <v>2717.2</v>
      </c>
      <c r="I36" s="13"/>
      <c r="J36" s="13">
        <f t="shared" si="46"/>
        <v>2717.2</v>
      </c>
      <c r="K36" s="25"/>
      <c r="L36" s="36">
        <f t="shared" si="47"/>
        <v>2717.2</v>
      </c>
      <c r="M36" s="13">
        <v>0</v>
      </c>
      <c r="N36" s="13">
        <v>0</v>
      </c>
      <c r="O36" s="13">
        <f t="shared" si="3"/>
        <v>0</v>
      </c>
      <c r="P36" s="13">
        <v>0</v>
      </c>
      <c r="Q36" s="13">
        <f t="shared" si="48"/>
        <v>0</v>
      </c>
      <c r="R36" s="25">
        <v>0</v>
      </c>
      <c r="S36" s="36">
        <f t="shared" si="49"/>
        <v>0</v>
      </c>
      <c r="T36" s="13">
        <v>0</v>
      </c>
      <c r="U36" s="14">
        <v>0</v>
      </c>
      <c r="V36" s="14">
        <f t="shared" si="4"/>
        <v>0</v>
      </c>
      <c r="W36" s="14"/>
      <c r="X36" s="14">
        <f t="shared" si="50"/>
        <v>0</v>
      </c>
      <c r="Y36" s="14"/>
      <c r="Z36" s="37">
        <f t="shared" si="51"/>
        <v>0</v>
      </c>
      <c r="AA36" s="10" t="s">
        <v>257</v>
      </c>
      <c r="AB36" s="18"/>
    </row>
    <row r="37" spans="1:28" x14ac:dyDescent="0.35">
      <c r="A37" s="33"/>
      <c r="B37" s="56" t="s">
        <v>126</v>
      </c>
      <c r="C37" s="34"/>
      <c r="D37" s="13">
        <v>51627.7</v>
      </c>
      <c r="E37" s="13"/>
      <c r="F37" s="13">
        <f t="shared" si="7"/>
        <v>51627.7</v>
      </c>
      <c r="G37" s="13"/>
      <c r="H37" s="13">
        <f t="shared" si="45"/>
        <v>51627.7</v>
      </c>
      <c r="I37" s="13"/>
      <c r="J37" s="13">
        <f t="shared" si="46"/>
        <v>51627.7</v>
      </c>
      <c r="K37" s="25"/>
      <c r="L37" s="36">
        <f t="shared" si="47"/>
        <v>51627.7</v>
      </c>
      <c r="M37" s="13">
        <v>0</v>
      </c>
      <c r="N37" s="13">
        <v>0</v>
      </c>
      <c r="O37" s="13">
        <f t="shared" si="3"/>
        <v>0</v>
      </c>
      <c r="P37" s="13">
        <v>0</v>
      </c>
      <c r="Q37" s="13">
        <f t="shared" si="48"/>
        <v>0</v>
      </c>
      <c r="R37" s="25">
        <v>0</v>
      </c>
      <c r="S37" s="36">
        <f t="shared" si="49"/>
        <v>0</v>
      </c>
      <c r="T37" s="13">
        <v>0</v>
      </c>
      <c r="U37" s="14">
        <v>0</v>
      </c>
      <c r="V37" s="14">
        <f t="shared" si="4"/>
        <v>0</v>
      </c>
      <c r="W37" s="14"/>
      <c r="X37" s="14">
        <f t="shared" si="50"/>
        <v>0</v>
      </c>
      <c r="Y37" s="14"/>
      <c r="Z37" s="37">
        <f t="shared" si="51"/>
        <v>0</v>
      </c>
      <c r="AA37" s="10" t="s">
        <v>257</v>
      </c>
      <c r="AB37" s="18"/>
    </row>
    <row r="38" spans="1:28" ht="54" x14ac:dyDescent="0.35">
      <c r="A38" s="33" t="s">
        <v>166</v>
      </c>
      <c r="B38" s="56" t="s">
        <v>124</v>
      </c>
      <c r="C38" s="35" t="s">
        <v>59</v>
      </c>
      <c r="D38" s="13">
        <f>D40+D41+D42</f>
        <v>162811.29999999999</v>
      </c>
      <c r="E38" s="13">
        <f>E40+E41+E42</f>
        <v>-11490.373</v>
      </c>
      <c r="F38" s="13">
        <f t="shared" si="7"/>
        <v>151320.927</v>
      </c>
      <c r="G38" s="13">
        <f>G40+G41+G42</f>
        <v>32.229999999999997</v>
      </c>
      <c r="H38" s="13">
        <f t="shared" si="45"/>
        <v>151353.15700000001</v>
      </c>
      <c r="I38" s="13">
        <f>I40+I41+I42</f>
        <v>0</v>
      </c>
      <c r="J38" s="13">
        <f t="shared" si="46"/>
        <v>151353.15700000001</v>
      </c>
      <c r="K38" s="25">
        <f>K40+K41+K42</f>
        <v>0</v>
      </c>
      <c r="L38" s="36">
        <f t="shared" si="47"/>
        <v>151353.15700000001</v>
      </c>
      <c r="M38" s="13">
        <f t="shared" ref="M38:T38" si="52">M40+M41+M42</f>
        <v>0</v>
      </c>
      <c r="N38" s="13">
        <f t="shared" ref="N38:P38" si="53">N40+N41+N42</f>
        <v>0</v>
      </c>
      <c r="O38" s="13">
        <f t="shared" si="3"/>
        <v>0</v>
      </c>
      <c r="P38" s="13">
        <f t="shared" si="53"/>
        <v>0</v>
      </c>
      <c r="Q38" s="13">
        <f t="shared" si="48"/>
        <v>0</v>
      </c>
      <c r="R38" s="25">
        <f t="shared" ref="R38" si="54">R40+R41+R42</f>
        <v>0</v>
      </c>
      <c r="S38" s="36">
        <f t="shared" si="49"/>
        <v>0</v>
      </c>
      <c r="T38" s="13">
        <f t="shared" si="52"/>
        <v>0</v>
      </c>
      <c r="U38" s="14">
        <f t="shared" ref="U38:W38" si="55">U40+U41+U42</f>
        <v>0</v>
      </c>
      <c r="V38" s="14">
        <f t="shared" si="4"/>
        <v>0</v>
      </c>
      <c r="W38" s="14">
        <f t="shared" si="55"/>
        <v>0</v>
      </c>
      <c r="X38" s="14">
        <f t="shared" si="50"/>
        <v>0</v>
      </c>
      <c r="Y38" s="14">
        <f t="shared" ref="Y38" si="56">Y40+Y41+Y42</f>
        <v>0</v>
      </c>
      <c r="Z38" s="37">
        <f t="shared" si="51"/>
        <v>0</v>
      </c>
      <c r="AB38" s="18"/>
    </row>
    <row r="39" spans="1:28" x14ac:dyDescent="0.35">
      <c r="A39" s="33"/>
      <c r="B39" s="56" t="s">
        <v>121</v>
      </c>
      <c r="C39" s="34"/>
      <c r="D39" s="13"/>
      <c r="E39" s="13"/>
      <c r="F39" s="13"/>
      <c r="G39" s="13"/>
      <c r="H39" s="13"/>
      <c r="I39" s="13"/>
      <c r="J39" s="13"/>
      <c r="K39" s="25"/>
      <c r="L39" s="36"/>
      <c r="M39" s="13"/>
      <c r="N39" s="13"/>
      <c r="O39" s="13"/>
      <c r="P39" s="13"/>
      <c r="Q39" s="13"/>
      <c r="R39" s="25"/>
      <c r="S39" s="36"/>
      <c r="T39" s="13"/>
      <c r="U39" s="14"/>
      <c r="V39" s="14"/>
      <c r="W39" s="14"/>
      <c r="X39" s="14"/>
      <c r="Y39" s="14"/>
      <c r="Z39" s="37"/>
      <c r="AB39" s="18"/>
    </row>
    <row r="40" spans="1:28" s="3" customFormat="1" hidden="1" x14ac:dyDescent="0.35">
      <c r="A40" s="1"/>
      <c r="B40" s="8" t="s">
        <v>6</v>
      </c>
      <c r="C40" s="20"/>
      <c r="D40" s="13">
        <v>72811.3</v>
      </c>
      <c r="E40" s="13">
        <f>-8199.313-3291.06</f>
        <v>-11490.373</v>
      </c>
      <c r="F40" s="13">
        <f t="shared" si="7"/>
        <v>61320.927000000003</v>
      </c>
      <c r="G40" s="13">
        <v>32.229999999999997</v>
      </c>
      <c r="H40" s="13">
        <f t="shared" ref="H40:H49" si="57">F40+G40</f>
        <v>61353.157000000007</v>
      </c>
      <c r="I40" s="13"/>
      <c r="J40" s="13">
        <f t="shared" ref="J40:J49" si="58">H40+I40</f>
        <v>61353.157000000007</v>
      </c>
      <c r="K40" s="13"/>
      <c r="L40" s="13">
        <f t="shared" ref="L40:L49" si="59">J40+K40</f>
        <v>61353.157000000007</v>
      </c>
      <c r="M40" s="13">
        <v>0</v>
      </c>
      <c r="N40" s="13">
        <v>0</v>
      </c>
      <c r="O40" s="13">
        <f t="shared" si="3"/>
        <v>0</v>
      </c>
      <c r="P40" s="13">
        <v>0</v>
      </c>
      <c r="Q40" s="13">
        <f t="shared" ref="Q40:Q49" si="60">O40+P40</f>
        <v>0</v>
      </c>
      <c r="R40" s="13">
        <v>0</v>
      </c>
      <c r="S40" s="13">
        <f t="shared" ref="S40:S43" si="61">Q40+R40</f>
        <v>0</v>
      </c>
      <c r="T40" s="13">
        <v>0</v>
      </c>
      <c r="U40" s="14">
        <v>0</v>
      </c>
      <c r="V40" s="14">
        <f t="shared" si="4"/>
        <v>0</v>
      </c>
      <c r="W40" s="14"/>
      <c r="X40" s="14">
        <f t="shared" ref="X40:X49" si="62">V40+W40</f>
        <v>0</v>
      </c>
      <c r="Y40" s="14"/>
      <c r="Z40" s="14">
        <f t="shared" ref="Z40:Z49" si="63">X40+Y40</f>
        <v>0</v>
      </c>
      <c r="AA40" s="10" t="s">
        <v>339</v>
      </c>
      <c r="AB40" s="18">
        <v>0</v>
      </c>
    </row>
    <row r="41" spans="1:28" x14ac:dyDescent="0.35">
      <c r="A41" s="33"/>
      <c r="B41" s="56" t="s">
        <v>125</v>
      </c>
      <c r="C41" s="34"/>
      <c r="D41" s="13">
        <v>90000</v>
      </c>
      <c r="E41" s="13"/>
      <c r="F41" s="13">
        <f t="shared" si="7"/>
        <v>90000</v>
      </c>
      <c r="G41" s="13"/>
      <c r="H41" s="13">
        <f t="shared" si="57"/>
        <v>90000</v>
      </c>
      <c r="I41" s="13"/>
      <c r="J41" s="13">
        <f t="shared" si="58"/>
        <v>90000</v>
      </c>
      <c r="K41" s="25"/>
      <c r="L41" s="36">
        <f t="shared" si="59"/>
        <v>90000</v>
      </c>
      <c r="M41" s="13">
        <v>0</v>
      </c>
      <c r="N41" s="13">
        <v>0</v>
      </c>
      <c r="O41" s="13">
        <f t="shared" si="3"/>
        <v>0</v>
      </c>
      <c r="P41" s="13">
        <v>0</v>
      </c>
      <c r="Q41" s="13">
        <f t="shared" si="60"/>
        <v>0</v>
      </c>
      <c r="R41" s="25">
        <v>0</v>
      </c>
      <c r="S41" s="36">
        <f t="shared" si="61"/>
        <v>0</v>
      </c>
      <c r="T41" s="13">
        <v>0</v>
      </c>
      <c r="U41" s="14">
        <v>0</v>
      </c>
      <c r="V41" s="14">
        <f t="shared" si="4"/>
        <v>0</v>
      </c>
      <c r="W41" s="14"/>
      <c r="X41" s="14">
        <f t="shared" si="62"/>
        <v>0</v>
      </c>
      <c r="Y41" s="14"/>
      <c r="Z41" s="37">
        <f t="shared" si="63"/>
        <v>0</v>
      </c>
      <c r="AA41" s="10" t="s">
        <v>259</v>
      </c>
      <c r="AB41" s="18"/>
    </row>
    <row r="42" spans="1:28" s="3" customFormat="1" hidden="1" x14ac:dyDescent="0.35">
      <c r="A42" s="1"/>
      <c r="B42" s="8" t="s">
        <v>126</v>
      </c>
      <c r="C42" s="20"/>
      <c r="D42" s="13">
        <v>0</v>
      </c>
      <c r="E42" s="13">
        <v>0</v>
      </c>
      <c r="F42" s="13">
        <f t="shared" si="7"/>
        <v>0</v>
      </c>
      <c r="G42" s="13">
        <v>0</v>
      </c>
      <c r="H42" s="13">
        <f t="shared" si="57"/>
        <v>0</v>
      </c>
      <c r="I42" s="13">
        <v>0</v>
      </c>
      <c r="J42" s="13">
        <f t="shared" si="58"/>
        <v>0</v>
      </c>
      <c r="K42" s="13">
        <v>0</v>
      </c>
      <c r="L42" s="13">
        <f t="shared" si="59"/>
        <v>0</v>
      </c>
      <c r="M42" s="13">
        <v>0</v>
      </c>
      <c r="N42" s="13">
        <v>0</v>
      </c>
      <c r="O42" s="13">
        <f t="shared" si="3"/>
        <v>0</v>
      </c>
      <c r="P42" s="13">
        <v>0</v>
      </c>
      <c r="Q42" s="13">
        <f t="shared" si="60"/>
        <v>0</v>
      </c>
      <c r="R42" s="13">
        <v>0</v>
      </c>
      <c r="S42" s="13">
        <f t="shared" si="61"/>
        <v>0</v>
      </c>
      <c r="T42" s="13">
        <v>0</v>
      </c>
      <c r="U42" s="14">
        <v>0</v>
      </c>
      <c r="V42" s="14">
        <f t="shared" si="4"/>
        <v>0</v>
      </c>
      <c r="W42" s="14"/>
      <c r="X42" s="14">
        <f t="shared" si="62"/>
        <v>0</v>
      </c>
      <c r="Y42" s="14"/>
      <c r="Z42" s="14">
        <f t="shared" si="63"/>
        <v>0</v>
      </c>
      <c r="AA42" s="10"/>
      <c r="AB42" s="18">
        <v>0</v>
      </c>
    </row>
    <row r="43" spans="1:28" ht="54" customHeight="1" x14ac:dyDescent="0.35">
      <c r="A43" s="33" t="s">
        <v>160</v>
      </c>
      <c r="B43" s="56" t="s">
        <v>309</v>
      </c>
      <c r="C43" s="35" t="s">
        <v>59</v>
      </c>
      <c r="D43" s="13">
        <v>0</v>
      </c>
      <c r="E43" s="13">
        <v>0</v>
      </c>
      <c r="F43" s="13">
        <f t="shared" si="7"/>
        <v>0</v>
      </c>
      <c r="G43" s="13">
        <v>0</v>
      </c>
      <c r="H43" s="13">
        <f t="shared" si="57"/>
        <v>0</v>
      </c>
      <c r="I43" s="13">
        <v>0</v>
      </c>
      <c r="J43" s="13">
        <f t="shared" si="58"/>
        <v>0</v>
      </c>
      <c r="K43" s="25">
        <v>0</v>
      </c>
      <c r="L43" s="36">
        <f t="shared" si="59"/>
        <v>0</v>
      </c>
      <c r="M43" s="13">
        <v>0</v>
      </c>
      <c r="N43" s="13">
        <v>0</v>
      </c>
      <c r="O43" s="13">
        <f t="shared" si="3"/>
        <v>0</v>
      </c>
      <c r="P43" s="13">
        <v>0</v>
      </c>
      <c r="Q43" s="13">
        <f t="shared" si="60"/>
        <v>0</v>
      </c>
      <c r="R43" s="25">
        <v>0</v>
      </c>
      <c r="S43" s="36">
        <f t="shared" si="61"/>
        <v>0</v>
      </c>
      <c r="T43" s="13">
        <v>150000</v>
      </c>
      <c r="U43" s="14"/>
      <c r="V43" s="14">
        <f t="shared" si="4"/>
        <v>150000</v>
      </c>
      <c r="W43" s="14"/>
      <c r="X43" s="14">
        <f t="shared" si="62"/>
        <v>150000</v>
      </c>
      <c r="Y43" s="14"/>
      <c r="Z43" s="37">
        <f t="shared" si="63"/>
        <v>150000</v>
      </c>
      <c r="AA43" s="10" t="s">
        <v>278</v>
      </c>
      <c r="AB43" s="18"/>
    </row>
    <row r="44" spans="1:28" ht="54" x14ac:dyDescent="0.35">
      <c r="A44" s="33" t="s">
        <v>167</v>
      </c>
      <c r="B44" s="56" t="s">
        <v>128</v>
      </c>
      <c r="C44" s="35" t="s">
        <v>59</v>
      </c>
      <c r="D44" s="13">
        <v>160630.9</v>
      </c>
      <c r="E44" s="13"/>
      <c r="F44" s="13">
        <f t="shared" si="7"/>
        <v>160630.9</v>
      </c>
      <c r="G44" s="13">
        <v>-100000</v>
      </c>
      <c r="H44" s="13">
        <f t="shared" si="57"/>
        <v>60630.899999999994</v>
      </c>
      <c r="I44" s="13"/>
      <c r="J44" s="25">
        <f t="shared" si="58"/>
        <v>60630.899999999994</v>
      </c>
      <c r="K44" s="25">
        <f>K46+K47</f>
        <v>128526.769</v>
      </c>
      <c r="L44" s="36">
        <f t="shared" si="59"/>
        <v>189157.66899999999</v>
      </c>
      <c r="M44" s="13">
        <v>50000</v>
      </c>
      <c r="N44" s="13"/>
      <c r="O44" s="13">
        <f t="shared" si="3"/>
        <v>50000</v>
      </c>
      <c r="P44" s="13">
        <v>100000</v>
      </c>
      <c r="Q44" s="13">
        <f>O44+P44</f>
        <v>150000</v>
      </c>
      <c r="R44" s="25">
        <f>R46+R47</f>
        <v>0</v>
      </c>
      <c r="S44" s="36">
        <f>Q44+R44</f>
        <v>150000</v>
      </c>
      <c r="T44" s="13">
        <v>0</v>
      </c>
      <c r="U44" s="14">
        <v>0</v>
      </c>
      <c r="V44" s="14">
        <f t="shared" si="4"/>
        <v>0</v>
      </c>
      <c r="W44" s="14"/>
      <c r="X44" s="14">
        <f t="shared" si="62"/>
        <v>0</v>
      </c>
      <c r="Y44" s="14">
        <f>Y46+Y47</f>
        <v>0</v>
      </c>
      <c r="Z44" s="37">
        <f t="shared" si="63"/>
        <v>0</v>
      </c>
      <c r="AA44" s="27"/>
      <c r="AB44" s="28"/>
    </row>
    <row r="45" spans="1:28" x14ac:dyDescent="0.35">
      <c r="A45" s="58"/>
      <c r="B45" s="56" t="s">
        <v>121</v>
      </c>
      <c r="C45" s="35"/>
      <c r="D45" s="13"/>
      <c r="E45" s="13"/>
      <c r="F45" s="13"/>
      <c r="G45" s="13"/>
      <c r="H45" s="13"/>
      <c r="I45" s="13"/>
      <c r="J45" s="13"/>
      <c r="K45" s="25"/>
      <c r="L45" s="36"/>
      <c r="M45" s="13"/>
      <c r="N45" s="13"/>
      <c r="O45" s="13"/>
      <c r="P45" s="13"/>
      <c r="Q45" s="13"/>
      <c r="R45" s="25"/>
      <c r="S45" s="36"/>
      <c r="T45" s="13"/>
      <c r="U45" s="14"/>
      <c r="V45" s="14"/>
      <c r="W45" s="14"/>
      <c r="X45" s="14"/>
      <c r="Y45" s="14"/>
      <c r="Z45" s="37"/>
      <c r="AB45" s="18"/>
    </row>
    <row r="46" spans="1:28" ht="17.399999999999999" hidden="1" customHeight="1" x14ac:dyDescent="0.35">
      <c r="A46" s="58"/>
      <c r="B46" s="56" t="s">
        <v>6</v>
      </c>
      <c r="C46" s="35"/>
      <c r="D46" s="13"/>
      <c r="E46" s="13"/>
      <c r="F46" s="13"/>
      <c r="G46" s="13"/>
      <c r="H46" s="13"/>
      <c r="I46" s="13"/>
      <c r="J46" s="13"/>
      <c r="K46" s="13">
        <f>23529.6+60630.9-60630.9+4997.169</f>
        <v>28526.769</v>
      </c>
      <c r="L46" s="36">
        <f t="shared" si="59"/>
        <v>28526.769</v>
      </c>
      <c r="M46" s="13"/>
      <c r="N46" s="13"/>
      <c r="O46" s="13"/>
      <c r="P46" s="13"/>
      <c r="Q46" s="13">
        <v>150000</v>
      </c>
      <c r="R46" s="25">
        <f>-43450.7+43450.7</f>
        <v>0</v>
      </c>
      <c r="S46" s="36">
        <f t="shared" ref="S46:S47" si="64">Q46+R46</f>
        <v>150000</v>
      </c>
      <c r="T46" s="13"/>
      <c r="U46" s="14"/>
      <c r="V46" s="14"/>
      <c r="W46" s="14"/>
      <c r="X46" s="14"/>
      <c r="Y46" s="14"/>
      <c r="Z46" s="37">
        <f t="shared" si="63"/>
        <v>0</v>
      </c>
      <c r="AA46" s="10" t="s">
        <v>378</v>
      </c>
      <c r="AB46" s="18">
        <v>0</v>
      </c>
    </row>
    <row r="47" spans="1:28" x14ac:dyDescent="0.35">
      <c r="A47" s="58"/>
      <c r="B47" s="56" t="s">
        <v>125</v>
      </c>
      <c r="C47" s="35"/>
      <c r="D47" s="13"/>
      <c r="E47" s="13"/>
      <c r="F47" s="13"/>
      <c r="G47" s="13"/>
      <c r="H47" s="13"/>
      <c r="I47" s="13"/>
      <c r="J47" s="13"/>
      <c r="K47" s="25">
        <v>100000</v>
      </c>
      <c r="L47" s="36">
        <f t="shared" si="59"/>
        <v>100000</v>
      </c>
      <c r="M47" s="13"/>
      <c r="N47" s="13"/>
      <c r="O47" s="13"/>
      <c r="P47" s="13"/>
      <c r="Q47" s="13"/>
      <c r="R47" s="25"/>
      <c r="S47" s="36">
        <f t="shared" si="64"/>
        <v>0</v>
      </c>
      <c r="T47" s="13"/>
      <c r="U47" s="14"/>
      <c r="V47" s="14"/>
      <c r="W47" s="14"/>
      <c r="X47" s="14"/>
      <c r="Y47" s="14"/>
      <c r="Z47" s="37">
        <f t="shared" si="63"/>
        <v>0</v>
      </c>
      <c r="AA47" s="10" t="s">
        <v>376</v>
      </c>
      <c r="AB47" s="18"/>
    </row>
    <row r="48" spans="1:28" ht="40.5" customHeight="1" x14ac:dyDescent="0.35">
      <c r="A48" s="91" t="s">
        <v>168</v>
      </c>
      <c r="B48" s="79" t="s">
        <v>150</v>
      </c>
      <c r="C48" s="34" t="s">
        <v>11</v>
      </c>
      <c r="D48" s="13">
        <v>20807.900000000001</v>
      </c>
      <c r="E48" s="13"/>
      <c r="F48" s="13">
        <f t="shared" si="7"/>
        <v>20807.900000000001</v>
      </c>
      <c r="G48" s="13"/>
      <c r="H48" s="13">
        <f t="shared" si="57"/>
        <v>20807.900000000001</v>
      </c>
      <c r="I48" s="13"/>
      <c r="J48" s="13">
        <f t="shared" si="58"/>
        <v>20807.900000000001</v>
      </c>
      <c r="K48" s="25"/>
      <c r="L48" s="36">
        <f t="shared" si="59"/>
        <v>20807.900000000001</v>
      </c>
      <c r="M48" s="13">
        <v>0</v>
      </c>
      <c r="N48" s="13">
        <v>0</v>
      </c>
      <c r="O48" s="13">
        <f t="shared" si="3"/>
        <v>0</v>
      </c>
      <c r="P48" s="13">
        <v>0</v>
      </c>
      <c r="Q48" s="13">
        <f t="shared" si="60"/>
        <v>0</v>
      </c>
      <c r="R48" s="25">
        <v>0</v>
      </c>
      <c r="S48" s="36">
        <f t="shared" ref="S48:S49" si="65">Q48+R48</f>
        <v>0</v>
      </c>
      <c r="T48" s="13">
        <v>0</v>
      </c>
      <c r="U48" s="14">
        <v>0</v>
      </c>
      <c r="V48" s="14">
        <f t="shared" si="4"/>
        <v>0</v>
      </c>
      <c r="W48" s="14"/>
      <c r="X48" s="14">
        <f t="shared" si="62"/>
        <v>0</v>
      </c>
      <c r="Y48" s="14"/>
      <c r="Z48" s="37">
        <f t="shared" si="63"/>
        <v>0</v>
      </c>
      <c r="AA48" s="10" t="s">
        <v>274</v>
      </c>
      <c r="AB48" s="18"/>
    </row>
    <row r="49" spans="1:28" ht="65.25" customHeight="1" x14ac:dyDescent="0.35">
      <c r="A49" s="92"/>
      <c r="B49" s="80"/>
      <c r="C49" s="35" t="s">
        <v>59</v>
      </c>
      <c r="D49" s="13">
        <f>D51+D52</f>
        <v>180013.59999999998</v>
      </c>
      <c r="E49" s="13">
        <f>E51+E52</f>
        <v>0</v>
      </c>
      <c r="F49" s="13">
        <f t="shared" si="7"/>
        <v>180013.59999999998</v>
      </c>
      <c r="G49" s="13">
        <f>G51+G52+G53</f>
        <v>195638.307</v>
      </c>
      <c r="H49" s="13">
        <f t="shared" si="57"/>
        <v>375651.90700000001</v>
      </c>
      <c r="I49" s="13">
        <f>I51+I52+I53</f>
        <v>0</v>
      </c>
      <c r="J49" s="13">
        <f t="shared" si="58"/>
        <v>375651.90700000001</v>
      </c>
      <c r="K49" s="25">
        <f>K51+K52+K53</f>
        <v>-5553.5770000000002</v>
      </c>
      <c r="L49" s="36">
        <f t="shared" si="59"/>
        <v>370098.33</v>
      </c>
      <c r="M49" s="13">
        <f t="shared" ref="M49:T49" si="66">M51+M52</f>
        <v>0</v>
      </c>
      <c r="N49" s="13">
        <f t="shared" ref="N49" si="67">N51+N52</f>
        <v>0</v>
      </c>
      <c r="O49" s="13">
        <f t="shared" si="3"/>
        <v>0</v>
      </c>
      <c r="P49" s="13">
        <f>P51+P52+P53</f>
        <v>0</v>
      </c>
      <c r="Q49" s="13">
        <f t="shared" si="60"/>
        <v>0</v>
      </c>
      <c r="R49" s="25">
        <f>R51+R52+R53</f>
        <v>0</v>
      </c>
      <c r="S49" s="36">
        <f t="shared" si="65"/>
        <v>0</v>
      </c>
      <c r="T49" s="13">
        <f t="shared" si="66"/>
        <v>0</v>
      </c>
      <c r="U49" s="14">
        <f t="shared" ref="U49" si="68">U51+U52</f>
        <v>0</v>
      </c>
      <c r="V49" s="14">
        <f t="shared" si="4"/>
        <v>0</v>
      </c>
      <c r="W49" s="14">
        <f>W51+W52+W53</f>
        <v>0</v>
      </c>
      <c r="X49" s="14">
        <f t="shared" si="62"/>
        <v>0</v>
      </c>
      <c r="Y49" s="14">
        <f>Y51+Y52+Y53</f>
        <v>0</v>
      </c>
      <c r="Z49" s="37">
        <f t="shared" si="63"/>
        <v>0</v>
      </c>
      <c r="AB49" s="18"/>
    </row>
    <row r="50" spans="1:28" x14ac:dyDescent="0.35">
      <c r="A50" s="33"/>
      <c r="B50" s="56" t="s">
        <v>121</v>
      </c>
      <c r="C50" s="34"/>
      <c r="D50" s="13"/>
      <c r="E50" s="13"/>
      <c r="F50" s="13"/>
      <c r="G50" s="13"/>
      <c r="H50" s="13"/>
      <c r="I50" s="13"/>
      <c r="J50" s="13"/>
      <c r="K50" s="25"/>
      <c r="L50" s="36"/>
      <c r="M50" s="13"/>
      <c r="N50" s="13"/>
      <c r="O50" s="13"/>
      <c r="P50" s="13"/>
      <c r="Q50" s="13"/>
      <c r="R50" s="25"/>
      <c r="S50" s="36"/>
      <c r="T50" s="13"/>
      <c r="U50" s="14"/>
      <c r="V50" s="14"/>
      <c r="W50" s="14"/>
      <c r="X50" s="14"/>
      <c r="Y50" s="14"/>
      <c r="Z50" s="37"/>
      <c r="AB50" s="18"/>
    </row>
    <row r="51" spans="1:28" s="3" customFormat="1" hidden="1" x14ac:dyDescent="0.35">
      <c r="A51" s="1"/>
      <c r="B51" s="8" t="s">
        <v>6</v>
      </c>
      <c r="C51" s="20"/>
      <c r="D51" s="13">
        <v>43110.2</v>
      </c>
      <c r="E51" s="13"/>
      <c r="F51" s="13">
        <f t="shared" si="7"/>
        <v>43110.2</v>
      </c>
      <c r="G51" s="13">
        <v>4858.0069999999996</v>
      </c>
      <c r="H51" s="13">
        <f t="shared" ref="H51:H54" si="69">F51+G51</f>
        <v>47968.206999999995</v>
      </c>
      <c r="I51" s="13"/>
      <c r="J51" s="13">
        <f t="shared" ref="J51:J54" si="70">H51+I51</f>
        <v>47968.206999999995</v>
      </c>
      <c r="K51" s="13">
        <v>-5553.5770000000002</v>
      </c>
      <c r="L51" s="13">
        <f t="shared" ref="L51:L54" si="71">J51+K51</f>
        <v>42414.63</v>
      </c>
      <c r="M51" s="13">
        <v>0</v>
      </c>
      <c r="N51" s="13">
        <v>0</v>
      </c>
      <c r="O51" s="13">
        <f t="shared" si="3"/>
        <v>0</v>
      </c>
      <c r="P51" s="13">
        <v>0</v>
      </c>
      <c r="Q51" s="13">
        <f t="shared" ref="Q51:Q54" si="72">O51+P51</f>
        <v>0</v>
      </c>
      <c r="R51" s="13">
        <v>0</v>
      </c>
      <c r="S51" s="13">
        <f t="shared" ref="S51:S54" si="73">Q51+R51</f>
        <v>0</v>
      </c>
      <c r="T51" s="13">
        <v>0</v>
      </c>
      <c r="U51" s="14">
        <v>0</v>
      </c>
      <c r="V51" s="14">
        <f t="shared" si="4"/>
        <v>0</v>
      </c>
      <c r="W51" s="14"/>
      <c r="X51" s="14">
        <f t="shared" ref="X51:X54" si="74">V51+W51</f>
        <v>0</v>
      </c>
      <c r="Y51" s="14"/>
      <c r="Z51" s="14">
        <f t="shared" ref="Z51:Z54" si="75">X51+Y51</f>
        <v>0</v>
      </c>
      <c r="AA51" s="10" t="s">
        <v>274</v>
      </c>
      <c r="AB51" s="18">
        <v>0</v>
      </c>
    </row>
    <row r="52" spans="1:28" x14ac:dyDescent="0.35">
      <c r="A52" s="33"/>
      <c r="B52" s="56" t="s">
        <v>125</v>
      </c>
      <c r="C52" s="34"/>
      <c r="D52" s="13">
        <v>136903.4</v>
      </c>
      <c r="E52" s="13"/>
      <c r="F52" s="13">
        <f t="shared" si="7"/>
        <v>136903.4</v>
      </c>
      <c r="G52" s="13">
        <f>-10041.2+10041.2</f>
        <v>0</v>
      </c>
      <c r="H52" s="13">
        <f t="shared" si="69"/>
        <v>136903.4</v>
      </c>
      <c r="I52" s="13"/>
      <c r="J52" s="13">
        <f t="shared" si="70"/>
        <v>136903.4</v>
      </c>
      <c r="K52" s="25"/>
      <c r="L52" s="36">
        <f t="shared" si="71"/>
        <v>136903.4</v>
      </c>
      <c r="M52" s="13">
        <v>0</v>
      </c>
      <c r="N52" s="13">
        <v>0</v>
      </c>
      <c r="O52" s="13">
        <f t="shared" si="3"/>
        <v>0</v>
      </c>
      <c r="P52" s="13">
        <v>0</v>
      </c>
      <c r="Q52" s="13">
        <f t="shared" si="72"/>
        <v>0</v>
      </c>
      <c r="R52" s="25">
        <v>0</v>
      </c>
      <c r="S52" s="36">
        <f t="shared" si="73"/>
        <v>0</v>
      </c>
      <c r="T52" s="13">
        <v>0</v>
      </c>
      <c r="U52" s="14">
        <v>0</v>
      </c>
      <c r="V52" s="14">
        <f t="shared" si="4"/>
        <v>0</v>
      </c>
      <c r="W52" s="14"/>
      <c r="X52" s="14">
        <f t="shared" si="74"/>
        <v>0</v>
      </c>
      <c r="Y52" s="14"/>
      <c r="Z52" s="37">
        <f t="shared" si="75"/>
        <v>0</v>
      </c>
      <c r="AA52" s="10" t="s">
        <v>355</v>
      </c>
      <c r="AB52" s="18"/>
    </row>
    <row r="53" spans="1:28" x14ac:dyDescent="0.35">
      <c r="A53" s="33"/>
      <c r="B53" s="56" t="s">
        <v>126</v>
      </c>
      <c r="C53" s="34"/>
      <c r="D53" s="13"/>
      <c r="E53" s="13"/>
      <c r="F53" s="13"/>
      <c r="G53" s="13">
        <v>190780.3</v>
      </c>
      <c r="H53" s="13">
        <f t="shared" si="69"/>
        <v>190780.3</v>
      </c>
      <c r="I53" s="13"/>
      <c r="J53" s="13">
        <f t="shared" si="70"/>
        <v>190780.3</v>
      </c>
      <c r="K53" s="25"/>
      <c r="L53" s="36">
        <f t="shared" si="71"/>
        <v>190780.3</v>
      </c>
      <c r="M53" s="13"/>
      <c r="N53" s="13"/>
      <c r="O53" s="13"/>
      <c r="P53" s="13"/>
      <c r="Q53" s="13">
        <f t="shared" si="72"/>
        <v>0</v>
      </c>
      <c r="R53" s="25"/>
      <c r="S53" s="36">
        <f t="shared" si="73"/>
        <v>0</v>
      </c>
      <c r="T53" s="13"/>
      <c r="U53" s="14"/>
      <c r="V53" s="14"/>
      <c r="W53" s="14"/>
      <c r="X53" s="14">
        <f t="shared" si="74"/>
        <v>0</v>
      </c>
      <c r="Y53" s="14"/>
      <c r="Z53" s="37">
        <f t="shared" si="75"/>
        <v>0</v>
      </c>
      <c r="AA53" s="10" t="s">
        <v>354</v>
      </c>
      <c r="AB53" s="18"/>
    </row>
    <row r="54" spans="1:28" ht="54" x14ac:dyDescent="0.35">
      <c r="A54" s="33" t="s">
        <v>159</v>
      </c>
      <c r="B54" s="56" t="s">
        <v>127</v>
      </c>
      <c r="C54" s="35" t="s">
        <v>59</v>
      </c>
      <c r="D54" s="13">
        <f>D56+D57+D58</f>
        <v>174232.5</v>
      </c>
      <c r="E54" s="13">
        <f>E56+E57+E58</f>
        <v>0</v>
      </c>
      <c r="F54" s="13">
        <f t="shared" si="7"/>
        <v>174232.5</v>
      </c>
      <c r="G54" s="13">
        <f>G56+G57+G58</f>
        <v>0</v>
      </c>
      <c r="H54" s="13">
        <f t="shared" si="69"/>
        <v>174232.5</v>
      </c>
      <c r="I54" s="13">
        <f>I56+I57+I58</f>
        <v>0</v>
      </c>
      <c r="J54" s="25">
        <f t="shared" si="70"/>
        <v>174232.5</v>
      </c>
      <c r="K54" s="25">
        <f>K56+K57+K58</f>
        <v>219181.372</v>
      </c>
      <c r="L54" s="36">
        <f t="shared" si="71"/>
        <v>393413.87199999997</v>
      </c>
      <c r="M54" s="13">
        <f t="shared" ref="M54:T54" si="76">M56+M57+M58</f>
        <v>348666.5</v>
      </c>
      <c r="N54" s="13">
        <f t="shared" ref="N54:P54" si="77">N56+N57+N58</f>
        <v>0</v>
      </c>
      <c r="O54" s="13">
        <f t="shared" si="3"/>
        <v>348666.5</v>
      </c>
      <c r="P54" s="13">
        <f t="shared" si="77"/>
        <v>-34269.599999999999</v>
      </c>
      <c r="Q54" s="13">
        <f t="shared" si="72"/>
        <v>314396.90000000002</v>
      </c>
      <c r="R54" s="25">
        <f t="shared" ref="R54" si="78">R56+R57+R58</f>
        <v>-194908.7</v>
      </c>
      <c r="S54" s="36">
        <f t="shared" si="73"/>
        <v>119488.20000000001</v>
      </c>
      <c r="T54" s="13">
        <f t="shared" si="76"/>
        <v>0</v>
      </c>
      <c r="U54" s="14">
        <f t="shared" ref="U54:W54" si="79">U56+U57+U58</f>
        <v>0</v>
      </c>
      <c r="V54" s="14">
        <f t="shared" si="4"/>
        <v>0</v>
      </c>
      <c r="W54" s="14">
        <f t="shared" si="79"/>
        <v>0</v>
      </c>
      <c r="X54" s="14">
        <f t="shared" si="74"/>
        <v>0</v>
      </c>
      <c r="Y54" s="14">
        <f t="shared" ref="Y54" si="80">Y56+Y57+Y58</f>
        <v>0</v>
      </c>
      <c r="Z54" s="37">
        <f t="shared" si="75"/>
        <v>0</v>
      </c>
      <c r="AA54" s="27"/>
      <c r="AB54" s="28"/>
    </row>
    <row r="55" spans="1:28" x14ac:dyDescent="0.35">
      <c r="A55" s="33"/>
      <c r="B55" s="56" t="s">
        <v>121</v>
      </c>
      <c r="C55" s="34"/>
      <c r="D55" s="13"/>
      <c r="E55" s="13"/>
      <c r="F55" s="13"/>
      <c r="G55" s="13"/>
      <c r="H55" s="13"/>
      <c r="I55" s="13"/>
      <c r="J55" s="13"/>
      <c r="K55" s="25"/>
      <c r="L55" s="36"/>
      <c r="M55" s="13"/>
      <c r="N55" s="13"/>
      <c r="O55" s="13"/>
      <c r="P55" s="13"/>
      <c r="Q55" s="13"/>
      <c r="R55" s="25"/>
      <c r="S55" s="36"/>
      <c r="T55" s="13"/>
      <c r="U55" s="14"/>
      <c r="V55" s="14"/>
      <c r="W55" s="14"/>
      <c r="X55" s="14"/>
      <c r="Y55" s="14"/>
      <c r="Z55" s="37"/>
      <c r="AB55" s="18"/>
    </row>
    <row r="56" spans="1:28" ht="18.600000000000001" hidden="1" customHeight="1" x14ac:dyDescent="0.35">
      <c r="A56" s="33"/>
      <c r="B56" s="56" t="s">
        <v>6</v>
      </c>
      <c r="C56" s="34"/>
      <c r="D56" s="13">
        <v>17057.399999999998</v>
      </c>
      <c r="E56" s="13"/>
      <c r="F56" s="13">
        <f t="shared" si="7"/>
        <v>17057.399999999998</v>
      </c>
      <c r="G56" s="13"/>
      <c r="H56" s="13">
        <f t="shared" ref="H56:H59" si="81">F56+G56</f>
        <v>17057.399999999998</v>
      </c>
      <c r="I56" s="13"/>
      <c r="J56" s="13">
        <f t="shared" ref="J56:J59" si="82">H56+I56</f>
        <v>17057.399999999998</v>
      </c>
      <c r="K56" s="13">
        <f>95000+17914.8+1000.072</f>
        <v>113914.872</v>
      </c>
      <c r="L56" s="36">
        <f t="shared" ref="L56:L59" si="83">J56+K56</f>
        <v>130972.272</v>
      </c>
      <c r="M56" s="13">
        <v>150010.20000000001</v>
      </c>
      <c r="N56" s="13"/>
      <c r="O56" s="13">
        <f t="shared" si="3"/>
        <v>150010.20000000001</v>
      </c>
      <c r="P56" s="13"/>
      <c r="Q56" s="13">
        <f t="shared" ref="Q56:Q59" si="84">O56+P56</f>
        <v>150010.20000000001</v>
      </c>
      <c r="R56" s="25">
        <f>-54941-95000</f>
        <v>-149941</v>
      </c>
      <c r="S56" s="36">
        <f t="shared" ref="S56:S59" si="85">Q56+R56</f>
        <v>69.200000000011642</v>
      </c>
      <c r="T56" s="13">
        <v>0</v>
      </c>
      <c r="U56" s="14">
        <v>0</v>
      </c>
      <c r="V56" s="14">
        <f t="shared" si="4"/>
        <v>0</v>
      </c>
      <c r="W56" s="14"/>
      <c r="X56" s="14">
        <f t="shared" ref="X56:X59" si="86">V56+W56</f>
        <v>0</v>
      </c>
      <c r="Y56" s="14"/>
      <c r="Z56" s="37">
        <f t="shared" ref="Z56:Z59" si="87">X56+Y56</f>
        <v>0</v>
      </c>
      <c r="AA56" s="10" t="s">
        <v>260</v>
      </c>
      <c r="AB56" s="18">
        <v>0</v>
      </c>
    </row>
    <row r="57" spans="1:28" x14ac:dyDescent="0.35">
      <c r="A57" s="33"/>
      <c r="B57" s="56" t="s">
        <v>125</v>
      </c>
      <c r="C57" s="34"/>
      <c r="D57" s="13">
        <v>157175.1</v>
      </c>
      <c r="E57" s="13"/>
      <c r="F57" s="13">
        <f t="shared" si="7"/>
        <v>157175.1</v>
      </c>
      <c r="G57" s="13"/>
      <c r="H57" s="13">
        <f t="shared" si="81"/>
        <v>157175.1</v>
      </c>
      <c r="I57" s="13"/>
      <c r="J57" s="13">
        <f t="shared" si="82"/>
        <v>157175.1</v>
      </c>
      <c r="K57" s="25">
        <v>105266.5</v>
      </c>
      <c r="L57" s="36">
        <f t="shared" si="83"/>
        <v>262441.59999999998</v>
      </c>
      <c r="M57" s="13">
        <v>84685.5</v>
      </c>
      <c r="N57" s="13"/>
      <c r="O57" s="13">
        <f t="shared" si="3"/>
        <v>84685.5</v>
      </c>
      <c r="P57" s="13"/>
      <c r="Q57" s="13">
        <f t="shared" si="84"/>
        <v>84685.5</v>
      </c>
      <c r="R57" s="25">
        <v>34733.5</v>
      </c>
      <c r="S57" s="36">
        <f t="shared" si="85"/>
        <v>119419</v>
      </c>
      <c r="T57" s="13">
        <v>0</v>
      </c>
      <c r="U57" s="14">
        <v>0</v>
      </c>
      <c r="V57" s="14">
        <f t="shared" si="4"/>
        <v>0</v>
      </c>
      <c r="W57" s="14"/>
      <c r="X57" s="14">
        <f t="shared" si="86"/>
        <v>0</v>
      </c>
      <c r="Y57" s="14"/>
      <c r="Z57" s="37">
        <f t="shared" si="87"/>
        <v>0</v>
      </c>
      <c r="AA57" s="10" t="s">
        <v>375</v>
      </c>
      <c r="AB57" s="18"/>
    </row>
    <row r="58" spans="1:28" s="3" customFormat="1" hidden="1" x14ac:dyDescent="0.35">
      <c r="A58" s="1"/>
      <c r="B58" s="8" t="s">
        <v>126</v>
      </c>
      <c r="C58" s="20"/>
      <c r="D58" s="13">
        <v>0</v>
      </c>
      <c r="E58" s="13"/>
      <c r="F58" s="13">
        <f t="shared" si="7"/>
        <v>0</v>
      </c>
      <c r="G58" s="13"/>
      <c r="H58" s="13">
        <f t="shared" si="81"/>
        <v>0</v>
      </c>
      <c r="I58" s="13"/>
      <c r="J58" s="13">
        <f t="shared" si="82"/>
        <v>0</v>
      </c>
      <c r="K58" s="13"/>
      <c r="L58" s="13">
        <f t="shared" si="83"/>
        <v>0</v>
      </c>
      <c r="M58" s="13">
        <v>113970.8</v>
      </c>
      <c r="N58" s="13"/>
      <c r="O58" s="13">
        <f t="shared" si="3"/>
        <v>113970.8</v>
      </c>
      <c r="P58" s="13">
        <v>-34269.599999999999</v>
      </c>
      <c r="Q58" s="13">
        <f t="shared" si="84"/>
        <v>79701.200000000012</v>
      </c>
      <c r="R58" s="13">
        <v>-79701.2</v>
      </c>
      <c r="S58" s="13">
        <f t="shared" si="85"/>
        <v>0</v>
      </c>
      <c r="T58" s="13">
        <v>0</v>
      </c>
      <c r="U58" s="14">
        <v>0</v>
      </c>
      <c r="V58" s="14">
        <f t="shared" si="4"/>
        <v>0</v>
      </c>
      <c r="W58" s="14"/>
      <c r="X58" s="14">
        <f t="shared" si="86"/>
        <v>0</v>
      </c>
      <c r="Y58" s="14"/>
      <c r="Z58" s="14">
        <f t="shared" si="87"/>
        <v>0</v>
      </c>
      <c r="AA58" s="10" t="s">
        <v>321</v>
      </c>
      <c r="AB58" s="18">
        <v>0</v>
      </c>
    </row>
    <row r="59" spans="1:28" ht="54" x14ac:dyDescent="0.35">
      <c r="A59" s="33" t="s">
        <v>161</v>
      </c>
      <c r="B59" s="56" t="s">
        <v>129</v>
      </c>
      <c r="C59" s="35" t="s">
        <v>59</v>
      </c>
      <c r="D59" s="13">
        <f>D61+D62+D63</f>
        <v>103095.3</v>
      </c>
      <c r="E59" s="13">
        <f>E61+E62+E63</f>
        <v>0</v>
      </c>
      <c r="F59" s="13">
        <f t="shared" si="7"/>
        <v>103095.3</v>
      </c>
      <c r="G59" s="13">
        <f>G61+G62+G63</f>
        <v>8789.0679999999993</v>
      </c>
      <c r="H59" s="13">
        <f t="shared" si="81"/>
        <v>111884.368</v>
      </c>
      <c r="I59" s="13">
        <f>I61+I62+I63</f>
        <v>0</v>
      </c>
      <c r="J59" s="13">
        <f t="shared" si="82"/>
        <v>111884.368</v>
      </c>
      <c r="K59" s="25">
        <f>K61+K62+K63</f>
        <v>-30281.743999999999</v>
      </c>
      <c r="L59" s="36">
        <f t="shared" si="83"/>
        <v>81602.624000000011</v>
      </c>
      <c r="M59" s="13">
        <f t="shared" ref="M59:T59" si="88">M61+M62+M63</f>
        <v>318972.30000000005</v>
      </c>
      <c r="N59" s="13">
        <f t="shared" ref="N59:P59" si="89">N61+N62+N63</f>
        <v>0</v>
      </c>
      <c r="O59" s="13">
        <f t="shared" si="3"/>
        <v>318972.30000000005</v>
      </c>
      <c r="P59" s="13">
        <f t="shared" si="89"/>
        <v>0</v>
      </c>
      <c r="Q59" s="13">
        <f t="shared" si="84"/>
        <v>318972.30000000005</v>
      </c>
      <c r="R59" s="25">
        <f t="shared" ref="R59" si="90">R61+R62+R63</f>
        <v>68730.099999999991</v>
      </c>
      <c r="S59" s="36">
        <f t="shared" si="85"/>
        <v>387702.4</v>
      </c>
      <c r="T59" s="13">
        <f t="shared" si="88"/>
        <v>307175.10000000003</v>
      </c>
      <c r="U59" s="14">
        <f t="shared" ref="U59:W59" si="91">U61+U62+U63</f>
        <v>0</v>
      </c>
      <c r="V59" s="14">
        <f t="shared" si="4"/>
        <v>307175.10000000003</v>
      </c>
      <c r="W59" s="14">
        <f t="shared" si="91"/>
        <v>-34269.4</v>
      </c>
      <c r="X59" s="14">
        <f t="shared" si="86"/>
        <v>272905.7</v>
      </c>
      <c r="Y59" s="14">
        <f t="shared" ref="Y59" si="92">Y61+Y62+Y63</f>
        <v>70490.3</v>
      </c>
      <c r="Z59" s="37">
        <f t="shared" si="87"/>
        <v>343396</v>
      </c>
      <c r="AB59" s="18"/>
    </row>
    <row r="60" spans="1:28" x14ac:dyDescent="0.35">
      <c r="A60" s="33"/>
      <c r="B60" s="56" t="s">
        <v>121</v>
      </c>
      <c r="C60" s="34"/>
      <c r="D60" s="13"/>
      <c r="E60" s="13"/>
      <c r="F60" s="13"/>
      <c r="G60" s="13"/>
      <c r="H60" s="13"/>
      <c r="I60" s="13"/>
      <c r="J60" s="13"/>
      <c r="K60" s="25"/>
      <c r="L60" s="36"/>
      <c r="M60" s="13"/>
      <c r="N60" s="13"/>
      <c r="O60" s="13"/>
      <c r="P60" s="13"/>
      <c r="Q60" s="13"/>
      <c r="R60" s="25"/>
      <c r="S60" s="36"/>
      <c r="T60" s="13"/>
      <c r="U60" s="14"/>
      <c r="V60" s="14"/>
      <c r="W60" s="14"/>
      <c r="X60" s="14"/>
      <c r="Y60" s="14"/>
      <c r="Z60" s="37"/>
      <c r="AB60" s="18"/>
    </row>
    <row r="61" spans="1:28" s="3" customFormat="1" hidden="1" x14ac:dyDescent="0.35">
      <c r="A61" s="1"/>
      <c r="B61" s="8" t="s">
        <v>6</v>
      </c>
      <c r="C61" s="20"/>
      <c r="D61" s="13">
        <v>103095.3</v>
      </c>
      <c r="E61" s="13"/>
      <c r="F61" s="13">
        <f t="shared" si="7"/>
        <v>103095.3</v>
      </c>
      <c r="G61" s="13">
        <v>8789.0679999999993</v>
      </c>
      <c r="H61" s="13">
        <f t="shared" ref="H61:H65" si="93">F61+G61</f>
        <v>111884.368</v>
      </c>
      <c r="I61" s="13"/>
      <c r="J61" s="13">
        <f t="shared" ref="J61:J65" si="94">H61+I61</f>
        <v>111884.368</v>
      </c>
      <c r="K61" s="13">
        <v>-94190.144</v>
      </c>
      <c r="L61" s="13">
        <f t="shared" ref="L61:L65" si="95">J61+K61</f>
        <v>17694.224000000002</v>
      </c>
      <c r="M61" s="13">
        <v>112002.7</v>
      </c>
      <c r="N61" s="13"/>
      <c r="O61" s="13">
        <f t="shared" si="3"/>
        <v>112002.7</v>
      </c>
      <c r="P61" s="13"/>
      <c r="Q61" s="13">
        <f t="shared" ref="Q61:Q65" si="96">O61+P61</f>
        <v>112002.7</v>
      </c>
      <c r="R61" s="13">
        <v>-96644</v>
      </c>
      <c r="S61" s="13">
        <f t="shared" ref="S61:S65" si="97">Q61+R61</f>
        <v>15358.699999999997</v>
      </c>
      <c r="T61" s="13">
        <v>0</v>
      </c>
      <c r="U61" s="14">
        <v>0</v>
      </c>
      <c r="V61" s="14">
        <f t="shared" si="4"/>
        <v>0</v>
      </c>
      <c r="W61" s="14"/>
      <c r="X61" s="14">
        <f t="shared" ref="X61:X65" si="98">V61+W61</f>
        <v>0</v>
      </c>
      <c r="Y61" s="14"/>
      <c r="Z61" s="14">
        <f t="shared" ref="Z61:Z65" si="99">X61+Y61</f>
        <v>0</v>
      </c>
      <c r="AA61" s="10" t="s">
        <v>336</v>
      </c>
      <c r="AB61" s="18">
        <v>0</v>
      </c>
    </row>
    <row r="62" spans="1:28" x14ac:dyDescent="0.35">
      <c r="A62" s="33"/>
      <c r="B62" s="56" t="s">
        <v>125</v>
      </c>
      <c r="C62" s="34"/>
      <c r="D62" s="13">
        <v>0</v>
      </c>
      <c r="E62" s="13"/>
      <c r="F62" s="13">
        <f t="shared" si="7"/>
        <v>0</v>
      </c>
      <c r="G62" s="13"/>
      <c r="H62" s="13">
        <f t="shared" si="93"/>
        <v>0</v>
      </c>
      <c r="I62" s="13"/>
      <c r="J62" s="13">
        <f t="shared" si="94"/>
        <v>0</v>
      </c>
      <c r="K62" s="25">
        <v>63908.4</v>
      </c>
      <c r="L62" s="36">
        <f t="shared" si="95"/>
        <v>63908.4</v>
      </c>
      <c r="M62" s="13">
        <v>29124</v>
      </c>
      <c r="N62" s="13"/>
      <c r="O62" s="13">
        <f t="shared" si="3"/>
        <v>29124</v>
      </c>
      <c r="P62" s="13"/>
      <c r="Q62" s="13">
        <f t="shared" si="96"/>
        <v>29124</v>
      </c>
      <c r="R62" s="25">
        <v>85672.9</v>
      </c>
      <c r="S62" s="36">
        <f t="shared" si="97"/>
        <v>114796.9</v>
      </c>
      <c r="T62" s="13">
        <v>15358.7</v>
      </c>
      <c r="U62" s="14"/>
      <c r="V62" s="14">
        <f t="shared" si="4"/>
        <v>15358.7</v>
      </c>
      <c r="W62" s="14"/>
      <c r="X62" s="14">
        <f t="shared" si="98"/>
        <v>15358.7</v>
      </c>
      <c r="Y62" s="14">
        <v>70490.3</v>
      </c>
      <c r="Z62" s="37">
        <f t="shared" si="99"/>
        <v>85849</v>
      </c>
      <c r="AA62" s="10" t="s">
        <v>322</v>
      </c>
      <c r="AB62" s="18"/>
    </row>
    <row r="63" spans="1:28" x14ac:dyDescent="0.35">
      <c r="A63" s="33"/>
      <c r="B63" s="56" t="s">
        <v>126</v>
      </c>
      <c r="C63" s="34"/>
      <c r="D63" s="13">
        <v>0</v>
      </c>
      <c r="E63" s="13"/>
      <c r="F63" s="13">
        <f t="shared" si="7"/>
        <v>0</v>
      </c>
      <c r="G63" s="13"/>
      <c r="H63" s="13">
        <f t="shared" si="93"/>
        <v>0</v>
      </c>
      <c r="I63" s="13"/>
      <c r="J63" s="13">
        <f t="shared" si="94"/>
        <v>0</v>
      </c>
      <c r="K63" s="25"/>
      <c r="L63" s="36">
        <f t="shared" si="95"/>
        <v>0</v>
      </c>
      <c r="M63" s="13">
        <v>177845.6</v>
      </c>
      <c r="N63" s="13"/>
      <c r="O63" s="13">
        <f t="shared" si="3"/>
        <v>177845.6</v>
      </c>
      <c r="P63" s="13"/>
      <c r="Q63" s="13">
        <f t="shared" si="96"/>
        <v>177845.6</v>
      </c>
      <c r="R63" s="25">
        <v>79701.2</v>
      </c>
      <c r="S63" s="36">
        <f t="shared" si="97"/>
        <v>257546.8</v>
      </c>
      <c r="T63" s="13">
        <v>291816.40000000002</v>
      </c>
      <c r="U63" s="14"/>
      <c r="V63" s="14">
        <f t="shared" si="4"/>
        <v>291816.40000000002</v>
      </c>
      <c r="W63" s="14">
        <v>-34269.4</v>
      </c>
      <c r="X63" s="14">
        <f t="shared" si="98"/>
        <v>257547.00000000003</v>
      </c>
      <c r="Y63" s="14"/>
      <c r="Z63" s="37">
        <f t="shared" si="99"/>
        <v>257547.00000000003</v>
      </c>
      <c r="AA63" s="10" t="s">
        <v>321</v>
      </c>
      <c r="AB63" s="18"/>
    </row>
    <row r="64" spans="1:28" ht="54" x14ac:dyDescent="0.35">
      <c r="A64" s="33" t="s">
        <v>169</v>
      </c>
      <c r="B64" s="56" t="s">
        <v>151</v>
      </c>
      <c r="C64" s="35" t="s">
        <v>59</v>
      </c>
      <c r="D64" s="13">
        <v>0</v>
      </c>
      <c r="E64" s="13"/>
      <c r="F64" s="13">
        <f t="shared" si="7"/>
        <v>0</v>
      </c>
      <c r="G64" s="13">
        <v>5800.2259999999997</v>
      </c>
      <c r="H64" s="13">
        <f t="shared" si="93"/>
        <v>5800.2259999999997</v>
      </c>
      <c r="I64" s="13"/>
      <c r="J64" s="13">
        <f t="shared" si="94"/>
        <v>5800.2259999999997</v>
      </c>
      <c r="K64" s="25"/>
      <c r="L64" s="36">
        <f t="shared" si="95"/>
        <v>5800.2259999999997</v>
      </c>
      <c r="M64" s="13">
        <v>39792.400000000001</v>
      </c>
      <c r="N64" s="13"/>
      <c r="O64" s="13">
        <f t="shared" si="3"/>
        <v>39792.400000000001</v>
      </c>
      <c r="P64" s="13"/>
      <c r="Q64" s="13">
        <f t="shared" si="96"/>
        <v>39792.400000000001</v>
      </c>
      <c r="R64" s="25"/>
      <c r="S64" s="36">
        <f t="shared" si="97"/>
        <v>39792.400000000001</v>
      </c>
      <c r="T64" s="13">
        <v>58995.4</v>
      </c>
      <c r="U64" s="14"/>
      <c r="V64" s="14">
        <f t="shared" si="4"/>
        <v>58995.4</v>
      </c>
      <c r="W64" s="14"/>
      <c r="X64" s="14">
        <f t="shared" si="98"/>
        <v>58995.4</v>
      </c>
      <c r="Y64" s="14"/>
      <c r="Z64" s="37">
        <f t="shared" si="99"/>
        <v>58995.4</v>
      </c>
      <c r="AA64" s="10" t="s">
        <v>261</v>
      </c>
      <c r="AB64" s="18"/>
    </row>
    <row r="65" spans="1:28" ht="54" x14ac:dyDescent="0.35">
      <c r="A65" s="33" t="s">
        <v>170</v>
      </c>
      <c r="B65" s="56" t="s">
        <v>130</v>
      </c>
      <c r="C65" s="35" t="s">
        <v>59</v>
      </c>
      <c r="D65" s="13">
        <f>D67+D68</f>
        <v>157514.5</v>
      </c>
      <c r="E65" s="13">
        <f>E67+E68</f>
        <v>0</v>
      </c>
      <c r="F65" s="13">
        <f t="shared" si="7"/>
        <v>157514.5</v>
      </c>
      <c r="G65" s="13">
        <f>G67+G68</f>
        <v>11477.304</v>
      </c>
      <c r="H65" s="13">
        <f t="shared" si="93"/>
        <v>168991.804</v>
      </c>
      <c r="I65" s="13">
        <f>I67+I68</f>
        <v>0</v>
      </c>
      <c r="J65" s="13">
        <f t="shared" si="94"/>
        <v>168991.804</v>
      </c>
      <c r="K65" s="25">
        <f>K67+K68</f>
        <v>0</v>
      </c>
      <c r="L65" s="36">
        <f t="shared" si="95"/>
        <v>168991.804</v>
      </c>
      <c r="M65" s="13">
        <f t="shared" ref="M65:T65" si="100">M67+M68</f>
        <v>393678.30000000005</v>
      </c>
      <c r="N65" s="13">
        <f t="shared" ref="N65:P65" si="101">N67+N68</f>
        <v>0</v>
      </c>
      <c r="O65" s="13">
        <f t="shared" si="3"/>
        <v>393678.30000000005</v>
      </c>
      <c r="P65" s="13">
        <f t="shared" si="101"/>
        <v>0</v>
      </c>
      <c r="Q65" s="13">
        <f t="shared" si="96"/>
        <v>393678.30000000005</v>
      </c>
      <c r="R65" s="25">
        <f t="shared" ref="R65" si="102">R67+R68</f>
        <v>0</v>
      </c>
      <c r="S65" s="36">
        <f t="shared" si="97"/>
        <v>393678.30000000005</v>
      </c>
      <c r="T65" s="13">
        <f t="shared" si="100"/>
        <v>0</v>
      </c>
      <c r="U65" s="14">
        <f t="shared" ref="U65:W65" si="103">U67+U68</f>
        <v>0</v>
      </c>
      <c r="V65" s="14">
        <f t="shared" si="4"/>
        <v>0</v>
      </c>
      <c r="W65" s="14">
        <f t="shared" si="103"/>
        <v>0</v>
      </c>
      <c r="X65" s="14">
        <f t="shared" si="98"/>
        <v>0</v>
      </c>
      <c r="Y65" s="14">
        <f t="shared" ref="Y65" si="104">Y67+Y68</f>
        <v>0</v>
      </c>
      <c r="Z65" s="37">
        <f t="shared" si="99"/>
        <v>0</v>
      </c>
      <c r="AB65" s="18"/>
    </row>
    <row r="66" spans="1:28" x14ac:dyDescent="0.35">
      <c r="A66" s="33"/>
      <c r="B66" s="56" t="s">
        <v>121</v>
      </c>
      <c r="C66" s="34"/>
      <c r="D66" s="13"/>
      <c r="E66" s="13"/>
      <c r="F66" s="13"/>
      <c r="G66" s="13"/>
      <c r="H66" s="13"/>
      <c r="I66" s="13"/>
      <c r="J66" s="13"/>
      <c r="K66" s="25"/>
      <c r="L66" s="36"/>
      <c r="M66" s="13"/>
      <c r="N66" s="13"/>
      <c r="O66" s="13"/>
      <c r="P66" s="13"/>
      <c r="Q66" s="13"/>
      <c r="R66" s="25"/>
      <c r="S66" s="36"/>
      <c r="T66" s="13"/>
      <c r="U66" s="14"/>
      <c r="V66" s="14"/>
      <c r="W66" s="14"/>
      <c r="X66" s="14"/>
      <c r="Y66" s="14"/>
      <c r="Z66" s="37"/>
      <c r="AB66" s="18"/>
    </row>
    <row r="67" spans="1:28" s="3" customFormat="1" hidden="1" x14ac:dyDescent="0.35">
      <c r="A67" s="1"/>
      <c r="B67" s="8" t="s">
        <v>6</v>
      </c>
      <c r="C67" s="20"/>
      <c r="D67" s="13">
        <v>122590.7</v>
      </c>
      <c r="E67" s="13"/>
      <c r="F67" s="13">
        <f t="shared" si="7"/>
        <v>122590.7</v>
      </c>
      <c r="G67" s="13">
        <v>11477.304</v>
      </c>
      <c r="H67" s="13">
        <f t="shared" ref="H67:H69" si="105">F67+G67</f>
        <v>134068.00399999999</v>
      </c>
      <c r="I67" s="13"/>
      <c r="J67" s="13">
        <f t="shared" ref="J67:J69" si="106">H67+I67</f>
        <v>134068.00399999999</v>
      </c>
      <c r="K67" s="13">
        <v>34923.800000000003</v>
      </c>
      <c r="L67" s="13">
        <f t="shared" ref="L67:L69" si="107">J67+K67</f>
        <v>168991.804</v>
      </c>
      <c r="M67" s="13">
        <v>125512.2</v>
      </c>
      <c r="N67" s="13"/>
      <c r="O67" s="13">
        <f t="shared" si="3"/>
        <v>125512.2</v>
      </c>
      <c r="P67" s="13"/>
      <c r="Q67" s="13">
        <f t="shared" ref="Q67:Q69" si="108">O67+P67</f>
        <v>125512.2</v>
      </c>
      <c r="R67" s="13"/>
      <c r="S67" s="13">
        <f t="shared" ref="S67:S69" si="109">Q67+R67</f>
        <v>125512.2</v>
      </c>
      <c r="T67" s="13">
        <v>0</v>
      </c>
      <c r="U67" s="14">
        <v>0</v>
      </c>
      <c r="V67" s="14">
        <f t="shared" si="4"/>
        <v>0</v>
      </c>
      <c r="W67" s="14"/>
      <c r="X67" s="14">
        <f t="shared" ref="X67:X69" si="110">V67+W67</f>
        <v>0</v>
      </c>
      <c r="Y67" s="14"/>
      <c r="Z67" s="14">
        <f t="shared" ref="Z67:Z69" si="111">X67+Y67</f>
        <v>0</v>
      </c>
      <c r="AA67" s="10" t="s">
        <v>262</v>
      </c>
      <c r="AB67" s="18">
        <v>0</v>
      </c>
    </row>
    <row r="68" spans="1:28" x14ac:dyDescent="0.35">
      <c r="A68" s="33"/>
      <c r="B68" s="56" t="s">
        <v>125</v>
      </c>
      <c r="C68" s="34"/>
      <c r="D68" s="13">
        <v>34923.800000000003</v>
      </c>
      <c r="E68" s="13"/>
      <c r="F68" s="13">
        <f t="shared" si="7"/>
        <v>34923.800000000003</v>
      </c>
      <c r="G68" s="13"/>
      <c r="H68" s="13">
        <f t="shared" si="105"/>
        <v>34923.800000000003</v>
      </c>
      <c r="I68" s="13"/>
      <c r="J68" s="13">
        <f t="shared" si="106"/>
        <v>34923.800000000003</v>
      </c>
      <c r="K68" s="25">
        <v>-34923.800000000003</v>
      </c>
      <c r="L68" s="36">
        <f t="shared" si="107"/>
        <v>0</v>
      </c>
      <c r="M68" s="13">
        <v>268166.10000000003</v>
      </c>
      <c r="N68" s="13"/>
      <c r="O68" s="13">
        <f t="shared" si="3"/>
        <v>268166.10000000003</v>
      </c>
      <c r="P68" s="13"/>
      <c r="Q68" s="13">
        <f t="shared" si="108"/>
        <v>268166.10000000003</v>
      </c>
      <c r="R68" s="25"/>
      <c r="S68" s="36">
        <f t="shared" si="109"/>
        <v>268166.10000000003</v>
      </c>
      <c r="T68" s="13">
        <v>0</v>
      </c>
      <c r="U68" s="14">
        <v>0</v>
      </c>
      <c r="V68" s="14">
        <f t="shared" si="4"/>
        <v>0</v>
      </c>
      <c r="W68" s="14"/>
      <c r="X68" s="14">
        <f t="shared" si="110"/>
        <v>0</v>
      </c>
      <c r="Y68" s="14"/>
      <c r="Z68" s="37">
        <f t="shared" si="111"/>
        <v>0</v>
      </c>
      <c r="AA68" s="10" t="s">
        <v>376</v>
      </c>
      <c r="AB68" s="18"/>
    </row>
    <row r="69" spans="1:28" ht="54" x14ac:dyDescent="0.35">
      <c r="A69" s="33" t="s">
        <v>171</v>
      </c>
      <c r="B69" s="56" t="s">
        <v>152</v>
      </c>
      <c r="C69" s="35" t="s">
        <v>59</v>
      </c>
      <c r="D69" s="13">
        <f>D71+D72</f>
        <v>0</v>
      </c>
      <c r="E69" s="13">
        <f>E71+E72</f>
        <v>0</v>
      </c>
      <c r="F69" s="13">
        <f t="shared" si="7"/>
        <v>0</v>
      </c>
      <c r="G69" s="13">
        <f>G71+G72</f>
        <v>15</v>
      </c>
      <c r="H69" s="13">
        <f t="shared" si="105"/>
        <v>15</v>
      </c>
      <c r="I69" s="13">
        <f>I71+I72</f>
        <v>0</v>
      </c>
      <c r="J69" s="13">
        <f t="shared" si="106"/>
        <v>15</v>
      </c>
      <c r="K69" s="25">
        <f>K71+K72</f>
        <v>0</v>
      </c>
      <c r="L69" s="36">
        <f t="shared" si="107"/>
        <v>15</v>
      </c>
      <c r="M69" s="13">
        <f t="shared" ref="M69:T69" si="112">M71+M72</f>
        <v>7485</v>
      </c>
      <c r="N69" s="13">
        <f t="shared" ref="N69:P69" si="113">N71+N72</f>
        <v>0</v>
      </c>
      <c r="O69" s="13">
        <f t="shared" si="3"/>
        <v>7485</v>
      </c>
      <c r="P69" s="13">
        <f t="shared" si="113"/>
        <v>0</v>
      </c>
      <c r="Q69" s="13">
        <f t="shared" si="108"/>
        <v>7485</v>
      </c>
      <c r="R69" s="25">
        <f t="shared" ref="R69" si="114">R71+R72</f>
        <v>0</v>
      </c>
      <c r="S69" s="36">
        <f t="shared" si="109"/>
        <v>7485</v>
      </c>
      <c r="T69" s="13">
        <f t="shared" si="112"/>
        <v>140546.70000000001</v>
      </c>
      <c r="U69" s="14">
        <f t="shared" ref="U69:W69" si="115">U71+U72</f>
        <v>0</v>
      </c>
      <c r="V69" s="14">
        <f t="shared" si="4"/>
        <v>140546.70000000001</v>
      </c>
      <c r="W69" s="14">
        <f t="shared" si="115"/>
        <v>0</v>
      </c>
      <c r="X69" s="14">
        <f t="shared" si="110"/>
        <v>140546.70000000001</v>
      </c>
      <c r="Y69" s="14">
        <f t="shared" ref="Y69" si="116">Y71+Y72</f>
        <v>0</v>
      </c>
      <c r="Z69" s="37">
        <f t="shared" si="111"/>
        <v>140546.70000000001</v>
      </c>
      <c r="AB69" s="18"/>
    </row>
    <row r="70" spans="1:28" x14ac:dyDescent="0.35">
      <c r="A70" s="33"/>
      <c r="B70" s="56" t="s">
        <v>121</v>
      </c>
      <c r="C70" s="34"/>
      <c r="D70" s="13"/>
      <c r="E70" s="13"/>
      <c r="F70" s="13"/>
      <c r="G70" s="13"/>
      <c r="H70" s="13"/>
      <c r="I70" s="13"/>
      <c r="J70" s="13"/>
      <c r="K70" s="25"/>
      <c r="L70" s="36"/>
      <c r="M70" s="13"/>
      <c r="N70" s="13"/>
      <c r="O70" s="13"/>
      <c r="P70" s="13"/>
      <c r="Q70" s="13"/>
      <c r="R70" s="25"/>
      <c r="S70" s="36"/>
      <c r="T70" s="13"/>
      <c r="U70" s="14"/>
      <c r="V70" s="14"/>
      <c r="W70" s="14"/>
      <c r="X70" s="14"/>
      <c r="Y70" s="14"/>
      <c r="Z70" s="37"/>
      <c r="AB70" s="18"/>
    </row>
    <row r="71" spans="1:28" s="3" customFormat="1" hidden="1" x14ac:dyDescent="0.35">
      <c r="A71" s="1"/>
      <c r="B71" s="8" t="s">
        <v>6</v>
      </c>
      <c r="C71" s="20"/>
      <c r="D71" s="13">
        <v>0</v>
      </c>
      <c r="E71" s="13">
        <v>0</v>
      </c>
      <c r="F71" s="13">
        <f t="shared" si="7"/>
        <v>0</v>
      </c>
      <c r="G71" s="13">
        <v>15</v>
      </c>
      <c r="H71" s="13">
        <f t="shared" ref="H71:H73" si="117">F71+G71</f>
        <v>15</v>
      </c>
      <c r="I71" s="13"/>
      <c r="J71" s="13">
        <f t="shared" ref="J71:J73" si="118">H71+I71</f>
        <v>15</v>
      </c>
      <c r="K71" s="13"/>
      <c r="L71" s="13">
        <f t="shared" ref="L71:L73" si="119">J71+K71</f>
        <v>15</v>
      </c>
      <c r="M71" s="13">
        <v>7485</v>
      </c>
      <c r="N71" s="13"/>
      <c r="O71" s="13">
        <f t="shared" si="3"/>
        <v>7485</v>
      </c>
      <c r="P71" s="13"/>
      <c r="Q71" s="13">
        <f t="shared" ref="Q71:Q72" si="120">O71+P71</f>
        <v>7485</v>
      </c>
      <c r="R71" s="13"/>
      <c r="S71" s="13">
        <f t="shared" ref="S71:S72" si="121">Q71+R71</f>
        <v>7485</v>
      </c>
      <c r="T71" s="13">
        <v>33061</v>
      </c>
      <c r="U71" s="14"/>
      <c r="V71" s="14">
        <f t="shared" si="4"/>
        <v>33061</v>
      </c>
      <c r="W71" s="14"/>
      <c r="X71" s="14">
        <f t="shared" ref="X71:X73" si="122">V71+W71</f>
        <v>33061</v>
      </c>
      <c r="Y71" s="14"/>
      <c r="Z71" s="14">
        <f t="shared" ref="Z71:Z73" si="123">X71+Y71</f>
        <v>33061</v>
      </c>
      <c r="AA71" s="10" t="s">
        <v>276</v>
      </c>
      <c r="AB71" s="18">
        <v>0</v>
      </c>
    </row>
    <row r="72" spans="1:28" x14ac:dyDescent="0.35">
      <c r="A72" s="33"/>
      <c r="B72" s="56" t="s">
        <v>125</v>
      </c>
      <c r="C72" s="34"/>
      <c r="D72" s="13">
        <v>0</v>
      </c>
      <c r="E72" s="13">
        <v>0</v>
      </c>
      <c r="F72" s="13">
        <f t="shared" si="7"/>
        <v>0</v>
      </c>
      <c r="G72" s="13">
        <v>0</v>
      </c>
      <c r="H72" s="13">
        <f t="shared" si="117"/>
        <v>0</v>
      </c>
      <c r="I72" s="13">
        <v>0</v>
      </c>
      <c r="J72" s="13">
        <f t="shared" si="118"/>
        <v>0</v>
      </c>
      <c r="K72" s="25">
        <v>0</v>
      </c>
      <c r="L72" s="36">
        <f t="shared" si="119"/>
        <v>0</v>
      </c>
      <c r="M72" s="13">
        <v>0</v>
      </c>
      <c r="N72" s="13">
        <v>0</v>
      </c>
      <c r="O72" s="13">
        <f t="shared" si="3"/>
        <v>0</v>
      </c>
      <c r="P72" s="13">
        <v>0</v>
      </c>
      <c r="Q72" s="13">
        <f t="shared" si="120"/>
        <v>0</v>
      </c>
      <c r="R72" s="25">
        <v>0</v>
      </c>
      <c r="S72" s="36">
        <f t="shared" si="121"/>
        <v>0</v>
      </c>
      <c r="T72" s="13">
        <v>107485.7</v>
      </c>
      <c r="U72" s="14"/>
      <c r="V72" s="14">
        <f t="shared" si="4"/>
        <v>107485.7</v>
      </c>
      <c r="W72" s="14"/>
      <c r="X72" s="14">
        <f t="shared" si="122"/>
        <v>107485.7</v>
      </c>
      <c r="Y72" s="14"/>
      <c r="Z72" s="37">
        <f t="shared" si="123"/>
        <v>107485.7</v>
      </c>
      <c r="AB72" s="18"/>
    </row>
    <row r="73" spans="1:28" ht="54" x14ac:dyDescent="0.35">
      <c r="A73" s="33" t="s">
        <v>172</v>
      </c>
      <c r="B73" s="56" t="s">
        <v>365</v>
      </c>
      <c r="C73" s="35" t="s">
        <v>59</v>
      </c>
      <c r="D73" s="13">
        <f>D75+D76</f>
        <v>0</v>
      </c>
      <c r="E73" s="13">
        <f>E75+E76</f>
        <v>0</v>
      </c>
      <c r="F73" s="13">
        <f t="shared" si="7"/>
        <v>0</v>
      </c>
      <c r="G73" s="13">
        <f>G75+G76</f>
        <v>0</v>
      </c>
      <c r="H73" s="13">
        <f t="shared" si="117"/>
        <v>0</v>
      </c>
      <c r="I73" s="13">
        <f>I75+I76</f>
        <v>0</v>
      </c>
      <c r="J73" s="13">
        <f t="shared" si="118"/>
        <v>0</v>
      </c>
      <c r="K73" s="25">
        <f>K75+K76</f>
        <v>0</v>
      </c>
      <c r="L73" s="36">
        <f t="shared" si="119"/>
        <v>0</v>
      </c>
      <c r="M73" s="13">
        <f t="shared" ref="M73:T73" si="124">M75+M76</f>
        <v>22858.799999999999</v>
      </c>
      <c r="N73" s="13">
        <f t="shared" ref="N73:P73" si="125">N75+N76</f>
        <v>0</v>
      </c>
      <c r="O73" s="13">
        <f t="shared" si="3"/>
        <v>22858.799999999999</v>
      </c>
      <c r="P73" s="13">
        <f t="shared" si="125"/>
        <v>0</v>
      </c>
      <c r="Q73" s="13">
        <f>O73+P73</f>
        <v>22858.799999999999</v>
      </c>
      <c r="R73" s="25">
        <f t="shared" ref="R73" si="126">R75+R76</f>
        <v>0</v>
      </c>
      <c r="S73" s="36">
        <f>Q73+R73</f>
        <v>22858.799999999999</v>
      </c>
      <c r="T73" s="13">
        <f t="shared" si="124"/>
        <v>560717.5</v>
      </c>
      <c r="U73" s="14">
        <f t="shared" ref="U73:W73" si="127">U75+U76</f>
        <v>0</v>
      </c>
      <c r="V73" s="14">
        <f t="shared" si="4"/>
        <v>560717.5</v>
      </c>
      <c r="W73" s="14">
        <f t="shared" si="127"/>
        <v>-70490.2</v>
      </c>
      <c r="X73" s="14">
        <f t="shared" si="122"/>
        <v>490227.3</v>
      </c>
      <c r="Y73" s="14">
        <f t="shared" ref="Y73" si="128">Y75+Y76</f>
        <v>-36199.800000000003</v>
      </c>
      <c r="Z73" s="37">
        <f t="shared" si="123"/>
        <v>454027.5</v>
      </c>
      <c r="AB73" s="18"/>
    </row>
    <row r="74" spans="1:28" x14ac:dyDescent="0.35">
      <c r="A74" s="33"/>
      <c r="B74" s="56" t="s">
        <v>121</v>
      </c>
      <c r="C74" s="34"/>
      <c r="D74" s="13"/>
      <c r="E74" s="13"/>
      <c r="F74" s="13"/>
      <c r="G74" s="13"/>
      <c r="H74" s="13"/>
      <c r="I74" s="13"/>
      <c r="J74" s="13"/>
      <c r="K74" s="25"/>
      <c r="L74" s="36"/>
      <c r="M74" s="13"/>
      <c r="N74" s="13"/>
      <c r="O74" s="13"/>
      <c r="P74" s="13"/>
      <c r="Q74" s="13"/>
      <c r="R74" s="25"/>
      <c r="S74" s="36"/>
      <c r="T74" s="13"/>
      <c r="U74" s="14"/>
      <c r="V74" s="14"/>
      <c r="W74" s="14"/>
      <c r="X74" s="14"/>
      <c r="Y74" s="14"/>
      <c r="Z74" s="37"/>
      <c r="AB74" s="18"/>
    </row>
    <row r="75" spans="1:28" s="3" customFormat="1" hidden="1" x14ac:dyDescent="0.35">
      <c r="A75" s="1"/>
      <c r="B75" s="8" t="s">
        <v>6</v>
      </c>
      <c r="C75" s="20"/>
      <c r="D75" s="13">
        <v>0</v>
      </c>
      <c r="E75" s="13">
        <v>0</v>
      </c>
      <c r="F75" s="13">
        <f t="shared" si="7"/>
        <v>0</v>
      </c>
      <c r="G75" s="13">
        <v>0</v>
      </c>
      <c r="H75" s="13">
        <f t="shared" ref="H75:H99" si="129">F75+G75</f>
        <v>0</v>
      </c>
      <c r="I75" s="13">
        <v>0</v>
      </c>
      <c r="J75" s="13">
        <f t="shared" ref="J75:J99" si="130">H75+I75</f>
        <v>0</v>
      </c>
      <c r="K75" s="13">
        <v>0</v>
      </c>
      <c r="L75" s="13">
        <f t="shared" ref="L75:L99" si="131">J75+K75</f>
        <v>0</v>
      </c>
      <c r="M75" s="13">
        <v>22858.799999999999</v>
      </c>
      <c r="N75" s="13"/>
      <c r="O75" s="13">
        <f t="shared" si="3"/>
        <v>22858.799999999999</v>
      </c>
      <c r="P75" s="13"/>
      <c r="Q75" s="13">
        <f t="shared" ref="Q75:Q99" si="132">O75+P75</f>
        <v>22858.799999999999</v>
      </c>
      <c r="R75" s="13"/>
      <c r="S75" s="13">
        <f t="shared" ref="S75:S99" si="133">Q75+R75</f>
        <v>22858.799999999999</v>
      </c>
      <c r="T75" s="13">
        <v>46572</v>
      </c>
      <c r="U75" s="14"/>
      <c r="V75" s="14">
        <f t="shared" si="4"/>
        <v>46572</v>
      </c>
      <c r="W75" s="14"/>
      <c r="X75" s="14">
        <f t="shared" ref="X75:X99" si="134">V75+W75</f>
        <v>46572</v>
      </c>
      <c r="Y75" s="14"/>
      <c r="Z75" s="14">
        <f t="shared" ref="Z75:Z99" si="135">X75+Y75</f>
        <v>46572</v>
      </c>
      <c r="AA75" s="10" t="s">
        <v>277</v>
      </c>
      <c r="AB75" s="18">
        <v>0</v>
      </c>
    </row>
    <row r="76" spans="1:28" x14ac:dyDescent="0.35">
      <c r="A76" s="33"/>
      <c r="B76" s="56" t="s">
        <v>125</v>
      </c>
      <c r="C76" s="34"/>
      <c r="D76" s="13">
        <v>0</v>
      </c>
      <c r="E76" s="13">
        <v>0</v>
      </c>
      <c r="F76" s="13">
        <f t="shared" si="7"/>
        <v>0</v>
      </c>
      <c r="G76" s="13">
        <v>0</v>
      </c>
      <c r="H76" s="13">
        <f t="shared" si="129"/>
        <v>0</v>
      </c>
      <c r="I76" s="13">
        <v>0</v>
      </c>
      <c r="J76" s="13">
        <f t="shared" si="130"/>
        <v>0</v>
      </c>
      <c r="K76" s="25">
        <v>0</v>
      </c>
      <c r="L76" s="36">
        <f t="shared" si="131"/>
        <v>0</v>
      </c>
      <c r="M76" s="13">
        <v>0</v>
      </c>
      <c r="N76" s="13">
        <v>0</v>
      </c>
      <c r="O76" s="13">
        <f t="shared" si="3"/>
        <v>0</v>
      </c>
      <c r="P76" s="13"/>
      <c r="Q76" s="13">
        <f t="shared" si="132"/>
        <v>0</v>
      </c>
      <c r="R76" s="25"/>
      <c r="S76" s="36">
        <f t="shared" si="133"/>
        <v>0</v>
      </c>
      <c r="T76" s="13">
        <v>514145.5</v>
      </c>
      <c r="U76" s="14"/>
      <c r="V76" s="14">
        <f t="shared" si="4"/>
        <v>514145.5</v>
      </c>
      <c r="W76" s="14">
        <v>-70490.2</v>
      </c>
      <c r="X76" s="14">
        <f t="shared" si="134"/>
        <v>443655.3</v>
      </c>
      <c r="Y76" s="14">
        <v>-36199.800000000003</v>
      </c>
      <c r="Z76" s="37">
        <f t="shared" si="135"/>
        <v>407455.5</v>
      </c>
      <c r="AA76" s="10" t="s">
        <v>355</v>
      </c>
      <c r="AB76" s="18"/>
    </row>
    <row r="77" spans="1:28" ht="54" x14ac:dyDescent="0.35">
      <c r="A77" s="33" t="s">
        <v>173</v>
      </c>
      <c r="B77" s="56" t="s">
        <v>131</v>
      </c>
      <c r="C77" s="35" t="s">
        <v>59</v>
      </c>
      <c r="D77" s="13">
        <v>0</v>
      </c>
      <c r="E77" s="13">
        <v>0</v>
      </c>
      <c r="F77" s="13">
        <f t="shared" si="7"/>
        <v>0</v>
      </c>
      <c r="G77" s="13">
        <v>0</v>
      </c>
      <c r="H77" s="13">
        <f t="shared" si="129"/>
        <v>0</v>
      </c>
      <c r="I77" s="13">
        <v>0</v>
      </c>
      <c r="J77" s="13">
        <f t="shared" si="130"/>
        <v>0</v>
      </c>
      <c r="K77" s="25">
        <v>0</v>
      </c>
      <c r="L77" s="36">
        <f t="shared" si="131"/>
        <v>0</v>
      </c>
      <c r="M77" s="13">
        <v>29410.6</v>
      </c>
      <c r="N77" s="13"/>
      <c r="O77" s="13">
        <f t="shared" si="3"/>
        <v>29410.6</v>
      </c>
      <c r="P77" s="13"/>
      <c r="Q77" s="13">
        <f t="shared" si="132"/>
        <v>29410.6</v>
      </c>
      <c r="R77" s="25">
        <f>R79+R80</f>
        <v>11406.4</v>
      </c>
      <c r="S77" s="36">
        <f>Q77+R77</f>
        <v>40817</v>
      </c>
      <c r="T77" s="13">
        <v>124668</v>
      </c>
      <c r="U77" s="14"/>
      <c r="V77" s="14">
        <f>T77+U77</f>
        <v>124668</v>
      </c>
      <c r="W77" s="14"/>
      <c r="X77" s="14">
        <f>V77+W77</f>
        <v>124668</v>
      </c>
      <c r="Y77" s="14">
        <f>Y79+Y80</f>
        <v>41885.100000000006</v>
      </c>
      <c r="Z77" s="37">
        <f t="shared" si="135"/>
        <v>166553.1</v>
      </c>
      <c r="AB77" s="18"/>
    </row>
    <row r="78" spans="1:28" x14ac:dyDescent="0.35">
      <c r="A78" s="33"/>
      <c r="B78" s="56" t="s">
        <v>121</v>
      </c>
      <c r="C78" s="35"/>
      <c r="D78" s="13"/>
      <c r="E78" s="13"/>
      <c r="F78" s="13"/>
      <c r="G78" s="13"/>
      <c r="H78" s="13"/>
      <c r="I78" s="13"/>
      <c r="J78" s="13"/>
      <c r="K78" s="25"/>
      <c r="L78" s="36"/>
      <c r="M78" s="13"/>
      <c r="N78" s="13"/>
      <c r="O78" s="13"/>
      <c r="P78" s="13"/>
      <c r="Q78" s="13"/>
      <c r="R78" s="25"/>
      <c r="S78" s="36"/>
      <c r="T78" s="13"/>
      <c r="U78" s="14"/>
      <c r="V78" s="14"/>
      <c r="W78" s="14"/>
      <c r="X78" s="14"/>
      <c r="Y78" s="14"/>
      <c r="Z78" s="37"/>
      <c r="AB78" s="18"/>
    </row>
    <row r="79" spans="1:28" s="3" customFormat="1" hidden="1" x14ac:dyDescent="0.35">
      <c r="A79" s="1"/>
      <c r="B79" s="8" t="s">
        <v>6</v>
      </c>
      <c r="C79" s="6"/>
      <c r="D79" s="13"/>
      <c r="E79" s="13"/>
      <c r="F79" s="13"/>
      <c r="G79" s="13"/>
      <c r="H79" s="13"/>
      <c r="I79" s="13"/>
      <c r="J79" s="13"/>
      <c r="K79" s="13"/>
      <c r="L79" s="13">
        <f t="shared" si="131"/>
        <v>0</v>
      </c>
      <c r="M79" s="13"/>
      <c r="N79" s="13"/>
      <c r="O79" s="13"/>
      <c r="P79" s="13"/>
      <c r="Q79" s="13"/>
      <c r="R79" s="13">
        <v>-8593.6</v>
      </c>
      <c r="S79" s="13">
        <f t="shared" ref="S79:S80" si="136">Q79+R79</f>
        <v>-8593.6</v>
      </c>
      <c r="T79" s="13">
        <v>124668</v>
      </c>
      <c r="U79" s="14"/>
      <c r="V79" s="14">
        <f t="shared" ref="V79:V80" si="137">T79+U79</f>
        <v>124668</v>
      </c>
      <c r="W79" s="14"/>
      <c r="X79" s="14">
        <f t="shared" ref="X79:X80" si="138">V79+W79</f>
        <v>124668</v>
      </c>
      <c r="Y79" s="14">
        <v>-124668</v>
      </c>
      <c r="Z79" s="14">
        <f t="shared" si="135"/>
        <v>0</v>
      </c>
      <c r="AA79" s="10" t="s">
        <v>377</v>
      </c>
      <c r="AB79" s="18">
        <v>0</v>
      </c>
    </row>
    <row r="80" spans="1:28" x14ac:dyDescent="0.35">
      <c r="A80" s="33"/>
      <c r="B80" s="56" t="s">
        <v>125</v>
      </c>
      <c r="C80" s="35"/>
      <c r="D80" s="13"/>
      <c r="E80" s="13"/>
      <c r="F80" s="13"/>
      <c r="G80" s="13"/>
      <c r="H80" s="13"/>
      <c r="I80" s="13"/>
      <c r="J80" s="13"/>
      <c r="K80" s="25"/>
      <c r="L80" s="36">
        <f t="shared" si="131"/>
        <v>0</v>
      </c>
      <c r="M80" s="13"/>
      <c r="N80" s="13"/>
      <c r="O80" s="13"/>
      <c r="P80" s="13"/>
      <c r="Q80" s="13"/>
      <c r="R80" s="25">
        <v>20000</v>
      </c>
      <c r="S80" s="36">
        <f t="shared" si="136"/>
        <v>20000</v>
      </c>
      <c r="T80" s="13"/>
      <c r="U80" s="14"/>
      <c r="V80" s="14">
        <f t="shared" si="137"/>
        <v>0</v>
      </c>
      <c r="W80" s="14"/>
      <c r="X80" s="14">
        <f t="shared" si="138"/>
        <v>0</v>
      </c>
      <c r="Y80" s="14">
        <v>166553.1</v>
      </c>
      <c r="Z80" s="37">
        <f t="shared" si="135"/>
        <v>166553.1</v>
      </c>
      <c r="AA80" s="10" t="s">
        <v>376</v>
      </c>
      <c r="AB80" s="18"/>
    </row>
    <row r="81" spans="1:28" ht="54" x14ac:dyDescent="0.35">
      <c r="A81" s="33" t="s">
        <v>165</v>
      </c>
      <c r="B81" s="56" t="s">
        <v>319</v>
      </c>
      <c r="C81" s="35" t="s">
        <v>59</v>
      </c>
      <c r="D81" s="13">
        <v>27628.400000000001</v>
      </c>
      <c r="E81" s="13"/>
      <c r="F81" s="13">
        <f t="shared" si="7"/>
        <v>27628.400000000001</v>
      </c>
      <c r="G81" s="13"/>
      <c r="H81" s="13">
        <f t="shared" si="129"/>
        <v>27628.400000000001</v>
      </c>
      <c r="I81" s="13"/>
      <c r="J81" s="13">
        <f t="shared" si="130"/>
        <v>27628.400000000001</v>
      </c>
      <c r="K81" s="25"/>
      <c r="L81" s="36">
        <f t="shared" si="131"/>
        <v>27628.400000000001</v>
      </c>
      <c r="M81" s="13">
        <v>59852</v>
      </c>
      <c r="N81" s="13"/>
      <c r="O81" s="13">
        <f t="shared" si="3"/>
        <v>59852</v>
      </c>
      <c r="P81" s="13"/>
      <c r="Q81" s="13">
        <f t="shared" si="132"/>
        <v>59852</v>
      </c>
      <c r="R81" s="25"/>
      <c r="S81" s="36">
        <f t="shared" si="133"/>
        <v>59852</v>
      </c>
      <c r="T81" s="13">
        <v>0</v>
      </c>
      <c r="U81" s="14">
        <v>0</v>
      </c>
      <c r="V81" s="14">
        <f t="shared" si="4"/>
        <v>0</v>
      </c>
      <c r="W81" s="14"/>
      <c r="X81" s="14">
        <f t="shared" si="134"/>
        <v>0</v>
      </c>
      <c r="Y81" s="14"/>
      <c r="Z81" s="37">
        <f t="shared" si="135"/>
        <v>0</v>
      </c>
      <c r="AA81" s="10" t="s">
        <v>263</v>
      </c>
      <c r="AB81" s="18"/>
    </row>
    <row r="82" spans="1:28" ht="36" x14ac:dyDescent="0.35">
      <c r="A82" s="33" t="s">
        <v>174</v>
      </c>
      <c r="B82" s="56" t="s">
        <v>153</v>
      </c>
      <c r="C82" s="34" t="s">
        <v>11</v>
      </c>
      <c r="D82" s="13">
        <v>16000</v>
      </c>
      <c r="E82" s="13"/>
      <c r="F82" s="13">
        <f t="shared" si="7"/>
        <v>16000</v>
      </c>
      <c r="G82" s="13"/>
      <c r="H82" s="13">
        <f t="shared" si="129"/>
        <v>16000</v>
      </c>
      <c r="I82" s="13"/>
      <c r="J82" s="13">
        <f t="shared" si="130"/>
        <v>16000</v>
      </c>
      <c r="K82" s="25"/>
      <c r="L82" s="36">
        <f t="shared" si="131"/>
        <v>16000</v>
      </c>
      <c r="M82" s="13">
        <v>0</v>
      </c>
      <c r="N82" s="13"/>
      <c r="O82" s="13">
        <f t="shared" si="3"/>
        <v>0</v>
      </c>
      <c r="P82" s="13"/>
      <c r="Q82" s="13">
        <f t="shared" si="132"/>
        <v>0</v>
      </c>
      <c r="R82" s="25"/>
      <c r="S82" s="36">
        <f t="shared" si="133"/>
        <v>0</v>
      </c>
      <c r="T82" s="13">
        <v>0</v>
      </c>
      <c r="U82" s="14">
        <v>0</v>
      </c>
      <c r="V82" s="14">
        <f t="shared" si="4"/>
        <v>0</v>
      </c>
      <c r="W82" s="14"/>
      <c r="X82" s="14">
        <f t="shared" si="134"/>
        <v>0</v>
      </c>
      <c r="Y82" s="14"/>
      <c r="Z82" s="37">
        <f t="shared" si="135"/>
        <v>0</v>
      </c>
      <c r="AA82" s="10" t="s">
        <v>267</v>
      </c>
      <c r="AB82" s="18"/>
    </row>
    <row r="83" spans="1:28" ht="36" x14ac:dyDescent="0.35">
      <c r="A83" s="33" t="s">
        <v>175</v>
      </c>
      <c r="B83" s="56" t="s">
        <v>132</v>
      </c>
      <c r="C83" s="34" t="s">
        <v>11</v>
      </c>
      <c r="D83" s="13">
        <v>0</v>
      </c>
      <c r="E83" s="13"/>
      <c r="F83" s="13">
        <f t="shared" si="7"/>
        <v>0</v>
      </c>
      <c r="G83" s="13"/>
      <c r="H83" s="13">
        <f t="shared" si="129"/>
        <v>0</v>
      </c>
      <c r="I83" s="13"/>
      <c r="J83" s="13">
        <f t="shared" si="130"/>
        <v>0</v>
      </c>
      <c r="K83" s="25"/>
      <c r="L83" s="36">
        <f t="shared" si="131"/>
        <v>0</v>
      </c>
      <c r="M83" s="13">
        <v>16000</v>
      </c>
      <c r="N83" s="13"/>
      <c r="O83" s="13">
        <f t="shared" si="3"/>
        <v>16000</v>
      </c>
      <c r="P83" s="13"/>
      <c r="Q83" s="13">
        <f t="shared" si="132"/>
        <v>16000</v>
      </c>
      <c r="R83" s="25"/>
      <c r="S83" s="36">
        <f t="shared" si="133"/>
        <v>16000</v>
      </c>
      <c r="T83" s="13">
        <v>0</v>
      </c>
      <c r="U83" s="14">
        <v>0</v>
      </c>
      <c r="V83" s="14">
        <f t="shared" si="4"/>
        <v>0</v>
      </c>
      <c r="W83" s="14"/>
      <c r="X83" s="14">
        <f t="shared" si="134"/>
        <v>0</v>
      </c>
      <c r="Y83" s="14"/>
      <c r="Z83" s="37">
        <f t="shared" si="135"/>
        <v>0</v>
      </c>
      <c r="AA83" s="10" t="s">
        <v>268</v>
      </c>
      <c r="AB83" s="18"/>
    </row>
    <row r="84" spans="1:28" ht="36" x14ac:dyDescent="0.35">
      <c r="A84" s="33" t="s">
        <v>176</v>
      </c>
      <c r="B84" s="56" t="s">
        <v>154</v>
      </c>
      <c r="C84" s="34" t="s">
        <v>11</v>
      </c>
      <c r="D84" s="13">
        <v>0</v>
      </c>
      <c r="E84" s="13"/>
      <c r="F84" s="13">
        <f t="shared" si="7"/>
        <v>0</v>
      </c>
      <c r="G84" s="13"/>
      <c r="H84" s="13">
        <f t="shared" si="129"/>
        <v>0</v>
      </c>
      <c r="I84" s="13"/>
      <c r="J84" s="13">
        <f t="shared" si="130"/>
        <v>0</v>
      </c>
      <c r="K84" s="25"/>
      <c r="L84" s="36">
        <f t="shared" si="131"/>
        <v>0</v>
      </c>
      <c r="M84" s="13">
        <v>0</v>
      </c>
      <c r="N84" s="13">
        <v>0</v>
      </c>
      <c r="O84" s="13">
        <f t="shared" si="3"/>
        <v>0</v>
      </c>
      <c r="P84" s="13"/>
      <c r="Q84" s="13">
        <f t="shared" si="132"/>
        <v>0</v>
      </c>
      <c r="R84" s="25"/>
      <c r="S84" s="36">
        <f t="shared" si="133"/>
        <v>0</v>
      </c>
      <c r="T84" s="13">
        <v>6999.9</v>
      </c>
      <c r="U84" s="14"/>
      <c r="V84" s="14">
        <f t="shared" si="4"/>
        <v>6999.9</v>
      </c>
      <c r="W84" s="14"/>
      <c r="X84" s="14">
        <f t="shared" si="134"/>
        <v>6999.9</v>
      </c>
      <c r="Y84" s="14"/>
      <c r="Z84" s="37">
        <f t="shared" si="135"/>
        <v>6999.9</v>
      </c>
      <c r="AA84" s="10" t="s">
        <v>269</v>
      </c>
      <c r="AB84" s="18"/>
    </row>
    <row r="85" spans="1:28" ht="36" x14ac:dyDescent="0.35">
      <c r="A85" s="33" t="s">
        <v>177</v>
      </c>
      <c r="B85" s="56" t="s">
        <v>155</v>
      </c>
      <c r="C85" s="34" t="s">
        <v>11</v>
      </c>
      <c r="D85" s="13">
        <v>0</v>
      </c>
      <c r="E85" s="13"/>
      <c r="F85" s="13">
        <f t="shared" si="7"/>
        <v>0</v>
      </c>
      <c r="G85" s="13"/>
      <c r="H85" s="13">
        <f t="shared" si="129"/>
        <v>0</v>
      </c>
      <c r="I85" s="13"/>
      <c r="J85" s="13">
        <f t="shared" si="130"/>
        <v>0</v>
      </c>
      <c r="K85" s="25"/>
      <c r="L85" s="36">
        <f t="shared" si="131"/>
        <v>0</v>
      </c>
      <c r="M85" s="13">
        <v>0</v>
      </c>
      <c r="N85" s="13">
        <v>0</v>
      </c>
      <c r="O85" s="13">
        <f t="shared" si="3"/>
        <v>0</v>
      </c>
      <c r="P85" s="13"/>
      <c r="Q85" s="13">
        <f t="shared" si="132"/>
        <v>0</v>
      </c>
      <c r="R85" s="25"/>
      <c r="S85" s="36">
        <f t="shared" si="133"/>
        <v>0</v>
      </c>
      <c r="T85" s="13">
        <v>622.9</v>
      </c>
      <c r="U85" s="14"/>
      <c r="V85" s="14">
        <f t="shared" si="4"/>
        <v>622.9</v>
      </c>
      <c r="W85" s="14"/>
      <c r="X85" s="14">
        <f t="shared" si="134"/>
        <v>622.9</v>
      </c>
      <c r="Y85" s="14"/>
      <c r="Z85" s="37">
        <f t="shared" si="135"/>
        <v>622.9</v>
      </c>
      <c r="AA85" s="10" t="s">
        <v>270</v>
      </c>
      <c r="AB85" s="18"/>
    </row>
    <row r="86" spans="1:28" ht="36" x14ac:dyDescent="0.35">
      <c r="A86" s="33" t="s">
        <v>178</v>
      </c>
      <c r="B86" s="56" t="s">
        <v>156</v>
      </c>
      <c r="C86" s="34" t="s">
        <v>11</v>
      </c>
      <c r="D86" s="13">
        <v>0</v>
      </c>
      <c r="E86" s="13"/>
      <c r="F86" s="13">
        <f t="shared" si="7"/>
        <v>0</v>
      </c>
      <c r="G86" s="13"/>
      <c r="H86" s="13">
        <f t="shared" si="129"/>
        <v>0</v>
      </c>
      <c r="I86" s="13"/>
      <c r="J86" s="13">
        <f t="shared" si="130"/>
        <v>0</v>
      </c>
      <c r="K86" s="25"/>
      <c r="L86" s="36">
        <f t="shared" si="131"/>
        <v>0</v>
      </c>
      <c r="M86" s="13">
        <v>0</v>
      </c>
      <c r="N86" s="13">
        <v>0</v>
      </c>
      <c r="O86" s="13">
        <f t="shared" si="3"/>
        <v>0</v>
      </c>
      <c r="P86" s="13"/>
      <c r="Q86" s="13">
        <f t="shared" si="132"/>
        <v>0</v>
      </c>
      <c r="R86" s="25"/>
      <c r="S86" s="36">
        <f t="shared" si="133"/>
        <v>0</v>
      </c>
      <c r="T86" s="13">
        <v>622.9</v>
      </c>
      <c r="U86" s="14"/>
      <c r="V86" s="14">
        <f t="shared" si="4"/>
        <v>622.9</v>
      </c>
      <c r="W86" s="14"/>
      <c r="X86" s="14">
        <f t="shared" si="134"/>
        <v>622.9</v>
      </c>
      <c r="Y86" s="14"/>
      <c r="Z86" s="37">
        <f t="shared" si="135"/>
        <v>622.9</v>
      </c>
      <c r="AA86" s="10" t="s">
        <v>272</v>
      </c>
      <c r="AB86" s="18"/>
    </row>
    <row r="87" spans="1:28" ht="36" x14ac:dyDescent="0.35">
      <c r="A87" s="33" t="s">
        <v>179</v>
      </c>
      <c r="B87" s="56" t="s">
        <v>157</v>
      </c>
      <c r="C87" s="34" t="s">
        <v>11</v>
      </c>
      <c r="D87" s="13">
        <v>0</v>
      </c>
      <c r="E87" s="13"/>
      <c r="F87" s="13">
        <f t="shared" si="7"/>
        <v>0</v>
      </c>
      <c r="G87" s="13"/>
      <c r="H87" s="13">
        <f t="shared" si="129"/>
        <v>0</v>
      </c>
      <c r="I87" s="13"/>
      <c r="J87" s="13">
        <f t="shared" si="130"/>
        <v>0</v>
      </c>
      <c r="K87" s="25"/>
      <c r="L87" s="36">
        <f t="shared" si="131"/>
        <v>0</v>
      </c>
      <c r="M87" s="13">
        <v>0</v>
      </c>
      <c r="N87" s="13">
        <v>0</v>
      </c>
      <c r="O87" s="13">
        <f t="shared" si="3"/>
        <v>0</v>
      </c>
      <c r="P87" s="13"/>
      <c r="Q87" s="13">
        <f t="shared" si="132"/>
        <v>0</v>
      </c>
      <c r="R87" s="25"/>
      <c r="S87" s="36">
        <f t="shared" si="133"/>
        <v>0</v>
      </c>
      <c r="T87" s="13">
        <v>16622.900000000001</v>
      </c>
      <c r="U87" s="14"/>
      <c r="V87" s="14">
        <f t="shared" si="4"/>
        <v>16622.900000000001</v>
      </c>
      <c r="W87" s="14"/>
      <c r="X87" s="14">
        <f t="shared" si="134"/>
        <v>16622.900000000001</v>
      </c>
      <c r="Y87" s="14"/>
      <c r="Z87" s="37">
        <f t="shared" si="135"/>
        <v>16622.900000000001</v>
      </c>
      <c r="AA87" s="10" t="s">
        <v>271</v>
      </c>
      <c r="AB87" s="18"/>
    </row>
    <row r="88" spans="1:28" ht="36" x14ac:dyDescent="0.35">
      <c r="A88" s="33" t="s">
        <v>180</v>
      </c>
      <c r="B88" s="56" t="s">
        <v>133</v>
      </c>
      <c r="C88" s="34" t="s">
        <v>11</v>
      </c>
      <c r="D88" s="13">
        <v>622.9</v>
      </c>
      <c r="E88" s="13"/>
      <c r="F88" s="13">
        <f t="shared" si="7"/>
        <v>622.9</v>
      </c>
      <c r="G88" s="13"/>
      <c r="H88" s="13">
        <f t="shared" si="129"/>
        <v>622.9</v>
      </c>
      <c r="I88" s="13"/>
      <c r="J88" s="13">
        <f t="shared" si="130"/>
        <v>622.9</v>
      </c>
      <c r="K88" s="25"/>
      <c r="L88" s="36">
        <f t="shared" si="131"/>
        <v>622.9</v>
      </c>
      <c r="M88" s="13">
        <v>0</v>
      </c>
      <c r="N88" s="13">
        <v>0</v>
      </c>
      <c r="O88" s="13">
        <f t="shared" si="3"/>
        <v>0</v>
      </c>
      <c r="P88" s="13"/>
      <c r="Q88" s="13">
        <f t="shared" si="132"/>
        <v>0</v>
      </c>
      <c r="R88" s="25"/>
      <c r="S88" s="36">
        <f t="shared" si="133"/>
        <v>0</v>
      </c>
      <c r="T88" s="13">
        <v>16000</v>
      </c>
      <c r="U88" s="14"/>
      <c r="V88" s="14">
        <f t="shared" si="4"/>
        <v>16000</v>
      </c>
      <c r="W88" s="14"/>
      <c r="X88" s="14">
        <f t="shared" si="134"/>
        <v>16000</v>
      </c>
      <c r="Y88" s="14"/>
      <c r="Z88" s="37">
        <f t="shared" si="135"/>
        <v>16000</v>
      </c>
      <c r="AA88" s="10" t="s">
        <v>273</v>
      </c>
      <c r="AB88" s="18"/>
    </row>
    <row r="89" spans="1:28" ht="54" x14ac:dyDescent="0.35">
      <c r="A89" s="33" t="s">
        <v>181</v>
      </c>
      <c r="B89" s="56" t="s">
        <v>134</v>
      </c>
      <c r="C89" s="35" t="s">
        <v>59</v>
      </c>
      <c r="D89" s="13">
        <v>2754.2</v>
      </c>
      <c r="E89" s="13"/>
      <c r="F89" s="13">
        <f t="shared" si="7"/>
        <v>2754.2</v>
      </c>
      <c r="G89" s="13"/>
      <c r="H89" s="13">
        <f t="shared" si="129"/>
        <v>2754.2</v>
      </c>
      <c r="I89" s="13"/>
      <c r="J89" s="13">
        <f t="shared" si="130"/>
        <v>2754.2</v>
      </c>
      <c r="K89" s="25"/>
      <c r="L89" s="36">
        <f t="shared" si="131"/>
        <v>2754.2</v>
      </c>
      <c r="M89" s="13">
        <v>0</v>
      </c>
      <c r="N89" s="13">
        <v>0</v>
      </c>
      <c r="O89" s="13">
        <f t="shared" si="3"/>
        <v>0</v>
      </c>
      <c r="P89" s="13"/>
      <c r="Q89" s="13">
        <f t="shared" si="132"/>
        <v>0</v>
      </c>
      <c r="R89" s="25"/>
      <c r="S89" s="36">
        <f t="shared" si="133"/>
        <v>0</v>
      </c>
      <c r="T89" s="13">
        <v>0</v>
      </c>
      <c r="U89" s="14">
        <v>0</v>
      </c>
      <c r="V89" s="14">
        <f t="shared" si="4"/>
        <v>0</v>
      </c>
      <c r="W89" s="14"/>
      <c r="X89" s="14">
        <f t="shared" si="134"/>
        <v>0</v>
      </c>
      <c r="Y89" s="14"/>
      <c r="Z89" s="37">
        <f t="shared" si="135"/>
        <v>0</v>
      </c>
      <c r="AA89" s="10" t="s">
        <v>265</v>
      </c>
      <c r="AB89" s="18"/>
    </row>
    <row r="90" spans="1:28" ht="54" x14ac:dyDescent="0.35">
      <c r="A90" s="33" t="s">
        <v>182</v>
      </c>
      <c r="B90" s="56" t="s">
        <v>135</v>
      </c>
      <c r="C90" s="35" t="s">
        <v>59</v>
      </c>
      <c r="D90" s="13">
        <v>2754.2</v>
      </c>
      <c r="E90" s="13"/>
      <c r="F90" s="13">
        <f t="shared" ref="F90:F171" si="139">D90+E90</f>
        <v>2754.2</v>
      </c>
      <c r="G90" s="13"/>
      <c r="H90" s="13">
        <f t="shared" si="129"/>
        <v>2754.2</v>
      </c>
      <c r="I90" s="13"/>
      <c r="J90" s="13">
        <f t="shared" si="130"/>
        <v>2754.2</v>
      </c>
      <c r="K90" s="25"/>
      <c r="L90" s="36">
        <f t="shared" si="131"/>
        <v>2754.2</v>
      </c>
      <c r="M90" s="13">
        <v>0</v>
      </c>
      <c r="N90" s="13">
        <v>0</v>
      </c>
      <c r="O90" s="13">
        <f t="shared" ref="O90:O171" si="140">M90+N90</f>
        <v>0</v>
      </c>
      <c r="P90" s="13"/>
      <c r="Q90" s="13">
        <f t="shared" si="132"/>
        <v>0</v>
      </c>
      <c r="R90" s="25"/>
      <c r="S90" s="36">
        <f t="shared" si="133"/>
        <v>0</v>
      </c>
      <c r="T90" s="13">
        <v>0</v>
      </c>
      <c r="U90" s="14">
        <v>0</v>
      </c>
      <c r="V90" s="14">
        <f t="shared" ref="V90:V171" si="141">T90+U90</f>
        <v>0</v>
      </c>
      <c r="W90" s="14"/>
      <c r="X90" s="14">
        <f t="shared" si="134"/>
        <v>0</v>
      </c>
      <c r="Y90" s="14"/>
      <c r="Z90" s="37">
        <f t="shared" si="135"/>
        <v>0</v>
      </c>
      <c r="AA90" s="10" t="s">
        <v>264</v>
      </c>
      <c r="AB90" s="18"/>
    </row>
    <row r="91" spans="1:28" ht="54" x14ac:dyDescent="0.35">
      <c r="A91" s="33" t="s">
        <v>183</v>
      </c>
      <c r="B91" s="56" t="s">
        <v>307</v>
      </c>
      <c r="C91" s="35" t="s">
        <v>59</v>
      </c>
      <c r="D91" s="13">
        <v>2754.2</v>
      </c>
      <c r="E91" s="13"/>
      <c r="F91" s="13">
        <f t="shared" si="139"/>
        <v>2754.2</v>
      </c>
      <c r="G91" s="13"/>
      <c r="H91" s="13">
        <f t="shared" si="129"/>
        <v>2754.2</v>
      </c>
      <c r="I91" s="13"/>
      <c r="J91" s="13">
        <f t="shared" si="130"/>
        <v>2754.2</v>
      </c>
      <c r="K91" s="25"/>
      <c r="L91" s="36">
        <f t="shared" si="131"/>
        <v>2754.2</v>
      </c>
      <c r="M91" s="13">
        <v>0</v>
      </c>
      <c r="N91" s="13">
        <v>0</v>
      </c>
      <c r="O91" s="13">
        <f t="shared" si="140"/>
        <v>0</v>
      </c>
      <c r="P91" s="13"/>
      <c r="Q91" s="13">
        <f t="shared" si="132"/>
        <v>0</v>
      </c>
      <c r="R91" s="25"/>
      <c r="S91" s="36">
        <f t="shared" si="133"/>
        <v>0</v>
      </c>
      <c r="T91" s="13">
        <v>0</v>
      </c>
      <c r="U91" s="14">
        <v>0</v>
      </c>
      <c r="V91" s="14">
        <f t="shared" si="141"/>
        <v>0</v>
      </c>
      <c r="W91" s="14"/>
      <c r="X91" s="14">
        <f t="shared" si="134"/>
        <v>0</v>
      </c>
      <c r="Y91" s="14"/>
      <c r="Z91" s="37">
        <f t="shared" si="135"/>
        <v>0</v>
      </c>
      <c r="AA91" s="10" t="s">
        <v>266</v>
      </c>
      <c r="AB91" s="18"/>
    </row>
    <row r="92" spans="1:28" ht="54" x14ac:dyDescent="0.35">
      <c r="A92" s="33" t="s">
        <v>184</v>
      </c>
      <c r="B92" s="56" t="s">
        <v>350</v>
      </c>
      <c r="C92" s="35" t="s">
        <v>59</v>
      </c>
      <c r="D92" s="13"/>
      <c r="E92" s="13"/>
      <c r="F92" s="13"/>
      <c r="G92" s="13">
        <v>9206.1419999999998</v>
      </c>
      <c r="H92" s="13">
        <f t="shared" si="129"/>
        <v>9206.1419999999998</v>
      </c>
      <c r="I92" s="13"/>
      <c r="J92" s="13">
        <f t="shared" si="130"/>
        <v>9206.1419999999998</v>
      </c>
      <c r="K92" s="25"/>
      <c r="L92" s="36">
        <f t="shared" si="131"/>
        <v>9206.1419999999998</v>
      </c>
      <c r="M92" s="13"/>
      <c r="N92" s="13"/>
      <c r="O92" s="13"/>
      <c r="P92" s="13"/>
      <c r="Q92" s="13">
        <f t="shared" si="132"/>
        <v>0</v>
      </c>
      <c r="R92" s="25"/>
      <c r="S92" s="36">
        <f t="shared" si="133"/>
        <v>0</v>
      </c>
      <c r="T92" s="13"/>
      <c r="U92" s="14"/>
      <c r="V92" s="14"/>
      <c r="W92" s="14"/>
      <c r="X92" s="14">
        <f t="shared" si="134"/>
        <v>0</v>
      </c>
      <c r="Y92" s="14"/>
      <c r="Z92" s="37">
        <f t="shared" si="135"/>
        <v>0</v>
      </c>
      <c r="AA92" s="10" t="s">
        <v>349</v>
      </c>
      <c r="AB92" s="18"/>
    </row>
    <row r="93" spans="1:28" ht="54" x14ac:dyDescent="0.35">
      <c r="A93" s="33" t="s">
        <v>185</v>
      </c>
      <c r="B93" s="56" t="s">
        <v>352</v>
      </c>
      <c r="C93" s="35" t="s">
        <v>59</v>
      </c>
      <c r="D93" s="13"/>
      <c r="E93" s="13"/>
      <c r="F93" s="13"/>
      <c r="G93" s="13"/>
      <c r="H93" s="13">
        <f t="shared" si="129"/>
        <v>0</v>
      </c>
      <c r="I93" s="13"/>
      <c r="J93" s="13">
        <f t="shared" si="130"/>
        <v>0</v>
      </c>
      <c r="K93" s="25"/>
      <c r="L93" s="36">
        <f t="shared" si="131"/>
        <v>0</v>
      </c>
      <c r="M93" s="13"/>
      <c r="N93" s="13"/>
      <c r="O93" s="13"/>
      <c r="P93" s="13">
        <v>5373.71</v>
      </c>
      <c r="Q93" s="13">
        <f t="shared" si="132"/>
        <v>5373.71</v>
      </c>
      <c r="R93" s="25"/>
      <c r="S93" s="36">
        <f t="shared" si="133"/>
        <v>5373.71</v>
      </c>
      <c r="T93" s="13"/>
      <c r="U93" s="14"/>
      <c r="V93" s="14"/>
      <c r="W93" s="14"/>
      <c r="X93" s="14">
        <f t="shared" si="134"/>
        <v>0</v>
      </c>
      <c r="Y93" s="14"/>
      <c r="Z93" s="37">
        <f t="shared" si="135"/>
        <v>0</v>
      </c>
      <c r="AA93" s="10" t="s">
        <v>353</v>
      </c>
      <c r="AB93" s="18"/>
    </row>
    <row r="94" spans="1:28" ht="72" x14ac:dyDescent="0.35">
      <c r="A94" s="33" t="s">
        <v>186</v>
      </c>
      <c r="B94" s="59" t="s">
        <v>383</v>
      </c>
      <c r="C94" s="34" t="s">
        <v>11</v>
      </c>
      <c r="D94" s="13"/>
      <c r="E94" s="13"/>
      <c r="F94" s="13"/>
      <c r="G94" s="13"/>
      <c r="H94" s="13"/>
      <c r="I94" s="13"/>
      <c r="J94" s="13"/>
      <c r="K94" s="25">
        <v>69106.292000000001</v>
      </c>
      <c r="L94" s="36">
        <f t="shared" si="131"/>
        <v>69106.292000000001</v>
      </c>
      <c r="M94" s="13"/>
      <c r="N94" s="13"/>
      <c r="O94" s="13"/>
      <c r="P94" s="13"/>
      <c r="Q94" s="13"/>
      <c r="R94" s="25"/>
      <c r="S94" s="36">
        <f t="shared" si="133"/>
        <v>0</v>
      </c>
      <c r="T94" s="13"/>
      <c r="U94" s="14"/>
      <c r="V94" s="14"/>
      <c r="W94" s="14"/>
      <c r="X94" s="14"/>
      <c r="Y94" s="14"/>
      <c r="Z94" s="37">
        <f t="shared" si="135"/>
        <v>0</v>
      </c>
      <c r="AA94" s="10" t="s">
        <v>361</v>
      </c>
      <c r="AB94" s="18"/>
    </row>
    <row r="95" spans="1:28" ht="54" x14ac:dyDescent="0.35">
      <c r="A95" s="33" t="s">
        <v>187</v>
      </c>
      <c r="B95" s="56" t="s">
        <v>379</v>
      </c>
      <c r="C95" s="35" t="s">
        <v>59</v>
      </c>
      <c r="D95" s="13"/>
      <c r="E95" s="13"/>
      <c r="F95" s="13"/>
      <c r="G95" s="13"/>
      <c r="H95" s="13"/>
      <c r="I95" s="13"/>
      <c r="J95" s="13"/>
      <c r="K95" s="25">
        <f>K97+K98</f>
        <v>0</v>
      </c>
      <c r="L95" s="36">
        <f t="shared" si="131"/>
        <v>0</v>
      </c>
      <c r="M95" s="13"/>
      <c r="N95" s="13"/>
      <c r="O95" s="13"/>
      <c r="P95" s="13"/>
      <c r="Q95" s="13"/>
      <c r="R95" s="25">
        <f>R97+R98</f>
        <v>40366</v>
      </c>
      <c r="S95" s="36">
        <f t="shared" si="133"/>
        <v>40366</v>
      </c>
      <c r="T95" s="13"/>
      <c r="U95" s="14"/>
      <c r="V95" s="14"/>
      <c r="W95" s="14"/>
      <c r="X95" s="14"/>
      <c r="Y95" s="14">
        <f>Y97+Y98</f>
        <v>111095.1</v>
      </c>
      <c r="Z95" s="37">
        <f t="shared" si="135"/>
        <v>111095.1</v>
      </c>
      <c r="AB95" s="18"/>
    </row>
    <row r="96" spans="1:28" x14ac:dyDescent="0.35">
      <c r="A96" s="33"/>
      <c r="B96" s="56" t="s">
        <v>121</v>
      </c>
      <c r="C96" s="34"/>
      <c r="D96" s="13"/>
      <c r="E96" s="13"/>
      <c r="F96" s="13"/>
      <c r="G96" s="13"/>
      <c r="H96" s="13"/>
      <c r="I96" s="13"/>
      <c r="J96" s="13"/>
      <c r="K96" s="25"/>
      <c r="L96" s="36"/>
      <c r="M96" s="13"/>
      <c r="N96" s="13"/>
      <c r="O96" s="13"/>
      <c r="P96" s="13"/>
      <c r="Q96" s="13"/>
      <c r="R96" s="25"/>
      <c r="S96" s="36"/>
      <c r="T96" s="13"/>
      <c r="U96" s="14"/>
      <c r="V96" s="14"/>
      <c r="W96" s="14"/>
      <c r="X96" s="14"/>
      <c r="Y96" s="14"/>
      <c r="Z96" s="37"/>
      <c r="AB96" s="18"/>
    </row>
    <row r="97" spans="1:28" s="3" customFormat="1" hidden="1" x14ac:dyDescent="0.35">
      <c r="A97" s="1"/>
      <c r="B97" s="8" t="s">
        <v>6</v>
      </c>
      <c r="C97" s="20"/>
      <c r="D97" s="13"/>
      <c r="E97" s="13"/>
      <c r="F97" s="13"/>
      <c r="G97" s="13"/>
      <c r="H97" s="13"/>
      <c r="I97" s="13"/>
      <c r="J97" s="13"/>
      <c r="K97" s="13"/>
      <c r="L97" s="13">
        <f t="shared" si="131"/>
        <v>0</v>
      </c>
      <c r="M97" s="13"/>
      <c r="N97" s="13"/>
      <c r="O97" s="13"/>
      <c r="P97" s="13"/>
      <c r="Q97" s="13"/>
      <c r="R97" s="13">
        <v>20366</v>
      </c>
      <c r="S97" s="13">
        <f t="shared" si="133"/>
        <v>20366</v>
      </c>
      <c r="T97" s="13"/>
      <c r="U97" s="14"/>
      <c r="V97" s="14"/>
      <c r="W97" s="14"/>
      <c r="X97" s="14"/>
      <c r="Y97" s="14">
        <v>29634</v>
      </c>
      <c r="Z97" s="14">
        <f t="shared" si="135"/>
        <v>29634</v>
      </c>
      <c r="AA97" s="10" t="s">
        <v>380</v>
      </c>
      <c r="AB97" s="18">
        <v>0</v>
      </c>
    </row>
    <row r="98" spans="1:28" x14ac:dyDescent="0.35">
      <c r="A98" s="33"/>
      <c r="B98" s="56" t="s">
        <v>125</v>
      </c>
      <c r="C98" s="34"/>
      <c r="D98" s="13"/>
      <c r="E98" s="13"/>
      <c r="F98" s="13"/>
      <c r="G98" s="13"/>
      <c r="H98" s="13"/>
      <c r="I98" s="13"/>
      <c r="J98" s="13"/>
      <c r="K98" s="25"/>
      <c r="L98" s="36">
        <f t="shared" si="131"/>
        <v>0</v>
      </c>
      <c r="M98" s="13"/>
      <c r="N98" s="13"/>
      <c r="O98" s="13"/>
      <c r="P98" s="13"/>
      <c r="Q98" s="13"/>
      <c r="R98" s="25">
        <v>20000</v>
      </c>
      <c r="S98" s="36">
        <f t="shared" si="133"/>
        <v>20000</v>
      </c>
      <c r="T98" s="13"/>
      <c r="U98" s="14"/>
      <c r="V98" s="14"/>
      <c r="W98" s="14"/>
      <c r="X98" s="14"/>
      <c r="Y98" s="14">
        <v>81461.100000000006</v>
      </c>
      <c r="Z98" s="37">
        <f t="shared" si="135"/>
        <v>81461.100000000006</v>
      </c>
      <c r="AA98" s="10" t="s">
        <v>376</v>
      </c>
      <c r="AB98" s="18"/>
    </row>
    <row r="99" spans="1:28" x14ac:dyDescent="0.35">
      <c r="A99" s="33"/>
      <c r="B99" s="56" t="s">
        <v>75</v>
      </c>
      <c r="C99" s="35"/>
      <c r="D99" s="13">
        <f>D101+D102+D103+D104</f>
        <v>2138480</v>
      </c>
      <c r="E99" s="13">
        <f>E101+E102+E103+E104</f>
        <v>-37871.701999999997</v>
      </c>
      <c r="F99" s="13">
        <f t="shared" si="139"/>
        <v>2100608.298</v>
      </c>
      <c r="G99" s="13">
        <f>G101+G102+G103+G104</f>
        <v>427289.31200000003</v>
      </c>
      <c r="H99" s="13">
        <f t="shared" si="129"/>
        <v>2527897.61</v>
      </c>
      <c r="I99" s="13">
        <f>I101+I102+I103+I104</f>
        <v>3673.8</v>
      </c>
      <c r="J99" s="13">
        <f t="shared" si="130"/>
        <v>2531571.4099999997</v>
      </c>
      <c r="K99" s="25">
        <f>K101+K102+K103+K104</f>
        <v>872.9629999999961</v>
      </c>
      <c r="L99" s="36">
        <f t="shared" si="131"/>
        <v>2532444.3729999997</v>
      </c>
      <c r="M99" s="13">
        <f t="shared" ref="M99:T99" si="142">M101+M102+M103+M104</f>
        <v>2447251.4</v>
      </c>
      <c r="N99" s="13">
        <f t="shared" ref="N99:P99" si="143">N101+N102+N103+N104</f>
        <v>0</v>
      </c>
      <c r="O99" s="13">
        <f t="shared" si="140"/>
        <v>2447251.4</v>
      </c>
      <c r="P99" s="13">
        <f t="shared" si="143"/>
        <v>10691.1</v>
      </c>
      <c r="Q99" s="13">
        <f t="shared" si="132"/>
        <v>2457942.5</v>
      </c>
      <c r="R99" s="25">
        <f t="shared" ref="R99" si="144">R101+R102+R103+R104</f>
        <v>0</v>
      </c>
      <c r="S99" s="36">
        <f t="shared" si="133"/>
        <v>2457942.5</v>
      </c>
      <c r="T99" s="13">
        <f t="shared" si="142"/>
        <v>2741485</v>
      </c>
      <c r="U99" s="14">
        <f t="shared" ref="U99:W99" si="145">U101+U102+U103+U104</f>
        <v>37871.701999999997</v>
      </c>
      <c r="V99" s="14">
        <f t="shared" si="141"/>
        <v>2779356.702</v>
      </c>
      <c r="W99" s="14">
        <f t="shared" si="145"/>
        <v>10691.199999999997</v>
      </c>
      <c r="X99" s="14">
        <f t="shared" si="134"/>
        <v>2790047.9020000002</v>
      </c>
      <c r="Y99" s="14">
        <f t="shared" ref="Y99" si="146">Y101+Y102+Y103+Y104</f>
        <v>161550.97</v>
      </c>
      <c r="Z99" s="37">
        <f t="shared" si="135"/>
        <v>2951598.8720000004</v>
      </c>
      <c r="AB99" s="18"/>
    </row>
    <row r="100" spans="1:28" x14ac:dyDescent="0.35">
      <c r="A100" s="33"/>
      <c r="B100" s="55" t="s">
        <v>5</v>
      </c>
      <c r="C100" s="35"/>
      <c r="D100" s="13"/>
      <c r="E100" s="13"/>
      <c r="F100" s="13"/>
      <c r="G100" s="13"/>
      <c r="H100" s="13"/>
      <c r="I100" s="13"/>
      <c r="J100" s="13"/>
      <c r="K100" s="25"/>
      <c r="L100" s="36"/>
      <c r="M100" s="13"/>
      <c r="N100" s="13"/>
      <c r="O100" s="13"/>
      <c r="P100" s="13"/>
      <c r="Q100" s="13"/>
      <c r="R100" s="25"/>
      <c r="S100" s="36"/>
      <c r="T100" s="14"/>
      <c r="U100" s="14"/>
      <c r="V100" s="14"/>
      <c r="W100" s="14"/>
      <c r="X100" s="14"/>
      <c r="Y100" s="14"/>
      <c r="Z100" s="37"/>
      <c r="AB100" s="18"/>
    </row>
    <row r="101" spans="1:28" s="3" customFormat="1" hidden="1" x14ac:dyDescent="0.35">
      <c r="A101" s="1"/>
      <c r="B101" s="5" t="s">
        <v>6</v>
      </c>
      <c r="C101" s="6"/>
      <c r="D101" s="13">
        <f>D105+D106+D107+D109+D110+D111+D112+D113+D114+D116+D118+D120+D121+D123+D125++D127+D128+D131</f>
        <v>849077.8</v>
      </c>
      <c r="E101" s="13">
        <f>E105+E106+E107+E109+E110+E111+E112+E113+E114+E116+E118+E120+E121+E123+E125++E127+E128+E131</f>
        <v>-37871.701999999997</v>
      </c>
      <c r="F101" s="13">
        <f t="shared" si="139"/>
        <v>811206.098</v>
      </c>
      <c r="G101" s="13">
        <f>G105+G106+G107+G109+G110+G111+G112+G113+G114+G116+G118+G120+G121+G123+G125++G127+G128+G131+G108+G122+G124+G126+G115+G117+G119</f>
        <v>76313.511999999988</v>
      </c>
      <c r="H101" s="13">
        <f t="shared" ref="H101:H129" si="147">F101+G101</f>
        <v>887519.61</v>
      </c>
      <c r="I101" s="13">
        <f>I105+I106+I107+I109+I110+I111+I112+I113+I114+I116+I118+I120+I121+I123+I125++I127+I128+I131+I108+I122+I124+I126+I115+I117+I119</f>
        <v>3673.8</v>
      </c>
      <c r="J101" s="13">
        <f t="shared" ref="J101:J129" si="148">H101+I101</f>
        <v>891193.41</v>
      </c>
      <c r="K101" s="13">
        <f>K105+K106+K107+K109+K110+K111+K112+K113+K114+K116+K118+K120+K121+K123+K125++K127+K128+K131+K108+K122+K124+K126+K115+K117+K119</f>
        <v>872.9629999999961</v>
      </c>
      <c r="L101" s="13">
        <f t="shared" ref="L101:L129" si="149">J101+K101</f>
        <v>892066.37300000002</v>
      </c>
      <c r="M101" s="13">
        <f t="shared" ref="M101:T101" si="150">M105+M106+M107+M109+M110+M111+M112+M113+M114+M116+M118+M120+M121+M123+M125++M127+M128+M131</f>
        <v>961447.89999999991</v>
      </c>
      <c r="N101" s="13">
        <f t="shared" ref="N101" si="151">N105+N106+N107+N109+N110+N111+N112+N113+N114+N116+N118+N120+N121+N123+N125++N127+N128+N131</f>
        <v>0</v>
      </c>
      <c r="O101" s="13">
        <f t="shared" si="140"/>
        <v>961447.89999999991</v>
      </c>
      <c r="P101" s="13">
        <f>P105+P106+P107+P109+P110+P111+P112+P113+P114+P116+P118+P120+P121+P123+P125++P127+P128+P131+P108+P122+P124+P126+P115+P117+P119</f>
        <v>0</v>
      </c>
      <c r="Q101" s="13">
        <f t="shared" ref="Q101:Q129" si="152">O101+P101</f>
        <v>961447.89999999991</v>
      </c>
      <c r="R101" s="13">
        <f>R105+R106+R107+R109+R110+R111+R112+R113+R114+R116+R118+R120+R121+R123+R125++R127+R128+R131+R108+R122+R124+R126+R115+R117+R119</f>
        <v>0</v>
      </c>
      <c r="S101" s="13">
        <f t="shared" ref="S101:S117" si="153">Q101+R101</f>
        <v>961447.89999999991</v>
      </c>
      <c r="T101" s="13">
        <f t="shared" si="150"/>
        <v>266407.8</v>
      </c>
      <c r="U101" s="14">
        <f t="shared" ref="U101" si="154">U105+U106+U107+U109+U110+U111+U112+U113+U114+U116+U118+U120+U121+U123+U125++U127+U128+U131</f>
        <v>37871.701999999997</v>
      </c>
      <c r="V101" s="14">
        <f t="shared" si="141"/>
        <v>304279.50199999998</v>
      </c>
      <c r="W101" s="14">
        <f>W105+W106+W107+W109+W110+W111+W112+W113+W114+W116+W118+W120+W121+W123+W125++W127+W128+W131+W108+W122+W124+W126+W115+W117+W119</f>
        <v>0</v>
      </c>
      <c r="X101" s="14">
        <f t="shared" ref="X101:X129" si="155">V101+W101</f>
        <v>304279.50199999998</v>
      </c>
      <c r="Y101" s="14">
        <f>Y105+Y106+Y107+Y109+Y110+Y111+Y112+Y113+Y114+Y116+Y118+Y120+Y121+Y123+Y125++Y127+Y128+Y131+Y108+Y122+Y124+Y126+Y115+Y117+Y119</f>
        <v>161550.97</v>
      </c>
      <c r="Z101" s="14">
        <f t="shared" ref="Z101:Z129" si="156">X101+Y101</f>
        <v>465830.47199999995</v>
      </c>
      <c r="AA101" s="10"/>
      <c r="AB101" s="18">
        <v>0</v>
      </c>
    </row>
    <row r="102" spans="1:28" x14ac:dyDescent="0.35">
      <c r="A102" s="33"/>
      <c r="B102" s="34" t="s">
        <v>12</v>
      </c>
      <c r="C102" s="35"/>
      <c r="D102" s="13">
        <f>D132+D136+D139</f>
        <v>627756.69999999995</v>
      </c>
      <c r="E102" s="13">
        <f>E132+E136+E139</f>
        <v>0</v>
      </c>
      <c r="F102" s="13">
        <f t="shared" si="139"/>
        <v>627756.69999999995</v>
      </c>
      <c r="G102" s="13">
        <f>G132+G136+G139</f>
        <v>-3146.2000000000003</v>
      </c>
      <c r="H102" s="13">
        <f t="shared" si="147"/>
        <v>624610.5</v>
      </c>
      <c r="I102" s="13">
        <f>I132+I136+I139</f>
        <v>0</v>
      </c>
      <c r="J102" s="13">
        <f t="shared" si="148"/>
        <v>624610.5</v>
      </c>
      <c r="K102" s="25">
        <f>K132+K136+K139</f>
        <v>0</v>
      </c>
      <c r="L102" s="36">
        <f t="shared" si="149"/>
        <v>624610.5</v>
      </c>
      <c r="M102" s="13">
        <f t="shared" ref="M102:T102" si="157">M132+M136+M139</f>
        <v>809278.8</v>
      </c>
      <c r="N102" s="13">
        <f t="shared" ref="N102:P102" si="158">N132+N136+N139</f>
        <v>0</v>
      </c>
      <c r="O102" s="13">
        <f t="shared" si="140"/>
        <v>809278.8</v>
      </c>
      <c r="P102" s="13">
        <f t="shared" si="158"/>
        <v>-6947.6</v>
      </c>
      <c r="Q102" s="13">
        <f t="shared" si="152"/>
        <v>802331.20000000007</v>
      </c>
      <c r="R102" s="25">
        <f t="shared" ref="R102" si="159">R132+R136+R139</f>
        <v>0</v>
      </c>
      <c r="S102" s="36">
        <f t="shared" si="153"/>
        <v>802331.20000000007</v>
      </c>
      <c r="T102" s="13">
        <f t="shared" si="157"/>
        <v>219552.1</v>
      </c>
      <c r="U102" s="14">
        <f t="shared" ref="U102:W102" si="160">U132+U136+U139</f>
        <v>0</v>
      </c>
      <c r="V102" s="14">
        <f t="shared" si="141"/>
        <v>219552.1</v>
      </c>
      <c r="W102" s="14">
        <f t="shared" si="160"/>
        <v>-8970.4000000000015</v>
      </c>
      <c r="X102" s="14">
        <f t="shared" si="155"/>
        <v>210581.7</v>
      </c>
      <c r="Y102" s="14">
        <f t="shared" ref="Y102" si="161">Y132+Y136+Y139</f>
        <v>0</v>
      </c>
      <c r="Z102" s="37">
        <f t="shared" si="156"/>
        <v>210581.7</v>
      </c>
      <c r="AB102" s="18"/>
    </row>
    <row r="103" spans="1:28" x14ac:dyDescent="0.35">
      <c r="A103" s="33"/>
      <c r="B103" s="34" t="s">
        <v>20</v>
      </c>
      <c r="C103" s="35"/>
      <c r="D103" s="13">
        <f>D140</f>
        <v>143201.79999999999</v>
      </c>
      <c r="E103" s="13">
        <f>E140</f>
        <v>0</v>
      </c>
      <c r="F103" s="13">
        <f t="shared" si="139"/>
        <v>143201.79999999999</v>
      </c>
      <c r="G103" s="13">
        <f>G140</f>
        <v>1364.3</v>
      </c>
      <c r="H103" s="13">
        <f t="shared" si="147"/>
        <v>144566.09999999998</v>
      </c>
      <c r="I103" s="13">
        <f>I140</f>
        <v>0</v>
      </c>
      <c r="J103" s="13">
        <f t="shared" si="148"/>
        <v>144566.09999999998</v>
      </c>
      <c r="K103" s="25">
        <f>K140</f>
        <v>0</v>
      </c>
      <c r="L103" s="36">
        <f t="shared" si="149"/>
        <v>144566.09999999998</v>
      </c>
      <c r="M103" s="13">
        <f t="shared" ref="M103:T103" si="162">M140</f>
        <v>143201.79999999999</v>
      </c>
      <c r="N103" s="13">
        <f t="shared" ref="N103:P103" si="163">N140</f>
        <v>0</v>
      </c>
      <c r="O103" s="13">
        <f t="shared" si="140"/>
        <v>143201.79999999999</v>
      </c>
      <c r="P103" s="13">
        <f t="shared" si="163"/>
        <v>17638.7</v>
      </c>
      <c r="Q103" s="13">
        <f t="shared" si="152"/>
        <v>160840.5</v>
      </c>
      <c r="R103" s="25">
        <f t="shared" ref="R103" si="164">R140</f>
        <v>0</v>
      </c>
      <c r="S103" s="36">
        <f t="shared" si="153"/>
        <v>160840.5</v>
      </c>
      <c r="T103" s="13">
        <f t="shared" si="162"/>
        <v>147960.20000000001</v>
      </c>
      <c r="U103" s="14">
        <f t="shared" ref="U103:W103" si="165">U140</f>
        <v>0</v>
      </c>
      <c r="V103" s="14">
        <f t="shared" si="141"/>
        <v>147960.20000000001</v>
      </c>
      <c r="W103" s="14">
        <f t="shared" si="165"/>
        <v>19661.599999999999</v>
      </c>
      <c r="X103" s="14">
        <f t="shared" si="155"/>
        <v>167621.80000000002</v>
      </c>
      <c r="Y103" s="14">
        <f t="shared" ref="Y103" si="166">Y140</f>
        <v>0</v>
      </c>
      <c r="Z103" s="37">
        <f t="shared" si="156"/>
        <v>167621.80000000002</v>
      </c>
      <c r="AB103" s="18"/>
    </row>
    <row r="104" spans="1:28" ht="36" x14ac:dyDescent="0.35">
      <c r="A104" s="33"/>
      <c r="B104" s="34" t="s">
        <v>116</v>
      </c>
      <c r="C104" s="35"/>
      <c r="D104" s="13">
        <f>D133</f>
        <v>518443.7</v>
      </c>
      <c r="E104" s="13">
        <f>E133</f>
        <v>0</v>
      </c>
      <c r="F104" s="13">
        <f t="shared" si="139"/>
        <v>518443.7</v>
      </c>
      <c r="G104" s="13">
        <f>G133</f>
        <v>352757.7</v>
      </c>
      <c r="H104" s="13">
        <f t="shared" si="147"/>
        <v>871201.4</v>
      </c>
      <c r="I104" s="13">
        <f>I133</f>
        <v>0</v>
      </c>
      <c r="J104" s="13">
        <f t="shared" si="148"/>
        <v>871201.4</v>
      </c>
      <c r="K104" s="25">
        <f>K133</f>
        <v>0</v>
      </c>
      <c r="L104" s="36">
        <f t="shared" si="149"/>
        <v>871201.4</v>
      </c>
      <c r="M104" s="13">
        <f t="shared" ref="M104:T104" si="167">M133</f>
        <v>533322.9</v>
      </c>
      <c r="N104" s="13">
        <f t="shared" ref="N104" si="168">N133</f>
        <v>0</v>
      </c>
      <c r="O104" s="13">
        <f t="shared" si="140"/>
        <v>533322.9</v>
      </c>
      <c r="P104" s="13"/>
      <c r="Q104" s="13">
        <f t="shared" si="152"/>
        <v>533322.9</v>
      </c>
      <c r="R104" s="25"/>
      <c r="S104" s="36">
        <f t="shared" si="153"/>
        <v>533322.9</v>
      </c>
      <c r="T104" s="13">
        <f t="shared" si="167"/>
        <v>2107564.9</v>
      </c>
      <c r="U104" s="14">
        <f t="shared" ref="U104:W104" si="169">U133</f>
        <v>0</v>
      </c>
      <c r="V104" s="14">
        <f t="shared" si="141"/>
        <v>2107564.9</v>
      </c>
      <c r="W104" s="14">
        <f t="shared" si="169"/>
        <v>0</v>
      </c>
      <c r="X104" s="14">
        <f t="shared" si="155"/>
        <v>2107564.9</v>
      </c>
      <c r="Y104" s="14">
        <f t="shared" ref="Y104" si="170">Y133</f>
        <v>0</v>
      </c>
      <c r="Z104" s="37">
        <f t="shared" si="156"/>
        <v>2107564.9</v>
      </c>
      <c r="AB104" s="18"/>
    </row>
    <row r="105" spans="1:28" ht="54" x14ac:dyDescent="0.35">
      <c r="A105" s="33" t="s">
        <v>188</v>
      </c>
      <c r="B105" s="34" t="s">
        <v>60</v>
      </c>
      <c r="C105" s="35" t="s">
        <v>59</v>
      </c>
      <c r="D105" s="13">
        <v>34448</v>
      </c>
      <c r="E105" s="13"/>
      <c r="F105" s="13">
        <f t="shared" si="139"/>
        <v>34448</v>
      </c>
      <c r="G105" s="13"/>
      <c r="H105" s="13">
        <f t="shared" si="147"/>
        <v>34448</v>
      </c>
      <c r="I105" s="13"/>
      <c r="J105" s="13">
        <f t="shared" si="148"/>
        <v>34448</v>
      </c>
      <c r="K105" s="25"/>
      <c r="L105" s="36">
        <f t="shared" si="149"/>
        <v>34448</v>
      </c>
      <c r="M105" s="13">
        <v>0</v>
      </c>
      <c r="N105" s="13">
        <v>0</v>
      </c>
      <c r="O105" s="13">
        <f t="shared" si="140"/>
        <v>0</v>
      </c>
      <c r="P105" s="13"/>
      <c r="Q105" s="13">
        <f t="shared" si="152"/>
        <v>0</v>
      </c>
      <c r="R105" s="25"/>
      <c r="S105" s="36">
        <f t="shared" si="153"/>
        <v>0</v>
      </c>
      <c r="T105" s="14">
        <v>0</v>
      </c>
      <c r="U105" s="14">
        <v>0</v>
      </c>
      <c r="V105" s="14">
        <f t="shared" si="141"/>
        <v>0</v>
      </c>
      <c r="W105" s="14"/>
      <c r="X105" s="14">
        <f t="shared" si="155"/>
        <v>0</v>
      </c>
      <c r="Y105" s="14"/>
      <c r="Z105" s="37">
        <f t="shared" si="156"/>
        <v>0</v>
      </c>
      <c r="AA105" s="10" t="s">
        <v>87</v>
      </c>
      <c r="AB105" s="18"/>
    </row>
    <row r="106" spans="1:28" ht="54" x14ac:dyDescent="0.35">
      <c r="A106" s="33" t="s">
        <v>189</v>
      </c>
      <c r="B106" s="34" t="s">
        <v>61</v>
      </c>
      <c r="C106" s="35" t="s">
        <v>59</v>
      </c>
      <c r="D106" s="13">
        <v>99853.1</v>
      </c>
      <c r="E106" s="13">
        <v>-37871.701999999997</v>
      </c>
      <c r="F106" s="13">
        <f t="shared" si="139"/>
        <v>61981.398000000008</v>
      </c>
      <c r="G106" s="13"/>
      <c r="H106" s="13">
        <f t="shared" si="147"/>
        <v>61981.398000000008</v>
      </c>
      <c r="I106" s="13"/>
      <c r="J106" s="13">
        <f t="shared" si="148"/>
        <v>61981.398000000008</v>
      </c>
      <c r="K106" s="25"/>
      <c r="L106" s="36">
        <f t="shared" si="149"/>
        <v>61981.398000000008</v>
      </c>
      <c r="M106" s="13">
        <v>99000</v>
      </c>
      <c r="N106" s="13"/>
      <c r="O106" s="13">
        <f t="shared" si="140"/>
        <v>99000</v>
      </c>
      <c r="P106" s="13"/>
      <c r="Q106" s="13">
        <f t="shared" si="152"/>
        <v>99000</v>
      </c>
      <c r="R106" s="25"/>
      <c r="S106" s="36">
        <f t="shared" si="153"/>
        <v>99000</v>
      </c>
      <c r="T106" s="14">
        <v>185560.6</v>
      </c>
      <c r="U106" s="14">
        <v>37871.701999999997</v>
      </c>
      <c r="V106" s="14">
        <f t="shared" si="141"/>
        <v>223432.302</v>
      </c>
      <c r="W106" s="14"/>
      <c r="X106" s="14">
        <f t="shared" si="155"/>
        <v>223432.302</v>
      </c>
      <c r="Y106" s="14">
        <v>161550.97</v>
      </c>
      <c r="Z106" s="37">
        <f t="shared" si="156"/>
        <v>384983.272</v>
      </c>
      <c r="AA106" s="10" t="s">
        <v>80</v>
      </c>
      <c r="AB106" s="18"/>
    </row>
    <row r="107" spans="1:28" ht="54" x14ac:dyDescent="0.35">
      <c r="A107" s="91" t="s">
        <v>190</v>
      </c>
      <c r="B107" s="79" t="s">
        <v>62</v>
      </c>
      <c r="C107" s="35" t="s">
        <v>59</v>
      </c>
      <c r="D107" s="13">
        <v>12463.8</v>
      </c>
      <c r="E107" s="13"/>
      <c r="F107" s="13">
        <f t="shared" si="139"/>
        <v>12463.8</v>
      </c>
      <c r="G107" s="13"/>
      <c r="H107" s="13">
        <f t="shared" si="147"/>
        <v>12463.8</v>
      </c>
      <c r="I107" s="13"/>
      <c r="J107" s="13">
        <f t="shared" si="148"/>
        <v>12463.8</v>
      </c>
      <c r="K107" s="25"/>
      <c r="L107" s="36">
        <f t="shared" si="149"/>
        <v>12463.8</v>
      </c>
      <c r="M107" s="13">
        <v>17955.900000000001</v>
      </c>
      <c r="N107" s="13"/>
      <c r="O107" s="13">
        <f t="shared" si="140"/>
        <v>17955.900000000001</v>
      </c>
      <c r="P107" s="13"/>
      <c r="Q107" s="13">
        <f t="shared" si="152"/>
        <v>17955.900000000001</v>
      </c>
      <c r="R107" s="25"/>
      <c r="S107" s="36">
        <f t="shared" si="153"/>
        <v>17955.900000000001</v>
      </c>
      <c r="T107" s="14">
        <v>0</v>
      </c>
      <c r="U107" s="14">
        <v>0</v>
      </c>
      <c r="V107" s="14">
        <f t="shared" si="141"/>
        <v>0</v>
      </c>
      <c r="W107" s="14"/>
      <c r="X107" s="14">
        <f t="shared" si="155"/>
        <v>0</v>
      </c>
      <c r="Y107" s="14"/>
      <c r="Z107" s="37">
        <f t="shared" si="156"/>
        <v>0</v>
      </c>
      <c r="AA107" s="10" t="s">
        <v>82</v>
      </c>
      <c r="AB107" s="18"/>
    </row>
    <row r="108" spans="1:28" ht="54" x14ac:dyDescent="0.35">
      <c r="A108" s="92"/>
      <c r="B108" s="80"/>
      <c r="C108" s="35" t="s">
        <v>304</v>
      </c>
      <c r="D108" s="13"/>
      <c r="E108" s="13"/>
      <c r="F108" s="13"/>
      <c r="G108" s="13">
        <v>2284.5</v>
      </c>
      <c r="H108" s="13">
        <f t="shared" si="147"/>
        <v>2284.5</v>
      </c>
      <c r="I108" s="13"/>
      <c r="J108" s="13">
        <f t="shared" si="148"/>
        <v>2284.5</v>
      </c>
      <c r="K108" s="25"/>
      <c r="L108" s="36">
        <f t="shared" si="149"/>
        <v>2284.5</v>
      </c>
      <c r="M108" s="13"/>
      <c r="N108" s="13"/>
      <c r="O108" s="13"/>
      <c r="P108" s="13"/>
      <c r="Q108" s="13">
        <f t="shared" si="152"/>
        <v>0</v>
      </c>
      <c r="R108" s="25"/>
      <c r="S108" s="36">
        <f t="shared" si="153"/>
        <v>0</v>
      </c>
      <c r="T108" s="14"/>
      <c r="U108" s="14"/>
      <c r="V108" s="14"/>
      <c r="W108" s="14"/>
      <c r="X108" s="14">
        <f t="shared" si="155"/>
        <v>0</v>
      </c>
      <c r="Y108" s="14"/>
      <c r="Z108" s="37">
        <f t="shared" si="156"/>
        <v>0</v>
      </c>
      <c r="AA108" s="10" t="s">
        <v>82</v>
      </c>
      <c r="AB108" s="18"/>
    </row>
    <row r="109" spans="1:28" ht="54" x14ac:dyDescent="0.35">
      <c r="A109" s="33" t="s">
        <v>191</v>
      </c>
      <c r="B109" s="34" t="s">
        <v>63</v>
      </c>
      <c r="C109" s="35" t="s">
        <v>59</v>
      </c>
      <c r="D109" s="13">
        <v>13479.7</v>
      </c>
      <c r="E109" s="13"/>
      <c r="F109" s="13">
        <f t="shared" si="139"/>
        <v>13479.7</v>
      </c>
      <c r="G109" s="13"/>
      <c r="H109" s="13">
        <f t="shared" si="147"/>
        <v>13479.7</v>
      </c>
      <c r="I109" s="13"/>
      <c r="J109" s="13">
        <f t="shared" si="148"/>
        <v>13479.7</v>
      </c>
      <c r="K109" s="25"/>
      <c r="L109" s="36">
        <f t="shared" si="149"/>
        <v>13479.7</v>
      </c>
      <c r="M109" s="13">
        <v>0</v>
      </c>
      <c r="N109" s="13">
        <v>0</v>
      </c>
      <c r="O109" s="13">
        <f t="shared" si="140"/>
        <v>0</v>
      </c>
      <c r="P109" s="13"/>
      <c r="Q109" s="13">
        <f t="shared" si="152"/>
        <v>0</v>
      </c>
      <c r="R109" s="25"/>
      <c r="S109" s="36">
        <f t="shared" si="153"/>
        <v>0</v>
      </c>
      <c r="T109" s="14">
        <v>0</v>
      </c>
      <c r="U109" s="14">
        <v>0</v>
      </c>
      <c r="V109" s="14">
        <f t="shared" si="141"/>
        <v>0</v>
      </c>
      <c r="W109" s="14"/>
      <c r="X109" s="14">
        <f t="shared" si="155"/>
        <v>0</v>
      </c>
      <c r="Y109" s="14"/>
      <c r="Z109" s="37">
        <f t="shared" si="156"/>
        <v>0</v>
      </c>
      <c r="AA109" s="10" t="s">
        <v>88</v>
      </c>
      <c r="AB109" s="18"/>
    </row>
    <row r="110" spans="1:28" ht="54" x14ac:dyDescent="0.35">
      <c r="A110" s="33" t="s">
        <v>192</v>
      </c>
      <c r="B110" s="34" t="s">
        <v>64</v>
      </c>
      <c r="C110" s="35" t="s">
        <v>304</v>
      </c>
      <c r="D110" s="13">
        <v>9847.7000000000007</v>
      </c>
      <c r="E110" s="13"/>
      <c r="F110" s="13">
        <f t="shared" si="139"/>
        <v>9847.7000000000007</v>
      </c>
      <c r="G110" s="13"/>
      <c r="H110" s="13">
        <f t="shared" si="147"/>
        <v>9847.7000000000007</v>
      </c>
      <c r="I110" s="13"/>
      <c r="J110" s="13">
        <f t="shared" si="148"/>
        <v>9847.7000000000007</v>
      </c>
      <c r="K110" s="25"/>
      <c r="L110" s="36">
        <f t="shared" si="149"/>
        <v>9847.7000000000007</v>
      </c>
      <c r="M110" s="13">
        <v>0</v>
      </c>
      <c r="N110" s="13">
        <v>0</v>
      </c>
      <c r="O110" s="13">
        <f t="shared" si="140"/>
        <v>0</v>
      </c>
      <c r="P110" s="13"/>
      <c r="Q110" s="13">
        <f t="shared" si="152"/>
        <v>0</v>
      </c>
      <c r="R110" s="25"/>
      <c r="S110" s="36">
        <f t="shared" si="153"/>
        <v>0</v>
      </c>
      <c r="T110" s="14">
        <v>0</v>
      </c>
      <c r="U110" s="14">
        <v>0</v>
      </c>
      <c r="V110" s="14">
        <f t="shared" si="141"/>
        <v>0</v>
      </c>
      <c r="W110" s="14"/>
      <c r="X110" s="14">
        <f t="shared" si="155"/>
        <v>0</v>
      </c>
      <c r="Y110" s="14"/>
      <c r="Z110" s="37">
        <f t="shared" si="156"/>
        <v>0</v>
      </c>
      <c r="AA110" s="10" t="s">
        <v>94</v>
      </c>
      <c r="AB110" s="18"/>
    </row>
    <row r="111" spans="1:28" s="3" customFormat="1" ht="54" hidden="1" x14ac:dyDescent="0.35">
      <c r="A111" s="1" t="s">
        <v>191</v>
      </c>
      <c r="B111" s="20" t="s">
        <v>65</v>
      </c>
      <c r="C111" s="6" t="s">
        <v>59</v>
      </c>
      <c r="D111" s="13">
        <v>41819</v>
      </c>
      <c r="E111" s="13"/>
      <c r="F111" s="13">
        <f t="shared" si="139"/>
        <v>41819</v>
      </c>
      <c r="G111" s="13"/>
      <c r="H111" s="13">
        <f t="shared" si="147"/>
        <v>41819</v>
      </c>
      <c r="I111" s="13"/>
      <c r="J111" s="13">
        <f t="shared" si="148"/>
        <v>41819</v>
      </c>
      <c r="K111" s="13">
        <v>-32469</v>
      </c>
      <c r="L111" s="13">
        <f t="shared" si="149"/>
        <v>9350</v>
      </c>
      <c r="M111" s="13">
        <v>0</v>
      </c>
      <c r="N111" s="13">
        <v>0</v>
      </c>
      <c r="O111" s="13">
        <f t="shared" si="140"/>
        <v>0</v>
      </c>
      <c r="P111" s="13"/>
      <c r="Q111" s="13">
        <f t="shared" si="152"/>
        <v>0</v>
      </c>
      <c r="R111" s="13"/>
      <c r="S111" s="13">
        <f t="shared" si="153"/>
        <v>0</v>
      </c>
      <c r="T111" s="14">
        <v>0</v>
      </c>
      <c r="U111" s="14">
        <v>0</v>
      </c>
      <c r="V111" s="14">
        <f t="shared" si="141"/>
        <v>0</v>
      </c>
      <c r="W111" s="14"/>
      <c r="X111" s="14">
        <f t="shared" si="155"/>
        <v>0</v>
      </c>
      <c r="Y111" s="14"/>
      <c r="Z111" s="14">
        <f t="shared" si="156"/>
        <v>0</v>
      </c>
      <c r="AA111" s="10" t="s">
        <v>95</v>
      </c>
      <c r="AB111" s="18">
        <v>0</v>
      </c>
    </row>
    <row r="112" spans="1:28" ht="54" x14ac:dyDescent="0.35">
      <c r="A112" s="33" t="s">
        <v>193</v>
      </c>
      <c r="B112" s="34" t="s">
        <v>66</v>
      </c>
      <c r="C112" s="35" t="s">
        <v>59</v>
      </c>
      <c r="D112" s="13">
        <v>20000</v>
      </c>
      <c r="E112" s="13"/>
      <c r="F112" s="13">
        <f t="shared" si="139"/>
        <v>20000</v>
      </c>
      <c r="G112" s="13"/>
      <c r="H112" s="13">
        <f t="shared" si="147"/>
        <v>20000</v>
      </c>
      <c r="I112" s="13"/>
      <c r="J112" s="13">
        <f t="shared" si="148"/>
        <v>20000</v>
      </c>
      <c r="K112" s="25"/>
      <c r="L112" s="36">
        <f t="shared" si="149"/>
        <v>20000</v>
      </c>
      <c r="M112" s="13">
        <v>90000</v>
      </c>
      <c r="N112" s="13"/>
      <c r="O112" s="13">
        <f t="shared" si="140"/>
        <v>90000</v>
      </c>
      <c r="P112" s="13"/>
      <c r="Q112" s="13">
        <f t="shared" si="152"/>
        <v>90000</v>
      </c>
      <c r="R112" s="25"/>
      <c r="S112" s="36">
        <f t="shared" si="153"/>
        <v>90000</v>
      </c>
      <c r="T112" s="14">
        <v>0</v>
      </c>
      <c r="U112" s="14">
        <v>0</v>
      </c>
      <c r="V112" s="14">
        <f t="shared" si="141"/>
        <v>0</v>
      </c>
      <c r="W112" s="14"/>
      <c r="X112" s="14">
        <f t="shared" si="155"/>
        <v>0</v>
      </c>
      <c r="Y112" s="14"/>
      <c r="Z112" s="37">
        <f t="shared" si="156"/>
        <v>0</v>
      </c>
      <c r="AA112" s="10" t="s">
        <v>83</v>
      </c>
      <c r="AB112" s="18"/>
    </row>
    <row r="113" spans="1:28" ht="54" x14ac:dyDescent="0.35">
      <c r="A113" s="33" t="s">
        <v>194</v>
      </c>
      <c r="B113" s="34" t="s">
        <v>67</v>
      </c>
      <c r="C113" s="35" t="s">
        <v>59</v>
      </c>
      <c r="D113" s="13">
        <v>28405.1</v>
      </c>
      <c r="E113" s="13"/>
      <c r="F113" s="13">
        <f t="shared" si="139"/>
        <v>28405.1</v>
      </c>
      <c r="G113" s="13"/>
      <c r="H113" s="13">
        <f t="shared" si="147"/>
        <v>28405.1</v>
      </c>
      <c r="I113" s="13"/>
      <c r="J113" s="13">
        <f t="shared" si="148"/>
        <v>28405.1</v>
      </c>
      <c r="K113" s="25"/>
      <c r="L113" s="36">
        <f t="shared" si="149"/>
        <v>28405.1</v>
      </c>
      <c r="M113" s="13">
        <v>0</v>
      </c>
      <c r="N113" s="13">
        <v>0</v>
      </c>
      <c r="O113" s="13">
        <f t="shared" si="140"/>
        <v>0</v>
      </c>
      <c r="P113" s="13"/>
      <c r="Q113" s="13">
        <f t="shared" si="152"/>
        <v>0</v>
      </c>
      <c r="R113" s="25"/>
      <c r="S113" s="36">
        <f t="shared" si="153"/>
        <v>0</v>
      </c>
      <c r="T113" s="14">
        <v>0</v>
      </c>
      <c r="U113" s="14">
        <v>0</v>
      </c>
      <c r="V113" s="14">
        <f t="shared" si="141"/>
        <v>0</v>
      </c>
      <c r="W113" s="14"/>
      <c r="X113" s="14">
        <f t="shared" si="155"/>
        <v>0</v>
      </c>
      <c r="Y113" s="14"/>
      <c r="Z113" s="37">
        <f t="shared" si="156"/>
        <v>0</v>
      </c>
      <c r="AA113" s="10" t="s">
        <v>89</v>
      </c>
      <c r="AB113" s="18"/>
    </row>
    <row r="114" spans="1:28" s="3" customFormat="1" ht="54" hidden="1" x14ac:dyDescent="0.35">
      <c r="A114" s="1" t="s">
        <v>194</v>
      </c>
      <c r="B114" s="20" t="s">
        <v>68</v>
      </c>
      <c r="C114" s="6" t="s">
        <v>59</v>
      </c>
      <c r="D114" s="13">
        <v>522</v>
      </c>
      <c r="E114" s="13"/>
      <c r="F114" s="13">
        <f t="shared" si="139"/>
        <v>522</v>
      </c>
      <c r="G114" s="13">
        <v>-522</v>
      </c>
      <c r="H114" s="13">
        <f t="shared" si="147"/>
        <v>0</v>
      </c>
      <c r="I114" s="13"/>
      <c r="J114" s="13">
        <f t="shared" si="148"/>
        <v>0</v>
      </c>
      <c r="K114" s="13"/>
      <c r="L114" s="13">
        <f t="shared" si="149"/>
        <v>0</v>
      </c>
      <c r="M114" s="13">
        <v>0</v>
      </c>
      <c r="N114" s="13">
        <v>0</v>
      </c>
      <c r="O114" s="13">
        <f t="shared" si="140"/>
        <v>0</v>
      </c>
      <c r="P114" s="13"/>
      <c r="Q114" s="13">
        <f t="shared" si="152"/>
        <v>0</v>
      </c>
      <c r="R114" s="13"/>
      <c r="S114" s="13">
        <f t="shared" si="153"/>
        <v>0</v>
      </c>
      <c r="T114" s="14">
        <v>0</v>
      </c>
      <c r="U114" s="14">
        <v>0</v>
      </c>
      <c r="V114" s="14">
        <f t="shared" si="141"/>
        <v>0</v>
      </c>
      <c r="W114" s="14"/>
      <c r="X114" s="14">
        <f t="shared" si="155"/>
        <v>0</v>
      </c>
      <c r="Y114" s="14"/>
      <c r="Z114" s="14">
        <f t="shared" si="156"/>
        <v>0</v>
      </c>
      <c r="AA114" s="10" t="s">
        <v>90</v>
      </c>
      <c r="AB114" s="18">
        <v>0</v>
      </c>
    </row>
    <row r="115" spans="1:28" ht="54" x14ac:dyDescent="0.35">
      <c r="A115" s="33" t="s">
        <v>195</v>
      </c>
      <c r="B115" s="34" t="s">
        <v>68</v>
      </c>
      <c r="C115" s="35" t="s">
        <v>304</v>
      </c>
      <c r="D115" s="13"/>
      <c r="E115" s="13"/>
      <c r="F115" s="13"/>
      <c r="G115" s="13">
        <v>522</v>
      </c>
      <c r="H115" s="13">
        <f t="shared" si="147"/>
        <v>522</v>
      </c>
      <c r="I115" s="13"/>
      <c r="J115" s="13">
        <f t="shared" si="148"/>
        <v>522</v>
      </c>
      <c r="K115" s="25"/>
      <c r="L115" s="36">
        <f t="shared" si="149"/>
        <v>522</v>
      </c>
      <c r="M115" s="13"/>
      <c r="N115" s="13"/>
      <c r="O115" s="13"/>
      <c r="P115" s="13"/>
      <c r="Q115" s="13">
        <f t="shared" si="152"/>
        <v>0</v>
      </c>
      <c r="R115" s="25"/>
      <c r="S115" s="36">
        <f t="shared" si="153"/>
        <v>0</v>
      </c>
      <c r="T115" s="14"/>
      <c r="U115" s="14"/>
      <c r="V115" s="14"/>
      <c r="W115" s="14"/>
      <c r="X115" s="14">
        <f t="shared" si="155"/>
        <v>0</v>
      </c>
      <c r="Y115" s="14"/>
      <c r="Z115" s="37">
        <f t="shared" si="156"/>
        <v>0</v>
      </c>
      <c r="AA115" s="10" t="s">
        <v>90</v>
      </c>
      <c r="AB115" s="18"/>
    </row>
    <row r="116" spans="1:28" s="3" customFormat="1" ht="54" hidden="1" x14ac:dyDescent="0.35">
      <c r="A116" s="1" t="s">
        <v>195</v>
      </c>
      <c r="B116" s="20" t="s">
        <v>69</v>
      </c>
      <c r="C116" s="6" t="s">
        <v>59</v>
      </c>
      <c r="D116" s="13">
        <v>3897</v>
      </c>
      <c r="E116" s="13"/>
      <c r="F116" s="13">
        <f t="shared" si="139"/>
        <v>3897</v>
      </c>
      <c r="G116" s="13">
        <v>-3897</v>
      </c>
      <c r="H116" s="13">
        <f t="shared" si="147"/>
        <v>0</v>
      </c>
      <c r="I116" s="13"/>
      <c r="J116" s="13">
        <f t="shared" si="148"/>
        <v>0</v>
      </c>
      <c r="K116" s="13"/>
      <c r="L116" s="13">
        <f t="shared" si="149"/>
        <v>0</v>
      </c>
      <c r="M116" s="13">
        <v>0</v>
      </c>
      <c r="N116" s="13">
        <v>0</v>
      </c>
      <c r="O116" s="13">
        <f t="shared" si="140"/>
        <v>0</v>
      </c>
      <c r="P116" s="13"/>
      <c r="Q116" s="13">
        <f t="shared" si="152"/>
        <v>0</v>
      </c>
      <c r="R116" s="13"/>
      <c r="S116" s="13">
        <f t="shared" si="153"/>
        <v>0</v>
      </c>
      <c r="T116" s="14">
        <v>0</v>
      </c>
      <c r="U116" s="14">
        <v>0</v>
      </c>
      <c r="V116" s="14">
        <f t="shared" si="141"/>
        <v>0</v>
      </c>
      <c r="W116" s="14"/>
      <c r="X116" s="14">
        <f t="shared" si="155"/>
        <v>0</v>
      </c>
      <c r="Y116" s="14"/>
      <c r="Z116" s="14">
        <f t="shared" si="156"/>
        <v>0</v>
      </c>
      <c r="AA116" s="10" t="s">
        <v>91</v>
      </c>
      <c r="AB116" s="18">
        <v>0</v>
      </c>
    </row>
    <row r="117" spans="1:28" ht="54" x14ac:dyDescent="0.35">
      <c r="A117" s="33" t="s">
        <v>196</v>
      </c>
      <c r="B117" s="34" t="s">
        <v>69</v>
      </c>
      <c r="C117" s="35" t="s">
        <v>304</v>
      </c>
      <c r="D117" s="13"/>
      <c r="E117" s="13"/>
      <c r="F117" s="13"/>
      <c r="G117" s="13">
        <v>3897</v>
      </c>
      <c r="H117" s="13">
        <f t="shared" si="147"/>
        <v>3897</v>
      </c>
      <c r="I117" s="13"/>
      <c r="J117" s="13">
        <f t="shared" si="148"/>
        <v>3897</v>
      </c>
      <c r="K117" s="25"/>
      <c r="L117" s="36">
        <f t="shared" si="149"/>
        <v>3897</v>
      </c>
      <c r="M117" s="13"/>
      <c r="N117" s="13"/>
      <c r="O117" s="13"/>
      <c r="P117" s="13"/>
      <c r="Q117" s="13">
        <f t="shared" si="152"/>
        <v>0</v>
      </c>
      <c r="R117" s="25"/>
      <c r="S117" s="36">
        <f t="shared" si="153"/>
        <v>0</v>
      </c>
      <c r="T117" s="14"/>
      <c r="U117" s="14"/>
      <c r="V117" s="14"/>
      <c r="W117" s="14"/>
      <c r="X117" s="14">
        <f t="shared" si="155"/>
        <v>0</v>
      </c>
      <c r="Y117" s="14"/>
      <c r="Z117" s="37">
        <f t="shared" si="156"/>
        <v>0</v>
      </c>
      <c r="AA117" s="10" t="s">
        <v>91</v>
      </c>
      <c r="AB117" s="18"/>
    </row>
    <row r="118" spans="1:28" s="3" customFormat="1" ht="54" hidden="1" x14ac:dyDescent="0.35">
      <c r="A118" s="1" t="s">
        <v>196</v>
      </c>
      <c r="B118" s="20" t="s">
        <v>70</v>
      </c>
      <c r="C118" s="6" t="s">
        <v>59</v>
      </c>
      <c r="D118" s="13">
        <v>25000</v>
      </c>
      <c r="E118" s="13"/>
      <c r="F118" s="13">
        <f t="shared" si="139"/>
        <v>25000</v>
      </c>
      <c r="G118" s="13">
        <v>-25000</v>
      </c>
      <c r="H118" s="13">
        <f t="shared" si="147"/>
        <v>0</v>
      </c>
      <c r="I118" s="13"/>
      <c r="J118" s="13">
        <f t="shared" si="148"/>
        <v>0</v>
      </c>
      <c r="K118" s="13"/>
      <c r="L118" s="13">
        <f t="shared" si="149"/>
        <v>0</v>
      </c>
      <c r="M118" s="13">
        <v>0</v>
      </c>
      <c r="N118" s="13">
        <v>0</v>
      </c>
      <c r="O118" s="13">
        <f t="shared" si="140"/>
        <v>0</v>
      </c>
      <c r="P118" s="13"/>
      <c r="Q118" s="13">
        <f>O118+P118</f>
        <v>0</v>
      </c>
      <c r="R118" s="13"/>
      <c r="S118" s="13">
        <f>Q118+R118</f>
        <v>0</v>
      </c>
      <c r="T118" s="14">
        <v>0</v>
      </c>
      <c r="U118" s="14">
        <v>0</v>
      </c>
      <c r="V118" s="14">
        <f t="shared" si="141"/>
        <v>0</v>
      </c>
      <c r="W118" s="14"/>
      <c r="X118" s="14">
        <f t="shared" si="155"/>
        <v>0</v>
      </c>
      <c r="Y118" s="14"/>
      <c r="Z118" s="14">
        <f t="shared" si="156"/>
        <v>0</v>
      </c>
      <c r="AA118" s="10" t="s">
        <v>92</v>
      </c>
      <c r="AB118" s="18">
        <v>0</v>
      </c>
    </row>
    <row r="119" spans="1:28" ht="54" x14ac:dyDescent="0.35">
      <c r="A119" s="33" t="s">
        <v>197</v>
      </c>
      <c r="B119" s="34" t="s">
        <v>70</v>
      </c>
      <c r="C119" s="35" t="s">
        <v>304</v>
      </c>
      <c r="D119" s="13"/>
      <c r="E119" s="13"/>
      <c r="F119" s="13"/>
      <c r="G119" s="13">
        <v>25000</v>
      </c>
      <c r="H119" s="13">
        <f t="shared" si="147"/>
        <v>25000</v>
      </c>
      <c r="I119" s="13"/>
      <c r="J119" s="13">
        <f t="shared" si="148"/>
        <v>25000</v>
      </c>
      <c r="K119" s="25"/>
      <c r="L119" s="36">
        <f t="shared" si="149"/>
        <v>25000</v>
      </c>
      <c r="M119" s="13"/>
      <c r="N119" s="13"/>
      <c r="O119" s="13"/>
      <c r="P119" s="13"/>
      <c r="Q119" s="13">
        <f>O119+P119</f>
        <v>0</v>
      </c>
      <c r="R119" s="25"/>
      <c r="S119" s="36">
        <f>Q119+R119</f>
        <v>0</v>
      </c>
      <c r="T119" s="14"/>
      <c r="U119" s="14"/>
      <c r="V119" s="14"/>
      <c r="W119" s="14"/>
      <c r="X119" s="14">
        <f t="shared" si="155"/>
        <v>0</v>
      </c>
      <c r="Y119" s="14"/>
      <c r="Z119" s="37">
        <f t="shared" si="156"/>
        <v>0</v>
      </c>
      <c r="AA119" s="10" t="s">
        <v>92</v>
      </c>
      <c r="AB119" s="18"/>
    </row>
    <row r="120" spans="1:28" ht="54" x14ac:dyDescent="0.35">
      <c r="A120" s="33" t="s">
        <v>198</v>
      </c>
      <c r="B120" s="34" t="s">
        <v>71</v>
      </c>
      <c r="C120" s="35" t="s">
        <v>59</v>
      </c>
      <c r="D120" s="13">
        <v>14760.4</v>
      </c>
      <c r="E120" s="13"/>
      <c r="F120" s="13">
        <f t="shared" si="139"/>
        <v>14760.4</v>
      </c>
      <c r="G120" s="13"/>
      <c r="H120" s="13">
        <f t="shared" si="147"/>
        <v>14760.4</v>
      </c>
      <c r="I120" s="13"/>
      <c r="J120" s="13">
        <f t="shared" si="148"/>
        <v>14760.4</v>
      </c>
      <c r="K120" s="25"/>
      <c r="L120" s="36">
        <f t="shared" si="149"/>
        <v>14760.4</v>
      </c>
      <c r="M120" s="13">
        <v>53269.599999999999</v>
      </c>
      <c r="N120" s="13"/>
      <c r="O120" s="13">
        <f t="shared" si="140"/>
        <v>53269.599999999999</v>
      </c>
      <c r="P120" s="13"/>
      <c r="Q120" s="13">
        <f t="shared" si="152"/>
        <v>53269.599999999999</v>
      </c>
      <c r="R120" s="25"/>
      <c r="S120" s="36">
        <f t="shared" ref="S120:S129" si="171">Q120+R120</f>
        <v>53269.599999999999</v>
      </c>
      <c r="T120" s="14">
        <v>0</v>
      </c>
      <c r="U120" s="14">
        <v>0</v>
      </c>
      <c r="V120" s="14">
        <f t="shared" si="141"/>
        <v>0</v>
      </c>
      <c r="W120" s="14"/>
      <c r="X120" s="14">
        <f t="shared" si="155"/>
        <v>0</v>
      </c>
      <c r="Y120" s="14"/>
      <c r="Z120" s="37">
        <f t="shared" si="156"/>
        <v>0</v>
      </c>
      <c r="AA120" s="10" t="s">
        <v>81</v>
      </c>
      <c r="AB120" s="18"/>
    </row>
    <row r="121" spans="1:28" ht="54" x14ac:dyDescent="0.35">
      <c r="A121" s="91" t="s">
        <v>199</v>
      </c>
      <c r="B121" s="79" t="s">
        <v>72</v>
      </c>
      <c r="C121" s="35" t="s">
        <v>59</v>
      </c>
      <c r="D121" s="13">
        <v>37223.9</v>
      </c>
      <c r="E121" s="13"/>
      <c r="F121" s="13">
        <f t="shared" si="139"/>
        <v>37223.9</v>
      </c>
      <c r="G121" s="13"/>
      <c r="H121" s="13">
        <f t="shared" si="147"/>
        <v>37223.9</v>
      </c>
      <c r="I121" s="13"/>
      <c r="J121" s="13">
        <f t="shared" si="148"/>
        <v>37223.9</v>
      </c>
      <c r="K121" s="25"/>
      <c r="L121" s="36">
        <f t="shared" si="149"/>
        <v>37223.9</v>
      </c>
      <c r="M121" s="13">
        <v>8016.7</v>
      </c>
      <c r="N121" s="13"/>
      <c r="O121" s="13">
        <f t="shared" si="140"/>
        <v>8016.7</v>
      </c>
      <c r="P121" s="13"/>
      <c r="Q121" s="13">
        <f t="shared" si="152"/>
        <v>8016.7</v>
      </c>
      <c r="R121" s="25"/>
      <c r="S121" s="36">
        <f t="shared" si="171"/>
        <v>8016.7</v>
      </c>
      <c r="T121" s="14">
        <v>0</v>
      </c>
      <c r="U121" s="14">
        <v>0</v>
      </c>
      <c r="V121" s="14">
        <f t="shared" si="141"/>
        <v>0</v>
      </c>
      <c r="W121" s="14"/>
      <c r="X121" s="14">
        <f t="shared" si="155"/>
        <v>0</v>
      </c>
      <c r="Y121" s="14"/>
      <c r="Z121" s="37">
        <f t="shared" si="156"/>
        <v>0</v>
      </c>
      <c r="AA121" s="10" t="s">
        <v>84</v>
      </c>
      <c r="AB121" s="18"/>
    </row>
    <row r="122" spans="1:28" ht="54" x14ac:dyDescent="0.35">
      <c r="A122" s="92"/>
      <c r="B122" s="80"/>
      <c r="C122" s="35" t="s">
        <v>304</v>
      </c>
      <c r="D122" s="13"/>
      <c r="E122" s="13"/>
      <c r="F122" s="13"/>
      <c r="G122" s="13">
        <v>1998.02</v>
      </c>
      <c r="H122" s="13">
        <f t="shared" si="147"/>
        <v>1998.02</v>
      </c>
      <c r="I122" s="13"/>
      <c r="J122" s="13">
        <f t="shared" si="148"/>
        <v>1998.02</v>
      </c>
      <c r="K122" s="25"/>
      <c r="L122" s="36">
        <f t="shared" si="149"/>
        <v>1998.02</v>
      </c>
      <c r="M122" s="13"/>
      <c r="N122" s="13"/>
      <c r="O122" s="13"/>
      <c r="P122" s="13"/>
      <c r="Q122" s="13">
        <f t="shared" si="152"/>
        <v>0</v>
      </c>
      <c r="R122" s="25"/>
      <c r="S122" s="36">
        <f t="shared" si="171"/>
        <v>0</v>
      </c>
      <c r="T122" s="14"/>
      <c r="U122" s="14"/>
      <c r="V122" s="14"/>
      <c r="W122" s="14"/>
      <c r="X122" s="14">
        <f t="shared" si="155"/>
        <v>0</v>
      </c>
      <c r="Y122" s="14"/>
      <c r="Z122" s="37">
        <f t="shared" si="156"/>
        <v>0</v>
      </c>
      <c r="AA122" s="10" t="s">
        <v>84</v>
      </c>
      <c r="AB122" s="18"/>
    </row>
    <row r="123" spans="1:28" ht="54" x14ac:dyDescent="0.35">
      <c r="A123" s="91" t="s">
        <v>200</v>
      </c>
      <c r="B123" s="79" t="s">
        <v>73</v>
      </c>
      <c r="C123" s="35" t="s">
        <v>59</v>
      </c>
      <c r="D123" s="13">
        <v>7780.1</v>
      </c>
      <c r="E123" s="13"/>
      <c r="F123" s="13">
        <f t="shared" si="139"/>
        <v>7780.1</v>
      </c>
      <c r="G123" s="13">
        <f>15304.676</f>
        <v>15304.675999999999</v>
      </c>
      <c r="H123" s="13">
        <f t="shared" si="147"/>
        <v>23084.775999999998</v>
      </c>
      <c r="I123" s="13"/>
      <c r="J123" s="13">
        <f t="shared" si="148"/>
        <v>23084.775999999998</v>
      </c>
      <c r="K123" s="25"/>
      <c r="L123" s="36">
        <f t="shared" si="149"/>
        <v>23084.775999999998</v>
      </c>
      <c r="M123" s="13">
        <v>0</v>
      </c>
      <c r="N123" s="13"/>
      <c r="O123" s="13">
        <f t="shared" si="140"/>
        <v>0</v>
      </c>
      <c r="P123" s="13"/>
      <c r="Q123" s="13">
        <f t="shared" si="152"/>
        <v>0</v>
      </c>
      <c r="R123" s="25"/>
      <c r="S123" s="36">
        <f t="shared" si="171"/>
        <v>0</v>
      </c>
      <c r="T123" s="14">
        <v>0</v>
      </c>
      <c r="U123" s="14">
        <v>0</v>
      </c>
      <c r="V123" s="14">
        <f t="shared" si="141"/>
        <v>0</v>
      </c>
      <c r="W123" s="14"/>
      <c r="X123" s="14">
        <f t="shared" si="155"/>
        <v>0</v>
      </c>
      <c r="Y123" s="14"/>
      <c r="Z123" s="37">
        <f t="shared" si="156"/>
        <v>0</v>
      </c>
      <c r="AA123" s="10" t="s">
        <v>96</v>
      </c>
      <c r="AB123" s="18"/>
    </row>
    <row r="124" spans="1:28" ht="54" x14ac:dyDescent="0.35">
      <c r="A124" s="92"/>
      <c r="B124" s="80"/>
      <c r="C124" s="35" t="s">
        <v>304</v>
      </c>
      <c r="D124" s="13"/>
      <c r="E124" s="13"/>
      <c r="F124" s="13"/>
      <c r="G124" s="13">
        <v>700.39700000000005</v>
      </c>
      <c r="H124" s="13">
        <f t="shared" si="147"/>
        <v>700.39700000000005</v>
      </c>
      <c r="I124" s="13"/>
      <c r="J124" s="13">
        <f t="shared" si="148"/>
        <v>700.39700000000005</v>
      </c>
      <c r="K124" s="25"/>
      <c r="L124" s="36">
        <f t="shared" si="149"/>
        <v>700.39700000000005</v>
      </c>
      <c r="M124" s="13"/>
      <c r="N124" s="13"/>
      <c r="O124" s="13"/>
      <c r="P124" s="13"/>
      <c r="Q124" s="13">
        <f t="shared" si="152"/>
        <v>0</v>
      </c>
      <c r="R124" s="25"/>
      <c r="S124" s="36">
        <f t="shared" si="171"/>
        <v>0</v>
      </c>
      <c r="T124" s="14"/>
      <c r="U124" s="14"/>
      <c r="V124" s="14"/>
      <c r="W124" s="14"/>
      <c r="X124" s="14">
        <f t="shared" si="155"/>
        <v>0</v>
      </c>
      <c r="Y124" s="14"/>
      <c r="Z124" s="37">
        <f t="shared" si="156"/>
        <v>0</v>
      </c>
      <c r="AA124" s="10" t="s">
        <v>96</v>
      </c>
      <c r="AB124" s="18"/>
    </row>
    <row r="125" spans="1:28" ht="54" x14ac:dyDescent="0.35">
      <c r="A125" s="91" t="s">
        <v>201</v>
      </c>
      <c r="B125" s="79" t="s">
        <v>74</v>
      </c>
      <c r="C125" s="35" t="s">
        <v>59</v>
      </c>
      <c r="D125" s="13">
        <v>2882.8</v>
      </c>
      <c r="E125" s="13"/>
      <c r="F125" s="13">
        <f t="shared" si="139"/>
        <v>2882.8</v>
      </c>
      <c r="G125" s="13"/>
      <c r="H125" s="13">
        <f t="shared" si="147"/>
        <v>2882.8</v>
      </c>
      <c r="I125" s="13"/>
      <c r="J125" s="13">
        <f t="shared" si="148"/>
        <v>2882.8</v>
      </c>
      <c r="K125" s="25"/>
      <c r="L125" s="36">
        <f t="shared" si="149"/>
        <v>2882.8</v>
      </c>
      <c r="M125" s="13">
        <v>0</v>
      </c>
      <c r="N125" s="13"/>
      <c r="O125" s="13">
        <f t="shared" si="140"/>
        <v>0</v>
      </c>
      <c r="P125" s="13"/>
      <c r="Q125" s="13">
        <f t="shared" si="152"/>
        <v>0</v>
      </c>
      <c r="R125" s="25"/>
      <c r="S125" s="36">
        <f t="shared" si="171"/>
        <v>0</v>
      </c>
      <c r="T125" s="14">
        <v>0</v>
      </c>
      <c r="U125" s="14">
        <v>0</v>
      </c>
      <c r="V125" s="14">
        <f t="shared" si="141"/>
        <v>0</v>
      </c>
      <c r="W125" s="14"/>
      <c r="X125" s="14">
        <f t="shared" si="155"/>
        <v>0</v>
      </c>
      <c r="Y125" s="14"/>
      <c r="Z125" s="37">
        <f t="shared" si="156"/>
        <v>0</v>
      </c>
      <c r="AA125" s="10" t="s">
        <v>93</v>
      </c>
      <c r="AB125" s="18"/>
    </row>
    <row r="126" spans="1:28" ht="54" x14ac:dyDescent="0.35">
      <c r="A126" s="92"/>
      <c r="B126" s="80"/>
      <c r="C126" s="35" t="s">
        <v>304</v>
      </c>
      <c r="D126" s="13"/>
      <c r="E126" s="13"/>
      <c r="F126" s="13"/>
      <c r="G126" s="13">
        <v>1462.742</v>
      </c>
      <c r="H126" s="13">
        <f t="shared" si="147"/>
        <v>1462.742</v>
      </c>
      <c r="I126" s="13"/>
      <c r="J126" s="13">
        <f t="shared" si="148"/>
        <v>1462.742</v>
      </c>
      <c r="K126" s="25"/>
      <c r="L126" s="36">
        <f t="shared" si="149"/>
        <v>1462.742</v>
      </c>
      <c r="M126" s="13"/>
      <c r="N126" s="13"/>
      <c r="O126" s="13"/>
      <c r="P126" s="13"/>
      <c r="Q126" s="13">
        <f t="shared" si="152"/>
        <v>0</v>
      </c>
      <c r="R126" s="25"/>
      <c r="S126" s="36">
        <f t="shared" si="171"/>
        <v>0</v>
      </c>
      <c r="T126" s="14"/>
      <c r="U126" s="14"/>
      <c r="V126" s="14"/>
      <c r="W126" s="14"/>
      <c r="X126" s="14">
        <f t="shared" si="155"/>
        <v>0</v>
      </c>
      <c r="Y126" s="14"/>
      <c r="Z126" s="37">
        <f t="shared" si="156"/>
        <v>0</v>
      </c>
      <c r="AA126" s="10" t="s">
        <v>93</v>
      </c>
      <c r="AB126" s="18"/>
    </row>
    <row r="127" spans="1:28" ht="54" x14ac:dyDescent="0.35">
      <c r="A127" s="33" t="s">
        <v>202</v>
      </c>
      <c r="B127" s="34" t="s">
        <v>77</v>
      </c>
      <c r="C127" s="35" t="s">
        <v>59</v>
      </c>
      <c r="D127" s="14">
        <v>4023.5</v>
      </c>
      <c r="E127" s="14"/>
      <c r="F127" s="13">
        <f t="shared" si="139"/>
        <v>4023.5</v>
      </c>
      <c r="G127" s="14"/>
      <c r="H127" s="13">
        <f t="shared" si="147"/>
        <v>4023.5</v>
      </c>
      <c r="I127" s="14"/>
      <c r="J127" s="13">
        <f t="shared" si="148"/>
        <v>4023.5</v>
      </c>
      <c r="K127" s="26"/>
      <c r="L127" s="36">
        <f t="shared" si="149"/>
        <v>4023.5</v>
      </c>
      <c r="M127" s="14">
        <v>9900</v>
      </c>
      <c r="N127" s="14"/>
      <c r="O127" s="13">
        <f t="shared" si="140"/>
        <v>9900</v>
      </c>
      <c r="P127" s="14"/>
      <c r="Q127" s="13">
        <f t="shared" si="152"/>
        <v>9900</v>
      </c>
      <c r="R127" s="26"/>
      <c r="S127" s="36">
        <f t="shared" si="171"/>
        <v>9900</v>
      </c>
      <c r="T127" s="14">
        <v>0</v>
      </c>
      <c r="U127" s="14">
        <v>0</v>
      </c>
      <c r="V127" s="14">
        <f t="shared" si="141"/>
        <v>0</v>
      </c>
      <c r="W127" s="14"/>
      <c r="X127" s="14">
        <f t="shared" si="155"/>
        <v>0</v>
      </c>
      <c r="Y127" s="14"/>
      <c r="Z127" s="37">
        <f t="shared" si="156"/>
        <v>0</v>
      </c>
      <c r="AA127" s="10" t="s">
        <v>85</v>
      </c>
      <c r="AB127" s="18"/>
    </row>
    <row r="128" spans="1:28" ht="54" x14ac:dyDescent="0.35">
      <c r="A128" s="33" t="s">
        <v>203</v>
      </c>
      <c r="B128" s="34" t="s">
        <v>78</v>
      </c>
      <c r="C128" s="35" t="s">
        <v>59</v>
      </c>
      <c r="D128" s="14">
        <v>12000</v>
      </c>
      <c r="E128" s="14"/>
      <c r="F128" s="13">
        <f t="shared" si="139"/>
        <v>12000</v>
      </c>
      <c r="G128" s="14"/>
      <c r="H128" s="13">
        <f t="shared" si="147"/>
        <v>12000</v>
      </c>
      <c r="I128" s="14"/>
      <c r="J128" s="13">
        <f t="shared" si="148"/>
        <v>12000</v>
      </c>
      <c r="K128" s="26"/>
      <c r="L128" s="36">
        <f t="shared" si="149"/>
        <v>12000</v>
      </c>
      <c r="M128" s="14">
        <v>15000</v>
      </c>
      <c r="N128" s="14"/>
      <c r="O128" s="13">
        <f t="shared" si="140"/>
        <v>15000</v>
      </c>
      <c r="P128" s="14"/>
      <c r="Q128" s="13">
        <f t="shared" si="152"/>
        <v>15000</v>
      </c>
      <c r="R128" s="26"/>
      <c r="S128" s="36">
        <f t="shared" si="171"/>
        <v>15000</v>
      </c>
      <c r="T128" s="14">
        <v>15000</v>
      </c>
      <c r="U128" s="14"/>
      <c r="V128" s="14">
        <f t="shared" si="141"/>
        <v>15000</v>
      </c>
      <c r="W128" s="14"/>
      <c r="X128" s="14">
        <f t="shared" si="155"/>
        <v>15000</v>
      </c>
      <c r="Y128" s="14"/>
      <c r="Z128" s="37">
        <f t="shared" si="156"/>
        <v>15000</v>
      </c>
      <c r="AA128" s="10" t="s">
        <v>79</v>
      </c>
      <c r="AB128" s="18"/>
    </row>
    <row r="129" spans="1:28" ht="59.25" customHeight="1" x14ac:dyDescent="0.35">
      <c r="A129" s="33" t="s">
        <v>204</v>
      </c>
      <c r="B129" s="60" t="s">
        <v>113</v>
      </c>
      <c r="C129" s="35" t="s">
        <v>3</v>
      </c>
      <c r="D129" s="15">
        <f>D131+D132+D133</f>
        <v>1506358.6</v>
      </c>
      <c r="E129" s="15">
        <f>E131+E132+E133</f>
        <v>0</v>
      </c>
      <c r="F129" s="13">
        <f t="shared" si="139"/>
        <v>1506358.6</v>
      </c>
      <c r="G129" s="14">
        <f>G131+G132+G133</f>
        <v>407320.87700000004</v>
      </c>
      <c r="H129" s="13">
        <f t="shared" si="147"/>
        <v>1913679.4770000002</v>
      </c>
      <c r="I129" s="14">
        <f>I131+I132+I133</f>
        <v>3673.8</v>
      </c>
      <c r="J129" s="13">
        <f t="shared" si="148"/>
        <v>1917353.2770000002</v>
      </c>
      <c r="K129" s="26">
        <f>K131+K132+K133</f>
        <v>33341.962999999996</v>
      </c>
      <c r="L129" s="36">
        <f t="shared" si="149"/>
        <v>1950695.2400000002</v>
      </c>
      <c r="M129" s="14">
        <f t="shared" ref="M129:T129" si="172">M131+M132+M133</f>
        <v>1890393.9</v>
      </c>
      <c r="N129" s="15">
        <f t="shared" ref="N129:P129" si="173">N131+N132+N133</f>
        <v>0</v>
      </c>
      <c r="O129" s="13">
        <f t="shared" si="140"/>
        <v>1890393.9</v>
      </c>
      <c r="P129" s="14">
        <f t="shared" si="173"/>
        <v>0</v>
      </c>
      <c r="Q129" s="13">
        <f t="shared" si="152"/>
        <v>1890393.9</v>
      </c>
      <c r="R129" s="26">
        <f t="shared" ref="R129" si="174">R131+R132+R133</f>
        <v>0</v>
      </c>
      <c r="S129" s="36">
        <f t="shared" si="171"/>
        <v>1890393.9</v>
      </c>
      <c r="T129" s="13">
        <f t="shared" si="172"/>
        <v>2284336.6</v>
      </c>
      <c r="U129" s="13">
        <f t="shared" ref="U129:W129" si="175">U131+U132+U133</f>
        <v>0</v>
      </c>
      <c r="V129" s="14">
        <f t="shared" si="141"/>
        <v>2284336.6</v>
      </c>
      <c r="W129" s="14">
        <f t="shared" si="175"/>
        <v>0</v>
      </c>
      <c r="X129" s="13">
        <f t="shared" si="155"/>
        <v>2284336.6</v>
      </c>
      <c r="Y129" s="14">
        <f t="shared" ref="Y129" si="176">Y131+Y132+Y133</f>
        <v>0</v>
      </c>
      <c r="Z129" s="36">
        <f t="shared" si="156"/>
        <v>2284336.6</v>
      </c>
      <c r="AB129" s="18"/>
    </row>
    <row r="130" spans="1:28" x14ac:dyDescent="0.35">
      <c r="A130" s="33"/>
      <c r="B130" s="34" t="s">
        <v>5</v>
      </c>
      <c r="C130" s="34"/>
      <c r="D130" s="14"/>
      <c r="E130" s="14"/>
      <c r="F130" s="13"/>
      <c r="G130" s="14"/>
      <c r="H130" s="13"/>
      <c r="I130" s="14"/>
      <c r="J130" s="13"/>
      <c r="K130" s="26"/>
      <c r="L130" s="36"/>
      <c r="M130" s="14"/>
      <c r="N130" s="14"/>
      <c r="O130" s="13"/>
      <c r="P130" s="14"/>
      <c r="Q130" s="13"/>
      <c r="R130" s="26"/>
      <c r="S130" s="36"/>
      <c r="T130" s="14"/>
      <c r="U130" s="14"/>
      <c r="V130" s="14"/>
      <c r="W130" s="14"/>
      <c r="X130" s="14"/>
      <c r="Y130" s="14"/>
      <c r="Z130" s="37"/>
      <c r="AB130" s="18"/>
    </row>
    <row r="131" spans="1:28" s="3" customFormat="1" hidden="1" x14ac:dyDescent="0.35">
      <c r="A131" s="1"/>
      <c r="B131" s="5" t="s">
        <v>6</v>
      </c>
      <c r="C131" s="6"/>
      <c r="D131" s="14">
        <v>480671.7</v>
      </c>
      <c r="E131" s="14"/>
      <c r="F131" s="13">
        <f t="shared" si="139"/>
        <v>480671.7</v>
      </c>
      <c r="G131" s="14">
        <f>468+54095.177</f>
        <v>54563.177000000003</v>
      </c>
      <c r="H131" s="13">
        <f t="shared" ref="H131:H134" si="177">F131+G131</f>
        <v>535234.87699999998</v>
      </c>
      <c r="I131" s="14">
        <v>3673.8</v>
      </c>
      <c r="J131" s="13">
        <f t="shared" ref="J131:J134" si="178">H131+I131</f>
        <v>538908.67700000003</v>
      </c>
      <c r="K131" s="14">
        <f>25107.563+4234.4+4000</f>
        <v>33341.962999999996</v>
      </c>
      <c r="L131" s="13">
        <f t="shared" ref="L131:L134" si="179">J131+K131</f>
        <v>572250.64</v>
      </c>
      <c r="M131" s="14">
        <v>668305.69999999995</v>
      </c>
      <c r="N131" s="14"/>
      <c r="O131" s="13">
        <f t="shared" si="140"/>
        <v>668305.69999999995</v>
      </c>
      <c r="P131" s="14"/>
      <c r="Q131" s="13">
        <f t="shared" ref="Q131:Q134" si="180">O131+P131</f>
        <v>668305.69999999995</v>
      </c>
      <c r="R131" s="14"/>
      <c r="S131" s="13">
        <f t="shared" ref="S131:S134" si="181">Q131+R131</f>
        <v>668305.69999999995</v>
      </c>
      <c r="T131" s="14">
        <v>65847.199999999997</v>
      </c>
      <c r="U131" s="14"/>
      <c r="V131" s="14">
        <f t="shared" si="141"/>
        <v>65847.199999999997</v>
      </c>
      <c r="W131" s="14"/>
      <c r="X131" s="14">
        <f t="shared" ref="X131:X134" si="182">V131+W131</f>
        <v>65847.199999999997</v>
      </c>
      <c r="Y131" s="14"/>
      <c r="Z131" s="14">
        <f t="shared" ref="Z131:Z134" si="183">X131+Y131</f>
        <v>65847.199999999997</v>
      </c>
      <c r="AA131" s="10" t="s">
        <v>382</v>
      </c>
      <c r="AB131" s="18">
        <v>0</v>
      </c>
    </row>
    <row r="132" spans="1:28" x14ac:dyDescent="0.35">
      <c r="A132" s="33"/>
      <c r="B132" s="34" t="s">
        <v>12</v>
      </c>
      <c r="C132" s="35"/>
      <c r="D132" s="14">
        <v>507243.2</v>
      </c>
      <c r="E132" s="14"/>
      <c r="F132" s="13">
        <f t="shared" si="139"/>
        <v>507243.2</v>
      </c>
      <c r="G132" s="14">
        <f>-27286.5+27286.5</f>
        <v>0</v>
      </c>
      <c r="H132" s="13">
        <f t="shared" si="177"/>
        <v>507243.2</v>
      </c>
      <c r="I132" s="14"/>
      <c r="J132" s="13">
        <f t="shared" si="178"/>
        <v>507243.2</v>
      </c>
      <c r="K132" s="26"/>
      <c r="L132" s="36">
        <f t="shared" si="179"/>
        <v>507243.2</v>
      </c>
      <c r="M132" s="14">
        <v>688765.3</v>
      </c>
      <c r="N132" s="14"/>
      <c r="O132" s="13">
        <f t="shared" si="140"/>
        <v>688765.3</v>
      </c>
      <c r="P132" s="14">
        <f>-28069.9+28069.9</f>
        <v>0</v>
      </c>
      <c r="Q132" s="13">
        <f t="shared" si="180"/>
        <v>688765.3</v>
      </c>
      <c r="R132" s="26">
        <f>-28069.9+28069.9</f>
        <v>0</v>
      </c>
      <c r="S132" s="36">
        <f t="shared" si="181"/>
        <v>688765.3</v>
      </c>
      <c r="T132" s="14">
        <v>110924.5</v>
      </c>
      <c r="U132" s="14"/>
      <c r="V132" s="14">
        <f t="shared" si="141"/>
        <v>110924.5</v>
      </c>
      <c r="W132" s="14">
        <f>-110924.5+110924.5</f>
        <v>0</v>
      </c>
      <c r="X132" s="14">
        <f t="shared" si="182"/>
        <v>110924.5</v>
      </c>
      <c r="Y132" s="14">
        <f>-110924.5+110924.5</f>
        <v>0</v>
      </c>
      <c r="Z132" s="37">
        <f t="shared" si="183"/>
        <v>110924.5</v>
      </c>
      <c r="AA132" s="10" t="s">
        <v>324</v>
      </c>
      <c r="AB132" s="18"/>
    </row>
    <row r="133" spans="1:28" ht="36" x14ac:dyDescent="0.35">
      <c r="A133" s="33"/>
      <c r="B133" s="34" t="s">
        <v>116</v>
      </c>
      <c r="C133" s="35"/>
      <c r="D133" s="14">
        <v>518443.7</v>
      </c>
      <c r="E133" s="14"/>
      <c r="F133" s="13">
        <f t="shared" si="139"/>
        <v>518443.7</v>
      </c>
      <c r="G133" s="14">
        <f>-518443.7+518443.7+352757.7</f>
        <v>352757.7</v>
      </c>
      <c r="H133" s="13">
        <f t="shared" si="177"/>
        <v>871201.4</v>
      </c>
      <c r="I133" s="14"/>
      <c r="J133" s="13">
        <f t="shared" si="178"/>
        <v>871201.4</v>
      </c>
      <c r="K133" s="26"/>
      <c r="L133" s="36">
        <f t="shared" si="179"/>
        <v>871201.4</v>
      </c>
      <c r="M133" s="14">
        <v>533322.9</v>
      </c>
      <c r="N133" s="14"/>
      <c r="O133" s="13">
        <f t="shared" si="140"/>
        <v>533322.9</v>
      </c>
      <c r="P133" s="14">
        <f>-533322.9+533322.9</f>
        <v>0</v>
      </c>
      <c r="Q133" s="13">
        <f t="shared" si="180"/>
        <v>533322.9</v>
      </c>
      <c r="R133" s="26">
        <f>-533322.9+533322.9</f>
        <v>0</v>
      </c>
      <c r="S133" s="36">
        <f t="shared" si="181"/>
        <v>533322.9</v>
      </c>
      <c r="T133" s="14">
        <v>2107564.9</v>
      </c>
      <c r="U133" s="14"/>
      <c r="V133" s="14">
        <f t="shared" si="141"/>
        <v>2107564.9</v>
      </c>
      <c r="W133" s="14">
        <f>-2107564.9+2107564.9</f>
        <v>0</v>
      </c>
      <c r="X133" s="14">
        <f t="shared" si="182"/>
        <v>2107564.9</v>
      </c>
      <c r="Y133" s="14">
        <f>-2107564.9+2107564.9</f>
        <v>0</v>
      </c>
      <c r="Z133" s="37">
        <f t="shared" si="183"/>
        <v>2107564.9</v>
      </c>
      <c r="AA133" s="10" t="s">
        <v>323</v>
      </c>
      <c r="AB133" s="18"/>
    </row>
    <row r="134" spans="1:28" ht="117.75" customHeight="1" x14ac:dyDescent="0.35">
      <c r="A134" s="33" t="s">
        <v>205</v>
      </c>
      <c r="B134" s="34" t="s">
        <v>114</v>
      </c>
      <c r="C134" s="35" t="s">
        <v>3</v>
      </c>
      <c r="D134" s="14">
        <f>D136</f>
        <v>67548.5</v>
      </c>
      <c r="E134" s="14">
        <f>E136</f>
        <v>0</v>
      </c>
      <c r="F134" s="13">
        <f t="shared" si="139"/>
        <v>67548.5</v>
      </c>
      <c r="G134" s="14">
        <f>G136</f>
        <v>-3650.9</v>
      </c>
      <c r="H134" s="13">
        <f t="shared" si="177"/>
        <v>63897.599999999999</v>
      </c>
      <c r="I134" s="14">
        <f>I136</f>
        <v>0</v>
      </c>
      <c r="J134" s="13">
        <f t="shared" si="178"/>
        <v>63897.599999999999</v>
      </c>
      <c r="K134" s="26">
        <f>K136</f>
        <v>0</v>
      </c>
      <c r="L134" s="36">
        <f t="shared" si="179"/>
        <v>63897.599999999999</v>
      </c>
      <c r="M134" s="14">
        <f t="shared" ref="M134:T134" si="184">M136</f>
        <v>67548.5</v>
      </c>
      <c r="N134" s="14">
        <f t="shared" ref="N134:P134" si="185">N136</f>
        <v>0</v>
      </c>
      <c r="O134" s="13">
        <f t="shared" si="140"/>
        <v>67548.5</v>
      </c>
      <c r="P134" s="14">
        <f t="shared" si="185"/>
        <v>-13471.5</v>
      </c>
      <c r="Q134" s="13">
        <f t="shared" si="180"/>
        <v>54077</v>
      </c>
      <c r="R134" s="26">
        <f t="shared" ref="R134" si="186">R136</f>
        <v>0</v>
      </c>
      <c r="S134" s="36">
        <f t="shared" si="181"/>
        <v>54077</v>
      </c>
      <c r="T134" s="14">
        <f t="shared" si="184"/>
        <v>59307.5</v>
      </c>
      <c r="U134" s="14">
        <f t="shared" ref="U134:W134" si="187">U136</f>
        <v>0</v>
      </c>
      <c r="V134" s="14">
        <f t="shared" si="141"/>
        <v>59307.5</v>
      </c>
      <c r="W134" s="14">
        <f t="shared" si="187"/>
        <v>-15524.2</v>
      </c>
      <c r="X134" s="14">
        <f t="shared" si="182"/>
        <v>43783.3</v>
      </c>
      <c r="Y134" s="14">
        <f t="shared" ref="Y134" si="188">Y136</f>
        <v>0</v>
      </c>
      <c r="Z134" s="37">
        <f t="shared" si="183"/>
        <v>43783.3</v>
      </c>
      <c r="AB134" s="18"/>
    </row>
    <row r="135" spans="1:28" x14ac:dyDescent="0.35">
      <c r="A135" s="33"/>
      <c r="B135" s="34" t="s">
        <v>5</v>
      </c>
      <c r="C135" s="35"/>
      <c r="D135" s="13"/>
      <c r="E135" s="13"/>
      <c r="F135" s="13"/>
      <c r="G135" s="13"/>
      <c r="H135" s="13"/>
      <c r="I135" s="13"/>
      <c r="J135" s="13"/>
      <c r="K135" s="25"/>
      <c r="L135" s="36"/>
      <c r="M135" s="13"/>
      <c r="N135" s="13"/>
      <c r="O135" s="13"/>
      <c r="P135" s="13"/>
      <c r="Q135" s="13"/>
      <c r="R135" s="25"/>
      <c r="S135" s="36"/>
      <c r="T135" s="14"/>
      <c r="U135" s="14"/>
      <c r="V135" s="14"/>
      <c r="W135" s="14"/>
      <c r="X135" s="14"/>
      <c r="Y135" s="14"/>
      <c r="Z135" s="37"/>
      <c r="AB135" s="18"/>
    </row>
    <row r="136" spans="1:28" x14ac:dyDescent="0.35">
      <c r="A136" s="33"/>
      <c r="B136" s="34" t="s">
        <v>12</v>
      </c>
      <c r="C136" s="35"/>
      <c r="D136" s="13">
        <v>67548.5</v>
      </c>
      <c r="E136" s="13"/>
      <c r="F136" s="13">
        <f t="shared" si="139"/>
        <v>67548.5</v>
      </c>
      <c r="G136" s="13">
        <v>-3650.9</v>
      </c>
      <c r="H136" s="13">
        <f t="shared" ref="H136:H137" si="189">F136+G136</f>
        <v>63897.599999999999</v>
      </c>
      <c r="I136" s="13"/>
      <c r="J136" s="13">
        <f t="shared" ref="J136:J137" si="190">H136+I136</f>
        <v>63897.599999999999</v>
      </c>
      <c r="K136" s="25"/>
      <c r="L136" s="36">
        <f t="shared" ref="L136:L137" si="191">J136+K136</f>
        <v>63897.599999999999</v>
      </c>
      <c r="M136" s="13">
        <v>67548.5</v>
      </c>
      <c r="N136" s="13"/>
      <c r="O136" s="13">
        <f t="shared" si="140"/>
        <v>67548.5</v>
      </c>
      <c r="P136" s="13">
        <v>-13471.5</v>
      </c>
      <c r="Q136" s="13">
        <f t="shared" ref="Q136:Q137" si="192">O136+P136</f>
        <v>54077</v>
      </c>
      <c r="R136" s="25"/>
      <c r="S136" s="36">
        <f t="shared" ref="S136:S137" si="193">Q136+R136</f>
        <v>54077</v>
      </c>
      <c r="T136" s="14">
        <v>59307.5</v>
      </c>
      <c r="U136" s="14"/>
      <c r="V136" s="14">
        <f t="shared" si="141"/>
        <v>59307.5</v>
      </c>
      <c r="W136" s="14">
        <v>-15524.2</v>
      </c>
      <c r="X136" s="14">
        <f t="shared" ref="X136:X137" si="194">V136+W136</f>
        <v>43783.3</v>
      </c>
      <c r="Y136" s="14"/>
      <c r="Z136" s="37">
        <f t="shared" ref="Z136:Z137" si="195">X136+Y136</f>
        <v>43783.3</v>
      </c>
      <c r="AA136" s="10" t="s">
        <v>119</v>
      </c>
      <c r="AB136" s="18"/>
    </row>
    <row r="137" spans="1:28" ht="63" customHeight="1" x14ac:dyDescent="0.35">
      <c r="A137" s="33" t="s">
        <v>206</v>
      </c>
      <c r="B137" s="34" t="s">
        <v>115</v>
      </c>
      <c r="C137" s="35" t="s">
        <v>3</v>
      </c>
      <c r="D137" s="13">
        <f>D139+D140</f>
        <v>196166.8</v>
      </c>
      <c r="E137" s="13">
        <f>E139+E140</f>
        <v>0</v>
      </c>
      <c r="F137" s="13">
        <f t="shared" si="139"/>
        <v>196166.8</v>
      </c>
      <c r="G137" s="13">
        <f>G139+G140</f>
        <v>1869</v>
      </c>
      <c r="H137" s="13">
        <f t="shared" si="189"/>
        <v>198035.8</v>
      </c>
      <c r="I137" s="13">
        <f>I139+I140</f>
        <v>0</v>
      </c>
      <c r="J137" s="13">
        <f t="shared" si="190"/>
        <v>198035.8</v>
      </c>
      <c r="K137" s="25">
        <f>K139+K140</f>
        <v>0</v>
      </c>
      <c r="L137" s="36">
        <f t="shared" si="191"/>
        <v>198035.8</v>
      </c>
      <c r="M137" s="13">
        <f t="shared" ref="M137:T137" si="196">M139+M140</f>
        <v>196166.8</v>
      </c>
      <c r="N137" s="13">
        <f t="shared" ref="N137:P137" si="197">N139+N140</f>
        <v>0</v>
      </c>
      <c r="O137" s="13">
        <f t="shared" si="140"/>
        <v>196166.8</v>
      </c>
      <c r="P137" s="13">
        <f t="shared" si="197"/>
        <v>24162.6</v>
      </c>
      <c r="Q137" s="13">
        <f t="shared" si="192"/>
        <v>220329.4</v>
      </c>
      <c r="R137" s="25">
        <f t="shared" ref="R137" si="198">R139+R140</f>
        <v>0</v>
      </c>
      <c r="S137" s="36">
        <f t="shared" si="193"/>
        <v>220329.4</v>
      </c>
      <c r="T137" s="13">
        <f t="shared" si="196"/>
        <v>197280.30000000002</v>
      </c>
      <c r="U137" s="14">
        <f t="shared" ref="U137:W137" si="199">U139+U140</f>
        <v>0</v>
      </c>
      <c r="V137" s="14">
        <f t="shared" si="141"/>
        <v>197280.30000000002</v>
      </c>
      <c r="W137" s="14">
        <f t="shared" si="199"/>
        <v>26215.399999999998</v>
      </c>
      <c r="X137" s="14">
        <f t="shared" si="194"/>
        <v>223495.7</v>
      </c>
      <c r="Y137" s="14">
        <f t="shared" ref="Y137" si="200">Y139+Y140</f>
        <v>0</v>
      </c>
      <c r="Z137" s="37">
        <f t="shared" si="195"/>
        <v>223495.7</v>
      </c>
      <c r="AB137" s="18"/>
    </row>
    <row r="138" spans="1:28" x14ac:dyDescent="0.35">
      <c r="A138" s="33"/>
      <c r="B138" s="34" t="s">
        <v>5</v>
      </c>
      <c r="C138" s="35"/>
      <c r="D138" s="13"/>
      <c r="E138" s="13"/>
      <c r="F138" s="13"/>
      <c r="G138" s="13"/>
      <c r="H138" s="13"/>
      <c r="I138" s="13"/>
      <c r="J138" s="13"/>
      <c r="K138" s="25"/>
      <c r="L138" s="36"/>
      <c r="M138" s="13"/>
      <c r="N138" s="13"/>
      <c r="O138" s="13"/>
      <c r="P138" s="13"/>
      <c r="Q138" s="13"/>
      <c r="R138" s="25"/>
      <c r="S138" s="36"/>
      <c r="T138" s="14"/>
      <c r="U138" s="14"/>
      <c r="V138" s="14"/>
      <c r="W138" s="14"/>
      <c r="X138" s="14"/>
      <c r="Y138" s="14"/>
      <c r="Z138" s="37"/>
      <c r="AB138" s="18"/>
    </row>
    <row r="139" spans="1:28" x14ac:dyDescent="0.35">
      <c r="A139" s="33"/>
      <c r="B139" s="34" t="s">
        <v>12</v>
      </c>
      <c r="C139" s="35"/>
      <c r="D139" s="13">
        <v>52965</v>
      </c>
      <c r="E139" s="13"/>
      <c r="F139" s="13">
        <f t="shared" si="139"/>
        <v>52965</v>
      </c>
      <c r="G139" s="13">
        <v>504.7</v>
      </c>
      <c r="H139" s="13">
        <f t="shared" ref="H139:H141" si="201">F139+G139</f>
        <v>53469.7</v>
      </c>
      <c r="I139" s="13"/>
      <c r="J139" s="13">
        <f t="shared" ref="J139:J141" si="202">H139+I139</f>
        <v>53469.7</v>
      </c>
      <c r="K139" s="25"/>
      <c r="L139" s="36">
        <f t="shared" ref="L139:L141" si="203">J139+K139</f>
        <v>53469.7</v>
      </c>
      <c r="M139" s="13">
        <v>52965</v>
      </c>
      <c r="N139" s="13"/>
      <c r="O139" s="13">
        <f t="shared" si="140"/>
        <v>52965</v>
      </c>
      <c r="P139" s="13">
        <v>6523.9</v>
      </c>
      <c r="Q139" s="13">
        <f t="shared" ref="Q139:Q141" si="204">O139+P139</f>
        <v>59488.9</v>
      </c>
      <c r="R139" s="25"/>
      <c r="S139" s="36">
        <f t="shared" ref="S139:S141" si="205">Q139+R139</f>
        <v>59488.9</v>
      </c>
      <c r="T139" s="14">
        <v>49320.1</v>
      </c>
      <c r="U139" s="14"/>
      <c r="V139" s="14">
        <f t="shared" si="141"/>
        <v>49320.1</v>
      </c>
      <c r="W139" s="14">
        <v>6553.8</v>
      </c>
      <c r="X139" s="14">
        <f t="shared" ref="X139:X141" si="206">V139+W139</f>
        <v>55873.9</v>
      </c>
      <c r="Y139" s="14"/>
      <c r="Z139" s="37">
        <f t="shared" ref="Z139:Z141" si="207">X139+Y139</f>
        <v>55873.9</v>
      </c>
      <c r="AA139" s="10" t="s">
        <v>118</v>
      </c>
      <c r="AB139" s="18"/>
    </row>
    <row r="140" spans="1:28" x14ac:dyDescent="0.35">
      <c r="A140" s="33"/>
      <c r="B140" s="34" t="s">
        <v>20</v>
      </c>
      <c r="C140" s="35"/>
      <c r="D140" s="13">
        <v>143201.79999999999</v>
      </c>
      <c r="E140" s="13"/>
      <c r="F140" s="13">
        <f t="shared" si="139"/>
        <v>143201.79999999999</v>
      </c>
      <c r="G140" s="13">
        <v>1364.3</v>
      </c>
      <c r="H140" s="13">
        <f t="shared" si="201"/>
        <v>144566.09999999998</v>
      </c>
      <c r="I140" s="13"/>
      <c r="J140" s="13">
        <f t="shared" si="202"/>
        <v>144566.09999999998</v>
      </c>
      <c r="K140" s="25"/>
      <c r="L140" s="36">
        <f t="shared" si="203"/>
        <v>144566.09999999998</v>
      </c>
      <c r="M140" s="13">
        <v>143201.79999999999</v>
      </c>
      <c r="N140" s="13"/>
      <c r="O140" s="13">
        <f t="shared" si="140"/>
        <v>143201.79999999999</v>
      </c>
      <c r="P140" s="13">
        <v>17638.7</v>
      </c>
      <c r="Q140" s="13">
        <f t="shared" si="204"/>
        <v>160840.5</v>
      </c>
      <c r="R140" s="25"/>
      <c r="S140" s="36">
        <f t="shared" si="205"/>
        <v>160840.5</v>
      </c>
      <c r="T140" s="14">
        <v>147960.20000000001</v>
      </c>
      <c r="U140" s="14"/>
      <c r="V140" s="14">
        <f t="shared" si="141"/>
        <v>147960.20000000001</v>
      </c>
      <c r="W140" s="14">
        <v>19661.599999999999</v>
      </c>
      <c r="X140" s="14">
        <f t="shared" si="206"/>
        <v>167621.80000000002</v>
      </c>
      <c r="Y140" s="14"/>
      <c r="Z140" s="37">
        <f t="shared" si="207"/>
        <v>167621.80000000002</v>
      </c>
      <c r="AA140" s="10" t="s">
        <v>118</v>
      </c>
      <c r="AB140" s="18"/>
    </row>
    <row r="141" spans="1:28" x14ac:dyDescent="0.35">
      <c r="A141" s="33"/>
      <c r="B141" s="34" t="s">
        <v>27</v>
      </c>
      <c r="C141" s="34"/>
      <c r="D141" s="14">
        <f>D143+D144</f>
        <v>545691.1</v>
      </c>
      <c r="E141" s="14"/>
      <c r="F141" s="13">
        <f t="shared" si="139"/>
        <v>545691.1</v>
      </c>
      <c r="G141" s="14">
        <f>G143+G144</f>
        <v>15047.825000000001</v>
      </c>
      <c r="H141" s="13">
        <f t="shared" si="201"/>
        <v>560738.92499999993</v>
      </c>
      <c r="I141" s="14">
        <f>I143+I144</f>
        <v>0</v>
      </c>
      <c r="J141" s="13">
        <f t="shared" si="202"/>
        <v>560738.92499999993</v>
      </c>
      <c r="K141" s="26">
        <f>K143+K144</f>
        <v>21381.073</v>
      </c>
      <c r="L141" s="36">
        <f t="shared" si="203"/>
        <v>582119.99799999991</v>
      </c>
      <c r="M141" s="14">
        <f t="shared" ref="M141:T141" si="208">M143+M144</f>
        <v>186329.3</v>
      </c>
      <c r="N141" s="14">
        <f t="shared" ref="N141:P141" si="209">N143+N144</f>
        <v>0</v>
      </c>
      <c r="O141" s="13">
        <f t="shared" si="140"/>
        <v>186329.3</v>
      </c>
      <c r="P141" s="14">
        <f t="shared" si="209"/>
        <v>0</v>
      </c>
      <c r="Q141" s="13">
        <f t="shared" si="204"/>
        <v>186329.3</v>
      </c>
      <c r="R141" s="26">
        <f t="shared" ref="R141" si="210">R143+R144</f>
        <v>-51950</v>
      </c>
      <c r="S141" s="36">
        <f t="shared" si="205"/>
        <v>134379.29999999999</v>
      </c>
      <c r="T141" s="14">
        <f t="shared" si="208"/>
        <v>328747.2</v>
      </c>
      <c r="U141" s="14">
        <f t="shared" ref="U141:W141" si="211">U143+U144</f>
        <v>0</v>
      </c>
      <c r="V141" s="14">
        <f t="shared" si="141"/>
        <v>328747.2</v>
      </c>
      <c r="W141" s="14">
        <f t="shared" si="211"/>
        <v>0</v>
      </c>
      <c r="X141" s="14">
        <f t="shared" si="206"/>
        <v>328747.2</v>
      </c>
      <c r="Y141" s="14">
        <f t="shared" ref="Y141" si="212">Y143+Y144</f>
        <v>-124630</v>
      </c>
      <c r="Z141" s="37">
        <f t="shared" si="207"/>
        <v>204117.2</v>
      </c>
      <c r="AB141" s="18"/>
    </row>
    <row r="142" spans="1:28" x14ac:dyDescent="0.35">
      <c r="A142" s="33"/>
      <c r="B142" s="55" t="s">
        <v>5</v>
      </c>
      <c r="C142" s="34"/>
      <c r="D142" s="13"/>
      <c r="E142" s="13"/>
      <c r="F142" s="13"/>
      <c r="G142" s="13"/>
      <c r="H142" s="13"/>
      <c r="I142" s="13"/>
      <c r="J142" s="13"/>
      <c r="K142" s="25"/>
      <c r="L142" s="36"/>
      <c r="M142" s="13"/>
      <c r="N142" s="13"/>
      <c r="O142" s="13"/>
      <c r="P142" s="13"/>
      <c r="Q142" s="13"/>
      <c r="R142" s="25"/>
      <c r="S142" s="36"/>
      <c r="T142" s="14"/>
      <c r="U142" s="14"/>
      <c r="V142" s="14"/>
      <c r="W142" s="14"/>
      <c r="X142" s="14"/>
      <c r="Y142" s="14"/>
      <c r="Z142" s="37"/>
      <c r="AB142" s="18"/>
    </row>
    <row r="143" spans="1:28" s="3" customFormat="1" hidden="1" x14ac:dyDescent="0.35">
      <c r="A143" s="1"/>
      <c r="B143" s="5" t="s">
        <v>6</v>
      </c>
      <c r="C143" s="20"/>
      <c r="D143" s="13">
        <f>D145+D148+D150+D151+D152+D153+D154+D155+D158+D162+D164</f>
        <v>483329.4</v>
      </c>
      <c r="E143" s="13">
        <f>E145+E148+E150+E151+E152+E153+E154+E155+E158+E162+E164</f>
        <v>0</v>
      </c>
      <c r="F143" s="13">
        <f t="shared" si="139"/>
        <v>483329.4</v>
      </c>
      <c r="G143" s="13">
        <f>G145+G148+G150+G151+G152+G153+G154+G155+G158+G162+G164+G165+G166+G167</f>
        <v>15047.825000000001</v>
      </c>
      <c r="H143" s="13">
        <f t="shared" ref="H143:H146" si="213">F143+G143</f>
        <v>498377.22500000003</v>
      </c>
      <c r="I143" s="13">
        <f>I145+I148+I150+I151+I152+I153+I154+I155+I158+I162+I164+I165+I166+I167</f>
        <v>0</v>
      </c>
      <c r="J143" s="13">
        <f t="shared" ref="J143:J146" si="214">H143+I143</f>
        <v>498377.22500000003</v>
      </c>
      <c r="K143" s="13">
        <f>K145+K148+K150+K151+K152+K153+K154+K155+K158+K162+K164+K165+K166+K167+K168</f>
        <v>21381.073</v>
      </c>
      <c r="L143" s="13">
        <f t="shared" ref="L143:L146" si="215">J143+K143</f>
        <v>519758.29800000001</v>
      </c>
      <c r="M143" s="13">
        <f t="shared" ref="M143:T143" si="216">M145+M148+M150+M151+M152+M153+M154+M155+M158+M162+M164</f>
        <v>123967.6</v>
      </c>
      <c r="N143" s="13">
        <f t="shared" ref="N143" si="217">N145+N148+N150+N151+N152+N153+N154+N155+N158+N162+N164</f>
        <v>0</v>
      </c>
      <c r="O143" s="13">
        <f t="shared" si="140"/>
        <v>123967.6</v>
      </c>
      <c r="P143" s="13">
        <f>P145+P148+P150+P151+P152+P153+P154+P155+P158+P162+P164+P165+P166+P167</f>
        <v>0</v>
      </c>
      <c r="Q143" s="13">
        <f t="shared" ref="Q143:Q146" si="218">O143+P143</f>
        <v>123967.6</v>
      </c>
      <c r="R143" s="13">
        <f>R145+R148+R150+R151+R152+R153+R154+R155+R158+R162+R164+R165+R166+R167+R168</f>
        <v>-51950</v>
      </c>
      <c r="S143" s="13">
        <f t="shared" ref="S143:S146" si="219">Q143+R143</f>
        <v>72017.600000000006</v>
      </c>
      <c r="T143" s="13">
        <f t="shared" si="216"/>
        <v>245086</v>
      </c>
      <c r="U143" s="14">
        <f t="shared" ref="U143" si="220">U145+U148+U150+U151+U152+U153+U154+U155+U158+U162+U164</f>
        <v>0</v>
      </c>
      <c r="V143" s="14">
        <f t="shared" si="141"/>
        <v>245086</v>
      </c>
      <c r="W143" s="14">
        <f>W145+W148+W150+W151+W152+W153+W154+W155+W158+W162+W164+W165+W166+W167</f>
        <v>0</v>
      </c>
      <c r="X143" s="14">
        <f t="shared" ref="X143:X146" si="221">V143+W143</f>
        <v>245086</v>
      </c>
      <c r="Y143" s="14">
        <f>Y145+Y148+Y150+Y151+Y152+Y153+Y154+Y155+Y158+Y162+Y164+Y165+Y166+Y167+Y168</f>
        <v>-124630</v>
      </c>
      <c r="Z143" s="14">
        <f t="shared" ref="Z143:Z146" si="222">X143+Y143</f>
        <v>120456</v>
      </c>
      <c r="AA143" s="10"/>
      <c r="AB143" s="18">
        <v>0</v>
      </c>
    </row>
    <row r="144" spans="1:28" x14ac:dyDescent="0.35">
      <c r="A144" s="33"/>
      <c r="B144" s="55" t="s">
        <v>12</v>
      </c>
      <c r="C144" s="34"/>
      <c r="D144" s="13">
        <f>D149</f>
        <v>62361.7</v>
      </c>
      <c r="E144" s="13">
        <f>E149</f>
        <v>0</v>
      </c>
      <c r="F144" s="13">
        <f t="shared" si="139"/>
        <v>62361.7</v>
      </c>
      <c r="G144" s="13">
        <f>G149</f>
        <v>0</v>
      </c>
      <c r="H144" s="13">
        <f t="shared" si="213"/>
        <v>62361.7</v>
      </c>
      <c r="I144" s="13">
        <f>I149</f>
        <v>0</v>
      </c>
      <c r="J144" s="13">
        <f t="shared" si="214"/>
        <v>62361.7</v>
      </c>
      <c r="K144" s="25">
        <f>K149</f>
        <v>0</v>
      </c>
      <c r="L144" s="36">
        <f t="shared" si="215"/>
        <v>62361.7</v>
      </c>
      <c r="M144" s="13">
        <f t="shared" ref="M144:T144" si="223">M149</f>
        <v>62361.7</v>
      </c>
      <c r="N144" s="13">
        <f t="shared" ref="N144:P144" si="224">N149</f>
        <v>0</v>
      </c>
      <c r="O144" s="13">
        <f t="shared" si="140"/>
        <v>62361.7</v>
      </c>
      <c r="P144" s="13">
        <f t="shared" si="224"/>
        <v>0</v>
      </c>
      <c r="Q144" s="13">
        <f t="shared" si="218"/>
        <v>62361.7</v>
      </c>
      <c r="R144" s="25">
        <f t="shared" ref="R144" si="225">R149</f>
        <v>0</v>
      </c>
      <c r="S144" s="36">
        <f t="shared" si="219"/>
        <v>62361.7</v>
      </c>
      <c r="T144" s="13">
        <f t="shared" si="223"/>
        <v>83661.2</v>
      </c>
      <c r="U144" s="14">
        <f t="shared" ref="U144:W144" si="226">U149</f>
        <v>0</v>
      </c>
      <c r="V144" s="14">
        <f t="shared" si="141"/>
        <v>83661.2</v>
      </c>
      <c r="W144" s="14">
        <f t="shared" si="226"/>
        <v>0</v>
      </c>
      <c r="X144" s="14">
        <f t="shared" si="221"/>
        <v>83661.2</v>
      </c>
      <c r="Y144" s="14">
        <f t="shared" ref="Y144" si="227">Y149</f>
        <v>0</v>
      </c>
      <c r="Z144" s="37">
        <f t="shared" si="222"/>
        <v>83661.2</v>
      </c>
      <c r="AB144" s="18"/>
    </row>
    <row r="145" spans="1:28" ht="36" x14ac:dyDescent="0.35">
      <c r="A145" s="33" t="s">
        <v>207</v>
      </c>
      <c r="B145" s="55" t="s">
        <v>45</v>
      </c>
      <c r="C145" s="35" t="s">
        <v>97</v>
      </c>
      <c r="D145" s="13">
        <v>17026.900000000001</v>
      </c>
      <c r="E145" s="13"/>
      <c r="F145" s="13">
        <f t="shared" si="139"/>
        <v>17026.900000000001</v>
      </c>
      <c r="G145" s="13"/>
      <c r="H145" s="13">
        <f t="shared" si="213"/>
        <v>17026.900000000001</v>
      </c>
      <c r="I145" s="13"/>
      <c r="J145" s="13">
        <f t="shared" si="214"/>
        <v>17026.900000000001</v>
      </c>
      <c r="K145" s="25"/>
      <c r="L145" s="36">
        <f t="shared" si="215"/>
        <v>17026.900000000001</v>
      </c>
      <c r="M145" s="13">
        <v>0</v>
      </c>
      <c r="N145" s="13">
        <v>0</v>
      </c>
      <c r="O145" s="13">
        <f t="shared" si="140"/>
        <v>0</v>
      </c>
      <c r="P145" s="13">
        <v>0</v>
      </c>
      <c r="Q145" s="13">
        <f t="shared" si="218"/>
        <v>0</v>
      </c>
      <c r="R145" s="25">
        <v>0</v>
      </c>
      <c r="S145" s="36">
        <f t="shared" si="219"/>
        <v>0</v>
      </c>
      <c r="T145" s="14">
        <v>0</v>
      </c>
      <c r="U145" s="14">
        <v>0</v>
      </c>
      <c r="V145" s="14">
        <f t="shared" si="141"/>
        <v>0</v>
      </c>
      <c r="W145" s="14"/>
      <c r="X145" s="14">
        <f t="shared" si="221"/>
        <v>0</v>
      </c>
      <c r="Y145" s="14"/>
      <c r="Z145" s="37">
        <f t="shared" si="222"/>
        <v>0</v>
      </c>
      <c r="AA145" s="10" t="s">
        <v>140</v>
      </c>
      <c r="AB145" s="18"/>
    </row>
    <row r="146" spans="1:28" ht="36" x14ac:dyDescent="0.35">
      <c r="A146" s="33" t="s">
        <v>208</v>
      </c>
      <c r="B146" s="55" t="s">
        <v>46</v>
      </c>
      <c r="C146" s="35" t="s">
        <v>97</v>
      </c>
      <c r="D146" s="13">
        <f>D148+D149</f>
        <v>152367.29999999999</v>
      </c>
      <c r="E146" s="13">
        <f>E148+E149</f>
        <v>0</v>
      </c>
      <c r="F146" s="13">
        <f t="shared" si="139"/>
        <v>152367.29999999999</v>
      </c>
      <c r="G146" s="13">
        <f>G148+G149</f>
        <v>0</v>
      </c>
      <c r="H146" s="13">
        <f t="shared" si="213"/>
        <v>152367.29999999999</v>
      </c>
      <c r="I146" s="13">
        <f>I148+I149</f>
        <v>0</v>
      </c>
      <c r="J146" s="13">
        <f t="shared" si="214"/>
        <v>152367.29999999999</v>
      </c>
      <c r="K146" s="25">
        <f>K148+K149</f>
        <v>0</v>
      </c>
      <c r="L146" s="36">
        <f t="shared" si="215"/>
        <v>152367.29999999999</v>
      </c>
      <c r="M146" s="13">
        <f t="shared" ref="M146:T146" si="228">M148+M149</f>
        <v>122861.7</v>
      </c>
      <c r="N146" s="13">
        <f t="shared" ref="N146:P146" si="229">N148+N149</f>
        <v>0</v>
      </c>
      <c r="O146" s="13">
        <f t="shared" si="140"/>
        <v>122861.7</v>
      </c>
      <c r="P146" s="13">
        <f t="shared" si="229"/>
        <v>0</v>
      </c>
      <c r="Q146" s="13">
        <f t="shared" si="218"/>
        <v>122861.7</v>
      </c>
      <c r="R146" s="25">
        <f t="shared" ref="R146" si="230">R148+R149</f>
        <v>0</v>
      </c>
      <c r="S146" s="36">
        <f t="shared" si="219"/>
        <v>122861.7</v>
      </c>
      <c r="T146" s="13">
        <f t="shared" si="228"/>
        <v>144161.20000000001</v>
      </c>
      <c r="U146" s="14">
        <f t="shared" ref="U146:W146" si="231">U148+U149</f>
        <v>0</v>
      </c>
      <c r="V146" s="14">
        <f t="shared" si="141"/>
        <v>144161.20000000001</v>
      </c>
      <c r="W146" s="14">
        <f t="shared" si="231"/>
        <v>0</v>
      </c>
      <c r="X146" s="14">
        <f t="shared" si="221"/>
        <v>144161.20000000001</v>
      </c>
      <c r="Y146" s="14">
        <f t="shared" ref="Y146" si="232">Y148+Y149</f>
        <v>0</v>
      </c>
      <c r="Z146" s="37">
        <f t="shared" si="222"/>
        <v>144161.20000000001</v>
      </c>
      <c r="AB146" s="18"/>
    </row>
    <row r="147" spans="1:28" x14ac:dyDescent="0.35">
      <c r="A147" s="33"/>
      <c r="B147" s="55" t="s">
        <v>5</v>
      </c>
      <c r="C147" s="34"/>
      <c r="D147" s="13"/>
      <c r="E147" s="13"/>
      <c r="F147" s="13"/>
      <c r="G147" s="13"/>
      <c r="H147" s="13"/>
      <c r="I147" s="13"/>
      <c r="J147" s="13"/>
      <c r="K147" s="25"/>
      <c r="L147" s="36"/>
      <c r="M147" s="13"/>
      <c r="N147" s="13"/>
      <c r="O147" s="13"/>
      <c r="P147" s="13"/>
      <c r="Q147" s="13"/>
      <c r="R147" s="25"/>
      <c r="S147" s="36"/>
      <c r="T147" s="14"/>
      <c r="U147" s="14"/>
      <c r="V147" s="14"/>
      <c r="W147" s="14"/>
      <c r="X147" s="14"/>
      <c r="Y147" s="14"/>
      <c r="Z147" s="37"/>
      <c r="AB147" s="18"/>
    </row>
    <row r="148" spans="1:28" s="3" customFormat="1" hidden="1" x14ac:dyDescent="0.35">
      <c r="A148" s="1"/>
      <c r="B148" s="5" t="s">
        <v>6</v>
      </c>
      <c r="C148" s="20"/>
      <c r="D148" s="13">
        <v>90005.6</v>
      </c>
      <c r="E148" s="13"/>
      <c r="F148" s="13">
        <f t="shared" si="139"/>
        <v>90005.6</v>
      </c>
      <c r="G148" s="13"/>
      <c r="H148" s="13">
        <f t="shared" ref="H148:H156" si="233">F148+G148</f>
        <v>90005.6</v>
      </c>
      <c r="I148" s="13"/>
      <c r="J148" s="13">
        <f t="shared" ref="J148:J156" si="234">H148+I148</f>
        <v>90005.6</v>
      </c>
      <c r="K148" s="13"/>
      <c r="L148" s="13">
        <f t="shared" ref="L148:L156" si="235">J148+K148</f>
        <v>90005.6</v>
      </c>
      <c r="M148" s="13">
        <v>60500</v>
      </c>
      <c r="N148" s="13"/>
      <c r="O148" s="13">
        <f t="shared" si="140"/>
        <v>60500</v>
      </c>
      <c r="P148" s="13"/>
      <c r="Q148" s="13">
        <f t="shared" ref="Q148:Q156" si="236">O148+P148</f>
        <v>60500</v>
      </c>
      <c r="R148" s="13"/>
      <c r="S148" s="13">
        <f t="shared" ref="S148:S156" si="237">Q148+R148</f>
        <v>60500</v>
      </c>
      <c r="T148" s="14">
        <v>60500</v>
      </c>
      <c r="U148" s="14"/>
      <c r="V148" s="14">
        <f t="shared" si="141"/>
        <v>60500</v>
      </c>
      <c r="W148" s="14"/>
      <c r="X148" s="14">
        <f t="shared" ref="X148:X156" si="238">V148+W148</f>
        <v>60500</v>
      </c>
      <c r="Y148" s="14"/>
      <c r="Z148" s="14">
        <f t="shared" ref="Z148:Z156" si="239">X148+Y148</f>
        <v>60500</v>
      </c>
      <c r="AA148" s="10" t="s">
        <v>282</v>
      </c>
      <c r="AB148" s="18">
        <v>0</v>
      </c>
    </row>
    <row r="149" spans="1:28" x14ac:dyDescent="0.35">
      <c r="A149" s="33"/>
      <c r="B149" s="55" t="s">
        <v>12</v>
      </c>
      <c r="C149" s="34"/>
      <c r="D149" s="13">
        <v>62361.7</v>
      </c>
      <c r="E149" s="13"/>
      <c r="F149" s="13">
        <f t="shared" si="139"/>
        <v>62361.7</v>
      </c>
      <c r="G149" s="13"/>
      <c r="H149" s="13">
        <f t="shared" si="233"/>
        <v>62361.7</v>
      </c>
      <c r="I149" s="13"/>
      <c r="J149" s="13">
        <f t="shared" si="234"/>
        <v>62361.7</v>
      </c>
      <c r="K149" s="25"/>
      <c r="L149" s="36">
        <f t="shared" si="235"/>
        <v>62361.7</v>
      </c>
      <c r="M149" s="13">
        <v>62361.7</v>
      </c>
      <c r="N149" s="13"/>
      <c r="O149" s="13">
        <f t="shared" si="140"/>
        <v>62361.7</v>
      </c>
      <c r="P149" s="13"/>
      <c r="Q149" s="13">
        <f t="shared" si="236"/>
        <v>62361.7</v>
      </c>
      <c r="R149" s="25"/>
      <c r="S149" s="36">
        <f t="shared" si="237"/>
        <v>62361.7</v>
      </c>
      <c r="T149" s="14">
        <v>83661.2</v>
      </c>
      <c r="U149" s="14"/>
      <c r="V149" s="14">
        <f t="shared" si="141"/>
        <v>83661.2</v>
      </c>
      <c r="W149" s="14"/>
      <c r="X149" s="14">
        <f t="shared" si="238"/>
        <v>83661.2</v>
      </c>
      <c r="Y149" s="14"/>
      <c r="Z149" s="37">
        <f t="shared" si="239"/>
        <v>83661.2</v>
      </c>
      <c r="AA149" s="10" t="s">
        <v>281</v>
      </c>
      <c r="AB149" s="18"/>
    </row>
    <row r="150" spans="1:28" ht="36" x14ac:dyDescent="0.35">
      <c r="A150" s="33" t="s">
        <v>209</v>
      </c>
      <c r="B150" s="55" t="s">
        <v>47</v>
      </c>
      <c r="C150" s="35" t="s">
        <v>97</v>
      </c>
      <c r="D150" s="13">
        <v>31451.7</v>
      </c>
      <c r="E150" s="13"/>
      <c r="F150" s="13">
        <f t="shared" si="139"/>
        <v>31451.7</v>
      </c>
      <c r="G150" s="13"/>
      <c r="H150" s="13">
        <f t="shared" si="233"/>
        <v>31451.7</v>
      </c>
      <c r="I150" s="13"/>
      <c r="J150" s="13">
        <f t="shared" si="234"/>
        <v>31451.7</v>
      </c>
      <c r="K150" s="25"/>
      <c r="L150" s="36">
        <f t="shared" si="235"/>
        <v>31451.7</v>
      </c>
      <c r="M150" s="13">
        <v>0</v>
      </c>
      <c r="N150" s="13">
        <v>0</v>
      </c>
      <c r="O150" s="13">
        <f t="shared" si="140"/>
        <v>0</v>
      </c>
      <c r="P150" s="13"/>
      <c r="Q150" s="13">
        <f t="shared" si="236"/>
        <v>0</v>
      </c>
      <c r="R150" s="25"/>
      <c r="S150" s="36">
        <f t="shared" si="237"/>
        <v>0</v>
      </c>
      <c r="T150" s="14">
        <v>0</v>
      </c>
      <c r="U150" s="14">
        <v>0</v>
      </c>
      <c r="V150" s="14">
        <f t="shared" si="141"/>
        <v>0</v>
      </c>
      <c r="W150" s="14"/>
      <c r="X150" s="14">
        <f t="shared" si="238"/>
        <v>0</v>
      </c>
      <c r="Y150" s="14"/>
      <c r="Z150" s="37">
        <f t="shared" si="239"/>
        <v>0</v>
      </c>
      <c r="AA150" s="10" t="s">
        <v>141</v>
      </c>
      <c r="AB150" s="18"/>
    </row>
    <row r="151" spans="1:28" ht="36" x14ac:dyDescent="0.35">
      <c r="A151" s="33" t="s">
        <v>210</v>
      </c>
      <c r="B151" s="55" t="s">
        <v>48</v>
      </c>
      <c r="C151" s="35" t="s">
        <v>97</v>
      </c>
      <c r="D151" s="13">
        <v>0</v>
      </c>
      <c r="E151" s="13"/>
      <c r="F151" s="13">
        <f t="shared" si="139"/>
        <v>0</v>
      </c>
      <c r="G151" s="13"/>
      <c r="H151" s="13">
        <f t="shared" si="233"/>
        <v>0</v>
      </c>
      <c r="I151" s="13"/>
      <c r="J151" s="13">
        <f t="shared" si="234"/>
        <v>0</v>
      </c>
      <c r="K151" s="25"/>
      <c r="L151" s="36">
        <f t="shared" si="235"/>
        <v>0</v>
      </c>
      <c r="M151" s="13">
        <v>726.6</v>
      </c>
      <c r="N151" s="13"/>
      <c r="O151" s="13">
        <f t="shared" si="140"/>
        <v>726.6</v>
      </c>
      <c r="P151" s="13"/>
      <c r="Q151" s="13">
        <f t="shared" si="236"/>
        <v>726.6</v>
      </c>
      <c r="R151" s="25"/>
      <c r="S151" s="36">
        <f t="shared" si="237"/>
        <v>726.6</v>
      </c>
      <c r="T151" s="14">
        <v>0</v>
      </c>
      <c r="U151" s="14">
        <v>0</v>
      </c>
      <c r="V151" s="14">
        <f t="shared" si="141"/>
        <v>0</v>
      </c>
      <c r="W151" s="14"/>
      <c r="X151" s="14">
        <f t="shared" si="238"/>
        <v>0</v>
      </c>
      <c r="Y151" s="14"/>
      <c r="Z151" s="37">
        <f t="shared" si="239"/>
        <v>0</v>
      </c>
      <c r="AA151" s="9" t="s">
        <v>142</v>
      </c>
      <c r="AB151" s="18"/>
    </row>
    <row r="152" spans="1:28" ht="36" x14ac:dyDescent="0.35">
      <c r="A152" s="33" t="s">
        <v>211</v>
      </c>
      <c r="B152" s="55" t="s">
        <v>49</v>
      </c>
      <c r="C152" s="35" t="s">
        <v>97</v>
      </c>
      <c r="D152" s="13">
        <v>0</v>
      </c>
      <c r="E152" s="13"/>
      <c r="F152" s="13">
        <f t="shared" si="139"/>
        <v>0</v>
      </c>
      <c r="G152" s="13"/>
      <c r="H152" s="13">
        <f t="shared" si="233"/>
        <v>0</v>
      </c>
      <c r="I152" s="13"/>
      <c r="J152" s="13">
        <f t="shared" si="234"/>
        <v>0</v>
      </c>
      <c r="K152" s="25"/>
      <c r="L152" s="36">
        <f t="shared" si="235"/>
        <v>0</v>
      </c>
      <c r="M152" s="13">
        <v>0</v>
      </c>
      <c r="N152" s="13">
        <v>0</v>
      </c>
      <c r="O152" s="13">
        <f t="shared" si="140"/>
        <v>0</v>
      </c>
      <c r="P152" s="13"/>
      <c r="Q152" s="13">
        <f t="shared" si="236"/>
        <v>0</v>
      </c>
      <c r="R152" s="25"/>
      <c r="S152" s="36">
        <f t="shared" si="237"/>
        <v>0</v>
      </c>
      <c r="T152" s="14">
        <v>52000</v>
      </c>
      <c r="U152" s="14"/>
      <c r="V152" s="14">
        <f t="shared" si="141"/>
        <v>52000</v>
      </c>
      <c r="W152" s="14"/>
      <c r="X152" s="14">
        <f t="shared" si="238"/>
        <v>52000</v>
      </c>
      <c r="Y152" s="14"/>
      <c r="Z152" s="37">
        <f t="shared" si="239"/>
        <v>52000</v>
      </c>
      <c r="AA152" s="9" t="s">
        <v>143</v>
      </c>
      <c r="AB152" s="18"/>
    </row>
    <row r="153" spans="1:28" ht="36" x14ac:dyDescent="0.35">
      <c r="A153" s="33" t="s">
        <v>212</v>
      </c>
      <c r="B153" s="55" t="s">
        <v>302</v>
      </c>
      <c r="C153" s="35" t="s">
        <v>97</v>
      </c>
      <c r="D153" s="13">
        <v>0</v>
      </c>
      <c r="E153" s="13"/>
      <c r="F153" s="13">
        <f t="shared" si="139"/>
        <v>0</v>
      </c>
      <c r="G153" s="13"/>
      <c r="H153" s="13">
        <f t="shared" si="233"/>
        <v>0</v>
      </c>
      <c r="I153" s="13"/>
      <c r="J153" s="13">
        <f t="shared" si="234"/>
        <v>0</v>
      </c>
      <c r="K153" s="25"/>
      <c r="L153" s="36">
        <f t="shared" si="235"/>
        <v>0</v>
      </c>
      <c r="M153" s="13">
        <v>0</v>
      </c>
      <c r="N153" s="13">
        <v>0</v>
      </c>
      <c r="O153" s="13">
        <f t="shared" si="140"/>
        <v>0</v>
      </c>
      <c r="P153" s="13"/>
      <c r="Q153" s="13">
        <f t="shared" si="236"/>
        <v>0</v>
      </c>
      <c r="R153" s="25"/>
      <c r="S153" s="36">
        <f t="shared" si="237"/>
        <v>0</v>
      </c>
      <c r="T153" s="14">
        <v>7956</v>
      </c>
      <c r="U153" s="14"/>
      <c r="V153" s="14">
        <f t="shared" si="141"/>
        <v>7956</v>
      </c>
      <c r="W153" s="14"/>
      <c r="X153" s="14">
        <f t="shared" si="238"/>
        <v>7956</v>
      </c>
      <c r="Y153" s="14"/>
      <c r="Z153" s="37">
        <f t="shared" si="239"/>
        <v>7956</v>
      </c>
      <c r="AA153" s="9" t="s">
        <v>144</v>
      </c>
      <c r="AB153" s="18"/>
    </row>
    <row r="154" spans="1:28" ht="36" x14ac:dyDescent="0.35">
      <c r="A154" s="33" t="s">
        <v>213</v>
      </c>
      <c r="B154" s="55" t="s">
        <v>252</v>
      </c>
      <c r="C154" s="35" t="s">
        <v>97</v>
      </c>
      <c r="D154" s="13">
        <v>1963.9</v>
      </c>
      <c r="E154" s="13"/>
      <c r="F154" s="13">
        <f t="shared" si="139"/>
        <v>1963.9</v>
      </c>
      <c r="G154" s="13"/>
      <c r="H154" s="13">
        <f t="shared" si="233"/>
        <v>1963.9</v>
      </c>
      <c r="I154" s="13"/>
      <c r="J154" s="13">
        <f t="shared" si="234"/>
        <v>1963.9</v>
      </c>
      <c r="K154" s="25"/>
      <c r="L154" s="36">
        <f t="shared" si="235"/>
        <v>1963.9</v>
      </c>
      <c r="M154" s="13">
        <v>0</v>
      </c>
      <c r="N154" s="13">
        <v>0</v>
      </c>
      <c r="O154" s="13">
        <f t="shared" si="140"/>
        <v>0</v>
      </c>
      <c r="P154" s="13"/>
      <c r="Q154" s="13">
        <f t="shared" si="236"/>
        <v>0</v>
      </c>
      <c r="R154" s="25"/>
      <c r="S154" s="36">
        <f t="shared" si="237"/>
        <v>0</v>
      </c>
      <c r="T154" s="14">
        <v>0</v>
      </c>
      <c r="U154" s="14">
        <v>0</v>
      </c>
      <c r="V154" s="14">
        <f t="shared" si="141"/>
        <v>0</v>
      </c>
      <c r="W154" s="14"/>
      <c r="X154" s="14">
        <f t="shared" si="238"/>
        <v>0</v>
      </c>
      <c r="Y154" s="14"/>
      <c r="Z154" s="37">
        <f t="shared" si="239"/>
        <v>0</v>
      </c>
      <c r="AA154" s="9" t="s">
        <v>145</v>
      </c>
      <c r="AB154" s="18"/>
    </row>
    <row r="155" spans="1:28" ht="36" x14ac:dyDescent="0.35">
      <c r="A155" s="33" t="s">
        <v>214</v>
      </c>
      <c r="B155" s="55" t="s">
        <v>253</v>
      </c>
      <c r="C155" s="35" t="s">
        <v>97</v>
      </c>
      <c r="D155" s="13">
        <v>0</v>
      </c>
      <c r="E155" s="13"/>
      <c r="F155" s="13">
        <f t="shared" si="139"/>
        <v>0</v>
      </c>
      <c r="G155" s="13">
        <v>7350</v>
      </c>
      <c r="H155" s="13">
        <f t="shared" si="233"/>
        <v>7350</v>
      </c>
      <c r="I155" s="13"/>
      <c r="J155" s="13">
        <f t="shared" si="234"/>
        <v>7350</v>
      </c>
      <c r="K155" s="25"/>
      <c r="L155" s="36">
        <f t="shared" si="235"/>
        <v>7350</v>
      </c>
      <c r="M155" s="13">
        <v>51950</v>
      </c>
      <c r="N155" s="13"/>
      <c r="O155" s="13">
        <f t="shared" si="140"/>
        <v>51950</v>
      </c>
      <c r="P155" s="13"/>
      <c r="Q155" s="13">
        <f t="shared" si="236"/>
        <v>51950</v>
      </c>
      <c r="R155" s="25">
        <v>-51950</v>
      </c>
      <c r="S155" s="36">
        <f t="shared" si="237"/>
        <v>0</v>
      </c>
      <c r="T155" s="14">
        <v>124630</v>
      </c>
      <c r="U155" s="14"/>
      <c r="V155" s="14">
        <f t="shared" si="141"/>
        <v>124630</v>
      </c>
      <c r="W155" s="14"/>
      <c r="X155" s="14">
        <f t="shared" si="238"/>
        <v>124630</v>
      </c>
      <c r="Y155" s="14">
        <v>-124630</v>
      </c>
      <c r="Z155" s="37">
        <f t="shared" si="239"/>
        <v>0</v>
      </c>
      <c r="AA155" s="9" t="s">
        <v>146</v>
      </c>
      <c r="AB155" s="18"/>
    </row>
    <row r="156" spans="1:28" ht="36" x14ac:dyDescent="0.35">
      <c r="A156" s="33" t="s">
        <v>215</v>
      </c>
      <c r="B156" s="55" t="s">
        <v>50</v>
      </c>
      <c r="C156" s="35" t="s">
        <v>97</v>
      </c>
      <c r="D156" s="13">
        <f>D158+D159</f>
        <v>194984.1</v>
      </c>
      <c r="E156" s="13">
        <f>E158+E159</f>
        <v>0</v>
      </c>
      <c r="F156" s="13">
        <f t="shared" si="139"/>
        <v>194984.1</v>
      </c>
      <c r="G156" s="13">
        <f>G158+G159</f>
        <v>0</v>
      </c>
      <c r="H156" s="13">
        <f t="shared" si="233"/>
        <v>194984.1</v>
      </c>
      <c r="I156" s="13">
        <f>I158+I159</f>
        <v>0</v>
      </c>
      <c r="J156" s="13">
        <f t="shared" si="234"/>
        <v>194984.1</v>
      </c>
      <c r="K156" s="25">
        <f>K158+K159</f>
        <v>0</v>
      </c>
      <c r="L156" s="36">
        <f t="shared" si="235"/>
        <v>194984.1</v>
      </c>
      <c r="M156" s="13">
        <f t="shared" ref="M156:T156" si="240">M158+M159</f>
        <v>0</v>
      </c>
      <c r="N156" s="13">
        <f t="shared" ref="N156:P156" si="241">N158+N159</f>
        <v>0</v>
      </c>
      <c r="O156" s="13">
        <f t="shared" si="140"/>
        <v>0</v>
      </c>
      <c r="P156" s="13">
        <f t="shared" si="241"/>
        <v>0</v>
      </c>
      <c r="Q156" s="13">
        <f t="shared" si="236"/>
        <v>0</v>
      </c>
      <c r="R156" s="25">
        <f t="shared" ref="R156" si="242">R158+R159</f>
        <v>0</v>
      </c>
      <c r="S156" s="36">
        <f t="shared" si="237"/>
        <v>0</v>
      </c>
      <c r="T156" s="13">
        <f t="shared" si="240"/>
        <v>0</v>
      </c>
      <c r="U156" s="14">
        <f t="shared" ref="U156:W156" si="243">U158+U159</f>
        <v>0</v>
      </c>
      <c r="V156" s="14">
        <f t="shared" si="141"/>
        <v>0</v>
      </c>
      <c r="W156" s="14">
        <f t="shared" si="243"/>
        <v>0</v>
      </c>
      <c r="X156" s="14">
        <f t="shared" si="238"/>
        <v>0</v>
      </c>
      <c r="Y156" s="14">
        <f t="shared" ref="Y156" si="244">Y158+Y159</f>
        <v>0</v>
      </c>
      <c r="Z156" s="37">
        <f t="shared" si="239"/>
        <v>0</v>
      </c>
      <c r="AA156" s="9"/>
      <c r="AB156" s="18"/>
    </row>
    <row r="157" spans="1:28" s="3" customFormat="1" hidden="1" x14ac:dyDescent="0.35">
      <c r="A157" s="1"/>
      <c r="B157" s="7" t="s">
        <v>5</v>
      </c>
      <c r="C157" s="19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4"/>
      <c r="U157" s="14"/>
      <c r="V157" s="14"/>
      <c r="W157" s="14"/>
      <c r="X157" s="14"/>
      <c r="Y157" s="14"/>
      <c r="Z157" s="14"/>
      <c r="AA157" s="9"/>
      <c r="AB157" s="18" t="s">
        <v>117</v>
      </c>
    </row>
    <row r="158" spans="1:28" s="3" customFormat="1" hidden="1" x14ac:dyDescent="0.35">
      <c r="A158" s="1"/>
      <c r="B158" s="7" t="s">
        <v>6</v>
      </c>
      <c r="C158" s="19"/>
      <c r="D158" s="13">
        <v>194984.1</v>
      </c>
      <c r="E158" s="13"/>
      <c r="F158" s="13">
        <f t="shared" si="139"/>
        <v>194984.1</v>
      </c>
      <c r="G158" s="13"/>
      <c r="H158" s="13">
        <f t="shared" ref="H158:H160" si="245">F158+G158</f>
        <v>194984.1</v>
      </c>
      <c r="I158" s="13"/>
      <c r="J158" s="13">
        <f t="shared" ref="J158:J160" si="246">H158+I158</f>
        <v>194984.1</v>
      </c>
      <c r="K158" s="13"/>
      <c r="L158" s="13">
        <f t="shared" ref="L158:L160" si="247">J158+K158</f>
        <v>194984.1</v>
      </c>
      <c r="M158" s="13">
        <v>0</v>
      </c>
      <c r="N158" s="13">
        <v>0</v>
      </c>
      <c r="O158" s="13">
        <f t="shared" si="140"/>
        <v>0</v>
      </c>
      <c r="P158" s="13">
        <v>0</v>
      </c>
      <c r="Q158" s="13">
        <f t="shared" ref="Q158:Q160" si="248">O158+P158</f>
        <v>0</v>
      </c>
      <c r="R158" s="13">
        <v>0</v>
      </c>
      <c r="S158" s="13">
        <f t="shared" ref="S158:S160" si="249">Q158+R158</f>
        <v>0</v>
      </c>
      <c r="T158" s="14">
        <v>0</v>
      </c>
      <c r="U158" s="14">
        <v>0</v>
      </c>
      <c r="V158" s="14">
        <f t="shared" si="141"/>
        <v>0</v>
      </c>
      <c r="W158" s="14"/>
      <c r="X158" s="14">
        <f t="shared" ref="X158:X160" si="250">V158+W158</f>
        <v>0</v>
      </c>
      <c r="Y158" s="14"/>
      <c r="Z158" s="14">
        <f t="shared" ref="Z158:Z160" si="251">X158+Y158</f>
        <v>0</v>
      </c>
      <c r="AA158" s="9" t="s">
        <v>147</v>
      </c>
      <c r="AB158" s="18" t="s">
        <v>117</v>
      </c>
    </row>
    <row r="159" spans="1:28" s="3" customFormat="1" hidden="1" x14ac:dyDescent="0.35">
      <c r="A159" s="1"/>
      <c r="B159" s="7" t="s">
        <v>12</v>
      </c>
      <c r="C159" s="19"/>
      <c r="D159" s="13"/>
      <c r="E159" s="13"/>
      <c r="F159" s="13">
        <f t="shared" si="139"/>
        <v>0</v>
      </c>
      <c r="G159" s="13"/>
      <c r="H159" s="13">
        <f t="shared" si="245"/>
        <v>0</v>
      </c>
      <c r="I159" s="13"/>
      <c r="J159" s="13">
        <f t="shared" si="246"/>
        <v>0</v>
      </c>
      <c r="K159" s="13"/>
      <c r="L159" s="13">
        <f t="shared" si="247"/>
        <v>0</v>
      </c>
      <c r="M159" s="13"/>
      <c r="N159" s="13"/>
      <c r="O159" s="13">
        <f t="shared" si="140"/>
        <v>0</v>
      </c>
      <c r="P159" s="13"/>
      <c r="Q159" s="13">
        <f t="shared" si="248"/>
        <v>0</v>
      </c>
      <c r="R159" s="13"/>
      <c r="S159" s="13">
        <f t="shared" si="249"/>
        <v>0</v>
      </c>
      <c r="T159" s="14"/>
      <c r="U159" s="14"/>
      <c r="V159" s="14">
        <f t="shared" si="141"/>
        <v>0</v>
      </c>
      <c r="W159" s="14"/>
      <c r="X159" s="14">
        <f t="shared" si="250"/>
        <v>0</v>
      </c>
      <c r="Y159" s="14"/>
      <c r="Z159" s="14">
        <f t="shared" si="251"/>
        <v>0</v>
      </c>
      <c r="AA159" s="9"/>
      <c r="AB159" s="18" t="s">
        <v>117</v>
      </c>
    </row>
    <row r="160" spans="1:28" ht="36" x14ac:dyDescent="0.35">
      <c r="A160" s="33" t="s">
        <v>216</v>
      </c>
      <c r="B160" s="55" t="s">
        <v>51</v>
      </c>
      <c r="C160" s="35" t="s">
        <v>97</v>
      </c>
      <c r="D160" s="13">
        <f>D162</f>
        <v>142196.6</v>
      </c>
      <c r="E160" s="13">
        <f>E162</f>
        <v>0</v>
      </c>
      <c r="F160" s="13">
        <f t="shared" si="139"/>
        <v>142196.6</v>
      </c>
      <c r="G160" s="13">
        <f>G162</f>
        <v>0</v>
      </c>
      <c r="H160" s="13">
        <f t="shared" si="245"/>
        <v>142196.6</v>
      </c>
      <c r="I160" s="13">
        <f>I162</f>
        <v>0</v>
      </c>
      <c r="J160" s="13">
        <f t="shared" si="246"/>
        <v>142196.6</v>
      </c>
      <c r="K160" s="25">
        <f>K162</f>
        <v>0</v>
      </c>
      <c r="L160" s="36">
        <f t="shared" si="247"/>
        <v>142196.6</v>
      </c>
      <c r="M160" s="13">
        <f t="shared" ref="M160:T160" si="252">M162</f>
        <v>0</v>
      </c>
      <c r="N160" s="13">
        <f t="shared" ref="N160:P160" si="253">N162</f>
        <v>0</v>
      </c>
      <c r="O160" s="13">
        <f t="shared" si="140"/>
        <v>0</v>
      </c>
      <c r="P160" s="13">
        <f t="shared" si="253"/>
        <v>0</v>
      </c>
      <c r="Q160" s="13">
        <f t="shared" si="248"/>
        <v>0</v>
      </c>
      <c r="R160" s="25">
        <f t="shared" ref="R160" si="254">R162</f>
        <v>0</v>
      </c>
      <c r="S160" s="36">
        <f t="shared" si="249"/>
        <v>0</v>
      </c>
      <c r="T160" s="13">
        <f t="shared" si="252"/>
        <v>0</v>
      </c>
      <c r="U160" s="14">
        <f t="shared" ref="U160:W160" si="255">U162</f>
        <v>0</v>
      </c>
      <c r="V160" s="14">
        <f t="shared" si="141"/>
        <v>0</v>
      </c>
      <c r="W160" s="14">
        <f t="shared" si="255"/>
        <v>0</v>
      </c>
      <c r="X160" s="14">
        <f t="shared" si="250"/>
        <v>0</v>
      </c>
      <c r="Y160" s="14">
        <f t="shared" ref="Y160" si="256">Y162</f>
        <v>0</v>
      </c>
      <c r="Z160" s="37">
        <f t="shared" si="251"/>
        <v>0</v>
      </c>
      <c r="AA160" s="9"/>
      <c r="AB160" s="18"/>
    </row>
    <row r="161" spans="1:28" s="3" customFormat="1" hidden="1" x14ac:dyDescent="0.35">
      <c r="A161" s="1"/>
      <c r="B161" s="7" t="s">
        <v>5</v>
      </c>
      <c r="C161" s="19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4"/>
      <c r="U161" s="14"/>
      <c r="V161" s="14"/>
      <c r="W161" s="14"/>
      <c r="X161" s="14"/>
      <c r="Y161" s="14"/>
      <c r="Z161" s="14"/>
      <c r="AA161" s="9"/>
      <c r="AB161" s="18" t="s">
        <v>117</v>
      </c>
    </row>
    <row r="162" spans="1:28" s="3" customFormat="1" hidden="1" x14ac:dyDescent="0.35">
      <c r="A162" s="1"/>
      <c r="B162" s="7" t="s">
        <v>6</v>
      </c>
      <c r="C162" s="19"/>
      <c r="D162" s="13">
        <v>142196.6</v>
      </c>
      <c r="E162" s="13"/>
      <c r="F162" s="13">
        <f t="shared" si="139"/>
        <v>142196.6</v>
      </c>
      <c r="G162" s="13"/>
      <c r="H162" s="13">
        <f t="shared" ref="H162:H169" si="257">F162+G162</f>
        <v>142196.6</v>
      </c>
      <c r="I162" s="13"/>
      <c r="J162" s="13">
        <f t="shared" ref="J162:J169" si="258">H162+I162</f>
        <v>142196.6</v>
      </c>
      <c r="K162" s="13"/>
      <c r="L162" s="13">
        <f t="shared" ref="L162:L169" si="259">J162+K162</f>
        <v>142196.6</v>
      </c>
      <c r="M162" s="13">
        <v>0</v>
      </c>
      <c r="N162" s="13">
        <v>0</v>
      </c>
      <c r="O162" s="13">
        <f t="shared" si="140"/>
        <v>0</v>
      </c>
      <c r="P162" s="13">
        <v>0</v>
      </c>
      <c r="Q162" s="13">
        <f t="shared" ref="Q162:Q169" si="260">O162+P162</f>
        <v>0</v>
      </c>
      <c r="R162" s="13">
        <v>0</v>
      </c>
      <c r="S162" s="13">
        <f t="shared" ref="S162:S169" si="261">Q162+R162</f>
        <v>0</v>
      </c>
      <c r="T162" s="14">
        <v>0</v>
      </c>
      <c r="U162" s="14">
        <v>0</v>
      </c>
      <c r="V162" s="14">
        <f t="shared" si="141"/>
        <v>0</v>
      </c>
      <c r="W162" s="14"/>
      <c r="X162" s="14">
        <f t="shared" ref="X162:X169" si="262">V162+W162</f>
        <v>0</v>
      </c>
      <c r="Y162" s="14"/>
      <c r="Z162" s="14">
        <f t="shared" ref="Z162:Z169" si="263">X162+Y162</f>
        <v>0</v>
      </c>
      <c r="AA162" s="9" t="s">
        <v>148</v>
      </c>
      <c r="AB162" s="18" t="s">
        <v>117</v>
      </c>
    </row>
    <row r="163" spans="1:28" s="3" customFormat="1" hidden="1" x14ac:dyDescent="0.35">
      <c r="A163" s="1"/>
      <c r="B163" s="7" t="s">
        <v>12</v>
      </c>
      <c r="C163" s="19"/>
      <c r="D163" s="13"/>
      <c r="E163" s="13"/>
      <c r="F163" s="13">
        <f t="shared" si="139"/>
        <v>0</v>
      </c>
      <c r="G163" s="13"/>
      <c r="H163" s="13">
        <f t="shared" si="257"/>
        <v>0</v>
      </c>
      <c r="I163" s="13"/>
      <c r="J163" s="13">
        <f t="shared" si="258"/>
        <v>0</v>
      </c>
      <c r="K163" s="13"/>
      <c r="L163" s="13">
        <f t="shared" si="259"/>
        <v>0</v>
      </c>
      <c r="M163" s="13"/>
      <c r="N163" s="13"/>
      <c r="O163" s="13">
        <f t="shared" si="140"/>
        <v>0</v>
      </c>
      <c r="P163" s="13"/>
      <c r="Q163" s="13">
        <f t="shared" si="260"/>
        <v>0</v>
      </c>
      <c r="R163" s="13"/>
      <c r="S163" s="13">
        <f t="shared" si="261"/>
        <v>0</v>
      </c>
      <c r="T163" s="14"/>
      <c r="U163" s="14"/>
      <c r="V163" s="14">
        <f t="shared" si="141"/>
        <v>0</v>
      </c>
      <c r="W163" s="14"/>
      <c r="X163" s="14">
        <f t="shared" si="262"/>
        <v>0</v>
      </c>
      <c r="Y163" s="14"/>
      <c r="Z163" s="14">
        <f t="shared" si="263"/>
        <v>0</v>
      </c>
      <c r="AA163" s="9"/>
      <c r="AB163" s="18" t="s">
        <v>117</v>
      </c>
    </row>
    <row r="164" spans="1:28" ht="40.5" customHeight="1" x14ac:dyDescent="0.35">
      <c r="A164" s="33" t="s">
        <v>217</v>
      </c>
      <c r="B164" s="34" t="s">
        <v>76</v>
      </c>
      <c r="C164" s="35" t="s">
        <v>97</v>
      </c>
      <c r="D164" s="13">
        <v>5700.6</v>
      </c>
      <c r="E164" s="13"/>
      <c r="F164" s="13">
        <f t="shared" si="139"/>
        <v>5700.6</v>
      </c>
      <c r="G164" s="13"/>
      <c r="H164" s="13">
        <f t="shared" si="257"/>
        <v>5700.6</v>
      </c>
      <c r="I164" s="13"/>
      <c r="J164" s="13">
        <f t="shared" si="258"/>
        <v>5700.6</v>
      </c>
      <c r="K164" s="25"/>
      <c r="L164" s="36">
        <f t="shared" si="259"/>
        <v>5700.6</v>
      </c>
      <c r="M164" s="13">
        <v>10791</v>
      </c>
      <c r="N164" s="13"/>
      <c r="O164" s="13">
        <f t="shared" si="140"/>
        <v>10791</v>
      </c>
      <c r="P164" s="13"/>
      <c r="Q164" s="13">
        <f t="shared" si="260"/>
        <v>10791</v>
      </c>
      <c r="R164" s="25"/>
      <c r="S164" s="36">
        <f t="shared" si="261"/>
        <v>10791</v>
      </c>
      <c r="T164" s="14">
        <v>0</v>
      </c>
      <c r="U164" s="14">
        <v>0</v>
      </c>
      <c r="V164" s="14">
        <f t="shared" si="141"/>
        <v>0</v>
      </c>
      <c r="W164" s="14"/>
      <c r="X164" s="14">
        <f t="shared" si="262"/>
        <v>0</v>
      </c>
      <c r="Y164" s="14"/>
      <c r="Z164" s="37">
        <f t="shared" si="263"/>
        <v>0</v>
      </c>
      <c r="AA164" s="10" t="s">
        <v>86</v>
      </c>
      <c r="AB164" s="18"/>
    </row>
    <row r="165" spans="1:28" ht="36" x14ac:dyDescent="0.35">
      <c r="A165" s="33" t="s">
        <v>218</v>
      </c>
      <c r="B165" s="34" t="s">
        <v>330</v>
      </c>
      <c r="C165" s="35" t="s">
        <v>97</v>
      </c>
      <c r="D165" s="13"/>
      <c r="E165" s="13"/>
      <c r="F165" s="13"/>
      <c r="G165" s="13">
        <v>2172.7379999999998</v>
      </c>
      <c r="H165" s="13">
        <f t="shared" si="257"/>
        <v>2172.7379999999998</v>
      </c>
      <c r="I165" s="13"/>
      <c r="J165" s="13">
        <f t="shared" si="258"/>
        <v>2172.7379999999998</v>
      </c>
      <c r="K165" s="25"/>
      <c r="L165" s="36">
        <f t="shared" si="259"/>
        <v>2172.7379999999998</v>
      </c>
      <c r="M165" s="13"/>
      <c r="N165" s="13"/>
      <c r="O165" s="13"/>
      <c r="P165" s="13"/>
      <c r="Q165" s="13">
        <f t="shared" si="260"/>
        <v>0</v>
      </c>
      <c r="R165" s="25"/>
      <c r="S165" s="36">
        <f t="shared" si="261"/>
        <v>0</v>
      </c>
      <c r="T165" s="14"/>
      <c r="U165" s="14"/>
      <c r="V165" s="14"/>
      <c r="W165" s="14"/>
      <c r="X165" s="14">
        <f t="shared" si="262"/>
        <v>0</v>
      </c>
      <c r="Y165" s="14"/>
      <c r="Z165" s="37">
        <f t="shared" si="263"/>
        <v>0</v>
      </c>
      <c r="AA165" s="10" t="s">
        <v>333</v>
      </c>
      <c r="AB165" s="18"/>
    </row>
    <row r="166" spans="1:28" ht="36" x14ac:dyDescent="0.35">
      <c r="A166" s="33" t="s">
        <v>219</v>
      </c>
      <c r="B166" s="34" t="s">
        <v>331</v>
      </c>
      <c r="C166" s="35" t="s">
        <v>97</v>
      </c>
      <c r="D166" s="13"/>
      <c r="E166" s="13"/>
      <c r="F166" s="13"/>
      <c r="G166" s="13">
        <v>1783.6980000000001</v>
      </c>
      <c r="H166" s="13">
        <f t="shared" si="257"/>
        <v>1783.6980000000001</v>
      </c>
      <c r="I166" s="13"/>
      <c r="J166" s="13">
        <f t="shared" si="258"/>
        <v>1783.6980000000001</v>
      </c>
      <c r="K166" s="25"/>
      <c r="L166" s="36">
        <f t="shared" si="259"/>
        <v>1783.6980000000001</v>
      </c>
      <c r="M166" s="13"/>
      <c r="N166" s="13"/>
      <c r="O166" s="13"/>
      <c r="P166" s="13"/>
      <c r="Q166" s="13">
        <f t="shared" si="260"/>
        <v>0</v>
      </c>
      <c r="R166" s="25"/>
      <c r="S166" s="36">
        <f t="shared" si="261"/>
        <v>0</v>
      </c>
      <c r="T166" s="14"/>
      <c r="U166" s="14"/>
      <c r="V166" s="14"/>
      <c r="W166" s="14"/>
      <c r="X166" s="14">
        <f t="shared" si="262"/>
        <v>0</v>
      </c>
      <c r="Y166" s="14"/>
      <c r="Z166" s="37">
        <f t="shared" si="263"/>
        <v>0</v>
      </c>
      <c r="AA166" s="10" t="s">
        <v>334</v>
      </c>
      <c r="AB166" s="18"/>
    </row>
    <row r="167" spans="1:28" ht="36" x14ac:dyDescent="0.35">
      <c r="A167" s="33" t="s">
        <v>325</v>
      </c>
      <c r="B167" s="34" t="s">
        <v>332</v>
      </c>
      <c r="C167" s="35" t="s">
        <v>97</v>
      </c>
      <c r="D167" s="13"/>
      <c r="E167" s="13"/>
      <c r="F167" s="13"/>
      <c r="G167" s="13">
        <v>3741.3890000000001</v>
      </c>
      <c r="H167" s="13">
        <f t="shared" si="257"/>
        <v>3741.3890000000001</v>
      </c>
      <c r="I167" s="13"/>
      <c r="J167" s="13">
        <f t="shared" si="258"/>
        <v>3741.3890000000001</v>
      </c>
      <c r="K167" s="25"/>
      <c r="L167" s="36">
        <f t="shared" si="259"/>
        <v>3741.3890000000001</v>
      </c>
      <c r="M167" s="13"/>
      <c r="N167" s="13"/>
      <c r="O167" s="13"/>
      <c r="P167" s="13"/>
      <c r="Q167" s="13">
        <f t="shared" si="260"/>
        <v>0</v>
      </c>
      <c r="R167" s="25"/>
      <c r="S167" s="36">
        <f>Q167+R167</f>
        <v>0</v>
      </c>
      <c r="T167" s="14"/>
      <c r="U167" s="14"/>
      <c r="V167" s="14"/>
      <c r="W167" s="14"/>
      <c r="X167" s="14">
        <f t="shared" si="262"/>
        <v>0</v>
      </c>
      <c r="Y167" s="14"/>
      <c r="Z167" s="37">
        <f t="shared" si="263"/>
        <v>0</v>
      </c>
      <c r="AA167" s="10" t="s">
        <v>335</v>
      </c>
      <c r="AB167" s="18"/>
    </row>
    <row r="168" spans="1:28" ht="54" x14ac:dyDescent="0.35">
      <c r="A168" s="33" t="s">
        <v>220</v>
      </c>
      <c r="B168" s="34" t="s">
        <v>369</v>
      </c>
      <c r="C168" s="35" t="s">
        <v>59</v>
      </c>
      <c r="D168" s="13"/>
      <c r="E168" s="13"/>
      <c r="F168" s="13"/>
      <c r="G168" s="13"/>
      <c r="H168" s="13"/>
      <c r="I168" s="13"/>
      <c r="J168" s="13"/>
      <c r="K168" s="25">
        <v>21381.073</v>
      </c>
      <c r="L168" s="36">
        <f t="shared" si="259"/>
        <v>21381.073</v>
      </c>
      <c r="M168" s="13"/>
      <c r="N168" s="13"/>
      <c r="O168" s="13"/>
      <c r="P168" s="13"/>
      <c r="Q168" s="13"/>
      <c r="R168" s="25"/>
      <c r="S168" s="36">
        <f>Q168+R168</f>
        <v>0</v>
      </c>
      <c r="T168" s="14"/>
      <c r="U168" s="14"/>
      <c r="V168" s="14"/>
      <c r="W168" s="14"/>
      <c r="X168" s="14"/>
      <c r="Y168" s="14"/>
      <c r="Z168" s="37">
        <f t="shared" si="263"/>
        <v>0</v>
      </c>
      <c r="AA168" s="10" t="s">
        <v>370</v>
      </c>
      <c r="AB168" s="18"/>
    </row>
    <row r="169" spans="1:28" x14ac:dyDescent="0.35">
      <c r="A169" s="33"/>
      <c r="B169" s="34" t="s">
        <v>4</v>
      </c>
      <c r="C169" s="34"/>
      <c r="D169" s="14">
        <f>D171+D172</f>
        <v>2229592.6999999997</v>
      </c>
      <c r="E169" s="14">
        <f>E171+E172</f>
        <v>0</v>
      </c>
      <c r="F169" s="13">
        <f t="shared" si="139"/>
        <v>2229592.6999999997</v>
      </c>
      <c r="G169" s="14">
        <f>G171+G172+G173</f>
        <v>24095.168999999994</v>
      </c>
      <c r="H169" s="13">
        <f t="shared" si="257"/>
        <v>2253687.8689999999</v>
      </c>
      <c r="I169" s="14">
        <f>I171+I172+I173</f>
        <v>0</v>
      </c>
      <c r="J169" s="13">
        <f t="shared" si="258"/>
        <v>2253687.8689999999</v>
      </c>
      <c r="K169" s="26">
        <f>K171+K172+K173</f>
        <v>67050.92</v>
      </c>
      <c r="L169" s="36">
        <f t="shared" si="259"/>
        <v>2320738.7889999999</v>
      </c>
      <c r="M169" s="14">
        <f>M171+M172</f>
        <v>2834370.8</v>
      </c>
      <c r="N169" s="14">
        <f>N171+N172</f>
        <v>0</v>
      </c>
      <c r="O169" s="13">
        <f t="shared" si="140"/>
        <v>2834370.8</v>
      </c>
      <c r="P169" s="14">
        <f>P171+P172+P173</f>
        <v>0</v>
      </c>
      <c r="Q169" s="13">
        <f t="shared" si="260"/>
        <v>2834370.8</v>
      </c>
      <c r="R169" s="26">
        <f>R171+R172+R173</f>
        <v>0</v>
      </c>
      <c r="S169" s="36">
        <f t="shared" si="261"/>
        <v>2834370.8</v>
      </c>
      <c r="T169" s="14">
        <f>T171+T172</f>
        <v>2970367.6</v>
      </c>
      <c r="U169" s="14">
        <f>U171+U172</f>
        <v>0</v>
      </c>
      <c r="V169" s="14">
        <f t="shared" si="141"/>
        <v>2970367.6</v>
      </c>
      <c r="W169" s="14">
        <f>W171+W172+W173</f>
        <v>0</v>
      </c>
      <c r="X169" s="14">
        <f t="shared" si="262"/>
        <v>2970367.6</v>
      </c>
      <c r="Y169" s="14">
        <f>Y171+Y172+Y173</f>
        <v>0</v>
      </c>
      <c r="Z169" s="37">
        <f t="shared" si="263"/>
        <v>2970367.6</v>
      </c>
      <c r="AB169" s="18"/>
    </row>
    <row r="170" spans="1:28" x14ac:dyDescent="0.35">
      <c r="A170" s="33"/>
      <c r="B170" s="55" t="s">
        <v>5</v>
      </c>
      <c r="C170" s="61"/>
      <c r="D170" s="13"/>
      <c r="E170" s="13"/>
      <c r="F170" s="13"/>
      <c r="G170" s="13"/>
      <c r="H170" s="13"/>
      <c r="I170" s="13"/>
      <c r="J170" s="13"/>
      <c r="K170" s="25"/>
      <c r="L170" s="36"/>
      <c r="M170" s="13"/>
      <c r="N170" s="13"/>
      <c r="O170" s="13"/>
      <c r="P170" s="13"/>
      <c r="Q170" s="13"/>
      <c r="R170" s="25"/>
      <c r="S170" s="36"/>
      <c r="T170" s="13"/>
      <c r="U170" s="14"/>
      <c r="V170" s="14"/>
      <c r="W170" s="14"/>
      <c r="X170" s="14"/>
      <c r="Y170" s="14"/>
      <c r="Z170" s="37"/>
      <c r="AB170" s="18"/>
    </row>
    <row r="171" spans="1:28" s="3" customFormat="1" hidden="1" x14ac:dyDescent="0.35">
      <c r="A171" s="1"/>
      <c r="B171" s="5" t="s">
        <v>6</v>
      </c>
      <c r="C171" s="2"/>
      <c r="D171" s="16">
        <f>D176+D180+D184+D188+D192+D196+D198+D201+D205+D209+D213+D217+D221+D225+D229+D233+D235+D236+D237+D238+D241+D245+D249</f>
        <v>584801.4</v>
      </c>
      <c r="E171" s="16">
        <f>E176+E180+E184+E188+E192+E196+E198+E201+E205+E209+E213+E217+E221+E225+E229+E233+E235+E236+E237+E238+E241+E245+E249</f>
        <v>0</v>
      </c>
      <c r="F171" s="13">
        <f t="shared" si="139"/>
        <v>584801.4</v>
      </c>
      <c r="G171" s="16">
        <f>G176+G180+G184+G188+G192+G196+G198+G201+G205+G209+G213+G217+G221+G225+G229+G233+G235+G236+G237+G238+G241+G245+G249+G253+G258</f>
        <v>-12769.130999999998</v>
      </c>
      <c r="H171" s="13">
        <f t="shared" ref="H171:H174" si="264">F171+G171</f>
        <v>572032.26899999997</v>
      </c>
      <c r="I171" s="16">
        <f>I176+I180+I184+I188+I192+I196+I198+I201+I205+I209+I213+I217+I221+I225+I229+I233+I235+I236+I237+I238+I241+I245+I249+I253+I258</f>
        <v>0</v>
      </c>
      <c r="J171" s="13">
        <f t="shared" ref="J171:J174" si="265">H171+I171</f>
        <v>572032.26899999997</v>
      </c>
      <c r="K171" s="16">
        <f>K176+K180+K184+K188+K192+K196+K198+K201+K205+K209+K213+K217+K221+K225+K229+K233+K235+K236+K237+K238+K241+K245+K249+K253+K258+K261</f>
        <v>48648.42</v>
      </c>
      <c r="L171" s="13">
        <f t="shared" ref="L171:L174" si="266">J171+K171</f>
        <v>620680.68900000001</v>
      </c>
      <c r="M171" s="16">
        <f>M176+M180+M184+M188+M192+M196+M198+M201+M205+M209+M213+M217+M221+M225+M229+M233+M235+M236+M237+M238+M241+M245+M249</f>
        <v>731415.79999999993</v>
      </c>
      <c r="N171" s="16">
        <f>N176+N180+N184+N188+N192+N196+N198+N201+N205+N209+N213+N217+N221+N225+N229+N233+N235+N236+N237+N238+N241+N245+N249</f>
        <v>0</v>
      </c>
      <c r="O171" s="13">
        <f t="shared" si="140"/>
        <v>731415.79999999993</v>
      </c>
      <c r="P171" s="16">
        <f>P176+P180+P184+P188+P192+P196+P198+P201+P205+P209+P213+P217+P221+P225+P229+P233+P235+P236+P237+P238+P241+P245+P249</f>
        <v>0</v>
      </c>
      <c r="Q171" s="13">
        <f t="shared" ref="Q171:Q174" si="267">O171+P171</f>
        <v>731415.79999999993</v>
      </c>
      <c r="R171" s="16">
        <f>R176+R180+R184+R188+R192+R196+R198+R201+R205+R209+R213+R217+R221+R225+R229+R233+R235+R236+R237+R238+R241+R245+R249+R253+R258+R261</f>
        <v>0</v>
      </c>
      <c r="S171" s="13">
        <f t="shared" ref="S171:S174" si="268">Q171+R171</f>
        <v>731415.79999999993</v>
      </c>
      <c r="T171" s="16">
        <f>T176+T180+T184+T188+T192+T196+T198+T201+T205+T209+T213+T217+T221+T225+T229+T233+T235+T236+T237+T238+T241+T245+T249</f>
        <v>1109692.6000000001</v>
      </c>
      <c r="U171" s="15">
        <f>U176+U180+U184+U188+U192+U196+U198+U201+U205+U209+U213+U217+U221+U225+U229+U233+U235+U236+U237+U238+U241+U245+U249</f>
        <v>0</v>
      </c>
      <c r="V171" s="14">
        <f t="shared" si="141"/>
        <v>1109692.6000000001</v>
      </c>
      <c r="W171" s="15">
        <f>W176+W180+W184+W188+W192+W196+W198+W201+W205+W209+W213+W217+W221+W225+W229+W233+W235+W236+W237+W238+W241+W245+W249</f>
        <v>0</v>
      </c>
      <c r="X171" s="14">
        <f t="shared" ref="X171:X174" si="269">V171+W171</f>
        <v>1109692.6000000001</v>
      </c>
      <c r="Y171" s="15">
        <f>Y176+Y180+Y184+Y188+Y192+Y196+Y198+Y201+Y205+Y209+Y213+Y217+Y221+Y225+Y229+Y233+Y235+Y236+Y237+Y238+Y241+Y245+Y249+Y253+Y258+Y261</f>
        <v>0</v>
      </c>
      <c r="Z171" s="14">
        <f t="shared" ref="Z171:Z174" si="270">X171+Y171</f>
        <v>1109692.6000000001</v>
      </c>
      <c r="AA171" s="10"/>
      <c r="AB171" s="18">
        <v>0</v>
      </c>
    </row>
    <row r="172" spans="1:28" x14ac:dyDescent="0.35">
      <c r="A172" s="33"/>
      <c r="B172" s="34" t="s">
        <v>21</v>
      </c>
      <c r="C172" s="61"/>
      <c r="D172" s="13">
        <f>D177+D181+D185+D189+D193+D197+D202+D206+D210+D214+D218+D222+D226+D230+D234+D242+D246+D250</f>
        <v>1644791.2999999998</v>
      </c>
      <c r="E172" s="13">
        <f>E177+E181+E185+E189+E193+E197+E202+E206+E210+E214+E218+E222+E226+E230+E234+E242+E246+E250</f>
        <v>0</v>
      </c>
      <c r="F172" s="13">
        <f t="shared" ref="F172:F236" si="271">D172+E172</f>
        <v>1644791.2999999998</v>
      </c>
      <c r="G172" s="13">
        <f>G177+G181+G185+G189+G193+G197+G202+G206+G210+G214+G218+G222+G226+G230+G234+G242+G246+G250+G254+G259</f>
        <v>-147505</v>
      </c>
      <c r="H172" s="13">
        <f t="shared" si="264"/>
        <v>1497286.2999999998</v>
      </c>
      <c r="I172" s="13">
        <f>I177+I181+I185+I189+I193+I197+I202+I206+I210+I214+I218+I222+I226+I230+I234+I242+I246+I250+I254+I259</f>
        <v>0</v>
      </c>
      <c r="J172" s="13">
        <f t="shared" si="265"/>
        <v>1497286.2999999998</v>
      </c>
      <c r="K172" s="25">
        <f>K177+K181+K185+K189+K193+K197+K202+K206+K210+K214+K218+K222+K226+K230+K234+K242+K246+K250+K254+K259</f>
        <v>18402.5</v>
      </c>
      <c r="L172" s="36">
        <f t="shared" si="266"/>
        <v>1515688.7999999998</v>
      </c>
      <c r="M172" s="13">
        <f>M177+M181+M185+M189+M193+M197+M202+M206+M210+M214+M218+M222+M226+M230+M234+M242+M246+M250</f>
        <v>2102955</v>
      </c>
      <c r="N172" s="13">
        <f>N177+N181+N185+N189+N193+N197+N202+N206+N210+N214+N218+N222+N226+N230+N234+N242+N246+N250</f>
        <v>0</v>
      </c>
      <c r="O172" s="13">
        <f t="shared" ref="O172:O236" si="272">M172+N172</f>
        <v>2102955</v>
      </c>
      <c r="P172" s="13">
        <f>P177+P181+P185+P189+P193+P197+P202+P206+P210+P214+P218+P222+P226+P230+P234+P242+P246+P250</f>
        <v>0</v>
      </c>
      <c r="Q172" s="13">
        <f t="shared" si="267"/>
        <v>2102955</v>
      </c>
      <c r="R172" s="25">
        <f>R177+R181+R185+R189+R193+R197+R202+R206+R210+R214+R218+R222+R226+R230+R234+R242+R246+R250</f>
        <v>0</v>
      </c>
      <c r="S172" s="36">
        <f t="shared" si="268"/>
        <v>2102955</v>
      </c>
      <c r="T172" s="13">
        <f>T177+T181+T185+T189+T193+T197+T202+T206+T210+T214+T218+T222+T226+T230+T234+T242+T246+T250</f>
        <v>1860675</v>
      </c>
      <c r="U172" s="14">
        <f>U177+U181+U185+U189+U193+U197+U202+U206+U210+U214+U218+U222+U226+U230+U234+U242+U246+U250</f>
        <v>0</v>
      </c>
      <c r="V172" s="14">
        <f t="shared" ref="V172:V236" si="273">T172+U172</f>
        <v>1860675</v>
      </c>
      <c r="W172" s="14">
        <f>W177+W181+W185+W189+W193+W197+W202+W206+W210+W214+W218+W222+W226+W230+W234+W242+W246+W250</f>
        <v>0</v>
      </c>
      <c r="X172" s="14">
        <f t="shared" si="269"/>
        <v>1860675</v>
      </c>
      <c r="Y172" s="14">
        <f>Y177+Y181+Y185+Y189+Y193+Y197+Y202+Y206+Y210+Y214+Y218+Y222+Y226+Y230+Y234+Y242+Y246+Y250</f>
        <v>0</v>
      </c>
      <c r="Z172" s="37">
        <f t="shared" si="270"/>
        <v>1860675</v>
      </c>
      <c r="AB172" s="18"/>
    </row>
    <row r="173" spans="1:28" x14ac:dyDescent="0.35">
      <c r="A173" s="33"/>
      <c r="B173" s="34" t="s">
        <v>20</v>
      </c>
      <c r="C173" s="61"/>
      <c r="D173" s="13"/>
      <c r="E173" s="13"/>
      <c r="F173" s="13"/>
      <c r="G173" s="13">
        <f>G255+G260</f>
        <v>184369.3</v>
      </c>
      <c r="H173" s="13">
        <f t="shared" si="264"/>
        <v>184369.3</v>
      </c>
      <c r="I173" s="13">
        <f>I255+I260</f>
        <v>0</v>
      </c>
      <c r="J173" s="13">
        <f t="shared" si="265"/>
        <v>184369.3</v>
      </c>
      <c r="K173" s="25">
        <f>K255+K260</f>
        <v>0</v>
      </c>
      <c r="L173" s="36">
        <f t="shared" si="266"/>
        <v>184369.3</v>
      </c>
      <c r="M173" s="13"/>
      <c r="N173" s="13"/>
      <c r="O173" s="13"/>
      <c r="P173" s="13">
        <f>P255+P260</f>
        <v>0</v>
      </c>
      <c r="Q173" s="13">
        <f t="shared" si="267"/>
        <v>0</v>
      </c>
      <c r="R173" s="25">
        <f>R255+R260</f>
        <v>0</v>
      </c>
      <c r="S173" s="36">
        <f t="shared" si="268"/>
        <v>0</v>
      </c>
      <c r="T173" s="13"/>
      <c r="U173" s="14"/>
      <c r="V173" s="14"/>
      <c r="W173" s="14">
        <f>W255+W260</f>
        <v>0</v>
      </c>
      <c r="X173" s="14">
        <f t="shared" si="269"/>
        <v>0</v>
      </c>
      <c r="Y173" s="14">
        <f>Y255+Y260</f>
        <v>0</v>
      </c>
      <c r="Z173" s="37">
        <f t="shared" si="270"/>
        <v>0</v>
      </c>
      <c r="AB173" s="18"/>
    </row>
    <row r="174" spans="1:28" ht="36" x14ac:dyDescent="0.35">
      <c r="A174" s="33" t="s">
        <v>221</v>
      </c>
      <c r="B174" s="34" t="s">
        <v>28</v>
      </c>
      <c r="C174" s="35" t="s">
        <v>97</v>
      </c>
      <c r="D174" s="13">
        <f>D176</f>
        <v>14934.8</v>
      </c>
      <c r="E174" s="13">
        <f>E176</f>
        <v>0</v>
      </c>
      <c r="F174" s="13">
        <f t="shared" si="271"/>
        <v>14934.8</v>
      </c>
      <c r="G174" s="13">
        <f>G176</f>
        <v>3209.28</v>
      </c>
      <c r="H174" s="13">
        <f t="shared" si="264"/>
        <v>18144.079999999998</v>
      </c>
      <c r="I174" s="13">
        <f>I176</f>
        <v>0</v>
      </c>
      <c r="J174" s="13">
        <f t="shared" si="265"/>
        <v>18144.079999999998</v>
      </c>
      <c r="K174" s="25">
        <f>K176</f>
        <v>0</v>
      </c>
      <c r="L174" s="36">
        <f t="shared" si="266"/>
        <v>18144.079999999998</v>
      </c>
      <c r="M174" s="13">
        <f t="shared" ref="M174:T174" si="274">M176</f>
        <v>0</v>
      </c>
      <c r="N174" s="13">
        <f t="shared" ref="N174:P174" si="275">N176</f>
        <v>0</v>
      </c>
      <c r="O174" s="13">
        <f t="shared" si="272"/>
        <v>0</v>
      </c>
      <c r="P174" s="13">
        <f t="shared" si="275"/>
        <v>0</v>
      </c>
      <c r="Q174" s="13">
        <f t="shared" si="267"/>
        <v>0</v>
      </c>
      <c r="R174" s="25">
        <f t="shared" ref="R174" si="276">R176</f>
        <v>0</v>
      </c>
      <c r="S174" s="36">
        <f t="shared" si="268"/>
        <v>0</v>
      </c>
      <c r="T174" s="13">
        <f t="shared" si="274"/>
        <v>0</v>
      </c>
      <c r="U174" s="14">
        <f t="shared" ref="U174:W174" si="277">U176</f>
        <v>0</v>
      </c>
      <c r="V174" s="14">
        <f t="shared" si="273"/>
        <v>0</v>
      </c>
      <c r="W174" s="14">
        <f t="shared" si="277"/>
        <v>0</v>
      </c>
      <c r="X174" s="14">
        <f t="shared" si="269"/>
        <v>0</v>
      </c>
      <c r="Y174" s="14">
        <f t="shared" ref="Y174" si="278">Y176</f>
        <v>0</v>
      </c>
      <c r="Z174" s="37">
        <f t="shared" si="270"/>
        <v>0</v>
      </c>
      <c r="AB174" s="18"/>
    </row>
    <row r="175" spans="1:28" s="3" customFormat="1" hidden="1" x14ac:dyDescent="0.35">
      <c r="A175" s="1"/>
      <c r="B175" s="20" t="s">
        <v>5</v>
      </c>
      <c r="C175" s="11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4"/>
      <c r="U175" s="14"/>
      <c r="V175" s="14"/>
      <c r="W175" s="14"/>
      <c r="X175" s="14"/>
      <c r="Y175" s="14"/>
      <c r="Z175" s="14"/>
      <c r="AA175" s="10"/>
      <c r="AB175" s="18">
        <v>0</v>
      </c>
    </row>
    <row r="176" spans="1:28" s="3" customFormat="1" hidden="1" x14ac:dyDescent="0.35">
      <c r="A176" s="1"/>
      <c r="B176" s="20" t="s">
        <v>6</v>
      </c>
      <c r="C176" s="2"/>
      <c r="D176" s="16">
        <v>14934.8</v>
      </c>
      <c r="E176" s="16"/>
      <c r="F176" s="13">
        <f t="shared" si="271"/>
        <v>14934.8</v>
      </c>
      <c r="G176" s="16">
        <v>3209.28</v>
      </c>
      <c r="H176" s="13">
        <f t="shared" ref="H176:H178" si="279">F176+G176</f>
        <v>18144.079999999998</v>
      </c>
      <c r="I176" s="16"/>
      <c r="J176" s="13">
        <f t="shared" ref="J176:J178" si="280">H176+I176</f>
        <v>18144.079999999998</v>
      </c>
      <c r="K176" s="16"/>
      <c r="L176" s="13">
        <f t="shared" ref="L176:L178" si="281">J176+K176</f>
        <v>18144.079999999998</v>
      </c>
      <c r="M176" s="16">
        <v>0</v>
      </c>
      <c r="N176" s="16">
        <v>0</v>
      </c>
      <c r="O176" s="13">
        <f t="shared" si="272"/>
        <v>0</v>
      </c>
      <c r="P176" s="16">
        <v>0</v>
      </c>
      <c r="Q176" s="13">
        <f t="shared" ref="Q176:Q178" si="282">O176+P176</f>
        <v>0</v>
      </c>
      <c r="R176" s="16">
        <v>0</v>
      </c>
      <c r="S176" s="13">
        <f t="shared" ref="S176:S178" si="283">Q176+R176</f>
        <v>0</v>
      </c>
      <c r="T176" s="15">
        <v>0</v>
      </c>
      <c r="U176" s="15">
        <v>0</v>
      </c>
      <c r="V176" s="14">
        <f t="shared" si="273"/>
        <v>0</v>
      </c>
      <c r="W176" s="15">
        <v>0</v>
      </c>
      <c r="X176" s="14">
        <f t="shared" ref="X176:X178" si="284">V176+W176</f>
        <v>0</v>
      </c>
      <c r="Y176" s="15">
        <v>0</v>
      </c>
      <c r="Z176" s="14">
        <f t="shared" ref="Z176:Z178" si="285">X176+Y176</f>
        <v>0</v>
      </c>
      <c r="AA176" s="10" t="s">
        <v>279</v>
      </c>
      <c r="AB176" s="18">
        <v>0</v>
      </c>
    </row>
    <row r="177" spans="1:28" s="3" customFormat="1" hidden="1" x14ac:dyDescent="0.35">
      <c r="A177" s="1"/>
      <c r="B177" s="20" t="s">
        <v>29</v>
      </c>
      <c r="C177" s="11"/>
      <c r="D177" s="13">
        <v>0</v>
      </c>
      <c r="E177" s="13">
        <v>0</v>
      </c>
      <c r="F177" s="13">
        <f t="shared" si="271"/>
        <v>0</v>
      </c>
      <c r="G177" s="13">
        <v>0</v>
      </c>
      <c r="H177" s="13">
        <f t="shared" si="279"/>
        <v>0</v>
      </c>
      <c r="I177" s="13">
        <v>0</v>
      </c>
      <c r="J177" s="13">
        <f t="shared" si="280"/>
        <v>0</v>
      </c>
      <c r="K177" s="13">
        <v>0</v>
      </c>
      <c r="L177" s="13">
        <f t="shared" si="281"/>
        <v>0</v>
      </c>
      <c r="M177" s="13">
        <v>0</v>
      </c>
      <c r="N177" s="13">
        <v>0</v>
      </c>
      <c r="O177" s="13">
        <f t="shared" si="272"/>
        <v>0</v>
      </c>
      <c r="P177" s="13">
        <v>0</v>
      </c>
      <c r="Q177" s="13">
        <f t="shared" si="282"/>
        <v>0</v>
      </c>
      <c r="R177" s="13">
        <v>0</v>
      </c>
      <c r="S177" s="13">
        <f t="shared" si="283"/>
        <v>0</v>
      </c>
      <c r="T177" s="14">
        <v>0</v>
      </c>
      <c r="U177" s="14">
        <v>0</v>
      </c>
      <c r="V177" s="14">
        <f t="shared" si="273"/>
        <v>0</v>
      </c>
      <c r="W177" s="14">
        <v>0</v>
      </c>
      <c r="X177" s="14">
        <f t="shared" si="284"/>
        <v>0</v>
      </c>
      <c r="Y177" s="14">
        <v>0</v>
      </c>
      <c r="Z177" s="14">
        <f t="shared" si="285"/>
        <v>0</v>
      </c>
      <c r="AA177" s="10" t="s">
        <v>299</v>
      </c>
      <c r="AB177" s="18">
        <v>0</v>
      </c>
    </row>
    <row r="178" spans="1:28" ht="36" x14ac:dyDescent="0.35">
      <c r="A178" s="33" t="s">
        <v>222</v>
      </c>
      <c r="B178" s="34" t="s">
        <v>30</v>
      </c>
      <c r="C178" s="35" t="s">
        <v>97</v>
      </c>
      <c r="D178" s="13">
        <f>D180+D181</f>
        <v>618518</v>
      </c>
      <c r="E178" s="13">
        <f>E180+E181</f>
        <v>0</v>
      </c>
      <c r="F178" s="13">
        <f t="shared" si="271"/>
        <v>618518</v>
      </c>
      <c r="G178" s="13">
        <f>G180+G181</f>
        <v>3728.893</v>
      </c>
      <c r="H178" s="13">
        <f t="shared" si="279"/>
        <v>622246.89300000004</v>
      </c>
      <c r="I178" s="13">
        <f>I180+I181</f>
        <v>0</v>
      </c>
      <c r="J178" s="13">
        <f t="shared" si="280"/>
        <v>622246.89300000004</v>
      </c>
      <c r="K178" s="25">
        <f>K180+K181</f>
        <v>243.5</v>
      </c>
      <c r="L178" s="36">
        <f t="shared" si="281"/>
        <v>622490.39300000004</v>
      </c>
      <c r="M178" s="13">
        <f t="shared" ref="M178:T178" si="286">M180+M181</f>
        <v>237950.89999999997</v>
      </c>
      <c r="N178" s="13">
        <f t="shared" ref="N178:P178" si="287">N180+N181</f>
        <v>0</v>
      </c>
      <c r="O178" s="13">
        <f t="shared" si="272"/>
        <v>237950.89999999997</v>
      </c>
      <c r="P178" s="13">
        <f t="shared" si="287"/>
        <v>0</v>
      </c>
      <c r="Q178" s="13">
        <f t="shared" si="282"/>
        <v>237950.89999999997</v>
      </c>
      <c r="R178" s="25">
        <f t="shared" ref="R178" si="288">R180+R181</f>
        <v>0</v>
      </c>
      <c r="S178" s="36">
        <f t="shared" si="283"/>
        <v>237950.89999999997</v>
      </c>
      <c r="T178" s="13">
        <f t="shared" si="286"/>
        <v>0</v>
      </c>
      <c r="U178" s="14">
        <f t="shared" ref="U178:W178" si="289">U180+U181</f>
        <v>0</v>
      </c>
      <c r="V178" s="14">
        <f t="shared" si="273"/>
        <v>0</v>
      </c>
      <c r="W178" s="14">
        <f t="shared" si="289"/>
        <v>0</v>
      </c>
      <c r="X178" s="14">
        <f t="shared" si="284"/>
        <v>0</v>
      </c>
      <c r="Y178" s="14">
        <f t="shared" ref="Y178" si="290">Y180+Y181</f>
        <v>0</v>
      </c>
      <c r="Z178" s="37">
        <f t="shared" si="285"/>
        <v>0</v>
      </c>
      <c r="AB178" s="18"/>
    </row>
    <row r="179" spans="1:28" x14ac:dyDescent="0.35">
      <c r="A179" s="33"/>
      <c r="B179" s="34" t="s">
        <v>5</v>
      </c>
      <c r="C179" s="62"/>
      <c r="D179" s="13"/>
      <c r="E179" s="13"/>
      <c r="F179" s="13"/>
      <c r="G179" s="13"/>
      <c r="H179" s="13"/>
      <c r="I179" s="13"/>
      <c r="J179" s="13"/>
      <c r="K179" s="25"/>
      <c r="L179" s="36"/>
      <c r="M179" s="13"/>
      <c r="N179" s="13"/>
      <c r="O179" s="13"/>
      <c r="P179" s="13"/>
      <c r="Q179" s="13"/>
      <c r="R179" s="25"/>
      <c r="S179" s="36"/>
      <c r="T179" s="14"/>
      <c r="U179" s="14"/>
      <c r="V179" s="14"/>
      <c r="W179" s="14"/>
      <c r="X179" s="14"/>
      <c r="Y179" s="14"/>
      <c r="Z179" s="37"/>
      <c r="AB179" s="18"/>
    </row>
    <row r="180" spans="1:28" s="3" customFormat="1" hidden="1" x14ac:dyDescent="0.35">
      <c r="A180" s="1"/>
      <c r="B180" s="20" t="s">
        <v>6</v>
      </c>
      <c r="C180" s="19"/>
      <c r="D180" s="13">
        <v>130070.6</v>
      </c>
      <c r="E180" s="13"/>
      <c r="F180" s="13">
        <f t="shared" si="271"/>
        <v>130070.6</v>
      </c>
      <c r="G180" s="13">
        <v>3728.893</v>
      </c>
      <c r="H180" s="13">
        <f t="shared" ref="H180:H182" si="291">F180+G180</f>
        <v>133799.49300000002</v>
      </c>
      <c r="I180" s="13"/>
      <c r="J180" s="13">
        <f t="shared" ref="J180:J182" si="292">H180+I180</f>
        <v>133799.49300000002</v>
      </c>
      <c r="K180" s="13">
        <v>243.5</v>
      </c>
      <c r="L180" s="13">
        <f t="shared" ref="L180:L182" si="293">J180+K180</f>
        <v>134042.99300000002</v>
      </c>
      <c r="M180" s="13">
        <v>66493.3</v>
      </c>
      <c r="N180" s="13"/>
      <c r="O180" s="13">
        <f t="shared" si="272"/>
        <v>66493.3</v>
      </c>
      <c r="P180" s="13"/>
      <c r="Q180" s="13">
        <f t="shared" ref="Q180:Q182" si="294">O180+P180</f>
        <v>66493.3</v>
      </c>
      <c r="R180" s="13"/>
      <c r="S180" s="13">
        <f t="shared" ref="S180:S182" si="295">Q180+R180</f>
        <v>66493.3</v>
      </c>
      <c r="T180" s="14">
        <v>0</v>
      </c>
      <c r="U180" s="14">
        <v>0</v>
      </c>
      <c r="V180" s="14">
        <f t="shared" si="273"/>
        <v>0</v>
      </c>
      <c r="W180" s="14">
        <v>0</v>
      </c>
      <c r="X180" s="14">
        <f t="shared" ref="X180:X182" si="296">V180+W180</f>
        <v>0</v>
      </c>
      <c r="Y180" s="14">
        <v>0</v>
      </c>
      <c r="Z180" s="14">
        <f t="shared" ref="Z180:Z182" si="297">X180+Y180</f>
        <v>0</v>
      </c>
      <c r="AA180" s="10" t="s">
        <v>367</v>
      </c>
      <c r="AB180" s="18">
        <v>0</v>
      </c>
    </row>
    <row r="181" spans="1:28" x14ac:dyDescent="0.35">
      <c r="A181" s="33"/>
      <c r="B181" s="34" t="s">
        <v>21</v>
      </c>
      <c r="C181" s="62"/>
      <c r="D181" s="13">
        <v>488447.4</v>
      </c>
      <c r="E181" s="13"/>
      <c r="F181" s="13">
        <f t="shared" si="271"/>
        <v>488447.4</v>
      </c>
      <c r="G181" s="13"/>
      <c r="H181" s="13">
        <f t="shared" si="291"/>
        <v>488447.4</v>
      </c>
      <c r="I181" s="13"/>
      <c r="J181" s="13">
        <f t="shared" si="292"/>
        <v>488447.4</v>
      </c>
      <c r="K181" s="25"/>
      <c r="L181" s="36">
        <f t="shared" si="293"/>
        <v>488447.4</v>
      </c>
      <c r="M181" s="13">
        <v>171457.59999999998</v>
      </c>
      <c r="N181" s="13"/>
      <c r="O181" s="13">
        <f t="shared" si="272"/>
        <v>171457.59999999998</v>
      </c>
      <c r="P181" s="13"/>
      <c r="Q181" s="13">
        <f t="shared" si="294"/>
        <v>171457.59999999998</v>
      </c>
      <c r="R181" s="25"/>
      <c r="S181" s="36">
        <f t="shared" si="295"/>
        <v>171457.59999999998</v>
      </c>
      <c r="T181" s="14">
        <v>0</v>
      </c>
      <c r="U181" s="14">
        <v>0</v>
      </c>
      <c r="V181" s="14">
        <f t="shared" si="273"/>
        <v>0</v>
      </c>
      <c r="W181" s="14">
        <v>0</v>
      </c>
      <c r="X181" s="14">
        <f t="shared" si="296"/>
        <v>0</v>
      </c>
      <c r="Y181" s="14">
        <v>0</v>
      </c>
      <c r="Z181" s="37">
        <f t="shared" si="297"/>
        <v>0</v>
      </c>
      <c r="AA181" s="10" t="s">
        <v>299</v>
      </c>
      <c r="AB181" s="18"/>
    </row>
    <row r="182" spans="1:28" ht="54" x14ac:dyDescent="0.35">
      <c r="A182" s="33" t="s">
        <v>223</v>
      </c>
      <c r="B182" s="34" t="s">
        <v>31</v>
      </c>
      <c r="C182" s="35" t="s">
        <v>97</v>
      </c>
      <c r="D182" s="13">
        <f>D184+D185</f>
        <v>91429.299999999988</v>
      </c>
      <c r="E182" s="13">
        <f>E184+E185</f>
        <v>0</v>
      </c>
      <c r="F182" s="13">
        <f t="shared" si="271"/>
        <v>91429.299999999988</v>
      </c>
      <c r="G182" s="13">
        <f>G184+G185</f>
        <v>0</v>
      </c>
      <c r="H182" s="13">
        <f t="shared" si="291"/>
        <v>91429.299999999988</v>
      </c>
      <c r="I182" s="13">
        <f>I184+I185</f>
        <v>0</v>
      </c>
      <c r="J182" s="13">
        <f t="shared" si="292"/>
        <v>91429.299999999988</v>
      </c>
      <c r="K182" s="25">
        <f>K184+K185</f>
        <v>0</v>
      </c>
      <c r="L182" s="36">
        <f t="shared" si="293"/>
        <v>91429.299999999988</v>
      </c>
      <c r="M182" s="13">
        <f t="shared" ref="M182:T182" si="298">M184+M185</f>
        <v>0</v>
      </c>
      <c r="N182" s="13">
        <f t="shared" ref="N182:P182" si="299">N184+N185</f>
        <v>0</v>
      </c>
      <c r="O182" s="13">
        <f t="shared" si="272"/>
        <v>0</v>
      </c>
      <c r="P182" s="13">
        <f t="shared" si="299"/>
        <v>0</v>
      </c>
      <c r="Q182" s="13">
        <f t="shared" si="294"/>
        <v>0</v>
      </c>
      <c r="R182" s="25">
        <f t="shared" ref="R182" si="300">R184+R185</f>
        <v>0</v>
      </c>
      <c r="S182" s="36">
        <f t="shared" si="295"/>
        <v>0</v>
      </c>
      <c r="T182" s="13">
        <f t="shared" si="298"/>
        <v>0</v>
      </c>
      <c r="U182" s="14">
        <f t="shared" ref="U182:W182" si="301">U184+U185</f>
        <v>0</v>
      </c>
      <c r="V182" s="14">
        <f t="shared" si="273"/>
        <v>0</v>
      </c>
      <c r="W182" s="14">
        <f t="shared" si="301"/>
        <v>0</v>
      </c>
      <c r="X182" s="14">
        <f t="shared" si="296"/>
        <v>0</v>
      </c>
      <c r="Y182" s="14">
        <f t="shared" ref="Y182" si="302">Y184+Y185</f>
        <v>0</v>
      </c>
      <c r="Z182" s="37">
        <f t="shared" si="297"/>
        <v>0</v>
      </c>
      <c r="AB182" s="18"/>
    </row>
    <row r="183" spans="1:28" x14ac:dyDescent="0.35">
      <c r="A183" s="33"/>
      <c r="B183" s="34" t="s">
        <v>5</v>
      </c>
      <c r="C183" s="62"/>
      <c r="D183" s="13"/>
      <c r="E183" s="13"/>
      <c r="F183" s="13"/>
      <c r="G183" s="13"/>
      <c r="H183" s="13"/>
      <c r="I183" s="13"/>
      <c r="J183" s="13"/>
      <c r="K183" s="25"/>
      <c r="L183" s="36"/>
      <c r="M183" s="13"/>
      <c r="N183" s="13"/>
      <c r="O183" s="13"/>
      <c r="P183" s="13"/>
      <c r="Q183" s="13"/>
      <c r="R183" s="25"/>
      <c r="S183" s="36"/>
      <c r="T183" s="14"/>
      <c r="U183" s="14"/>
      <c r="V183" s="14"/>
      <c r="W183" s="14"/>
      <c r="X183" s="14"/>
      <c r="Y183" s="14"/>
      <c r="Z183" s="37"/>
      <c r="AB183" s="18"/>
    </row>
    <row r="184" spans="1:28" s="3" customFormat="1" hidden="1" x14ac:dyDescent="0.35">
      <c r="A184" s="1"/>
      <c r="B184" s="20" t="s">
        <v>6</v>
      </c>
      <c r="C184" s="19"/>
      <c r="D184" s="13">
        <v>27655.1</v>
      </c>
      <c r="E184" s="13"/>
      <c r="F184" s="13">
        <f t="shared" si="271"/>
        <v>27655.1</v>
      </c>
      <c r="G184" s="13"/>
      <c r="H184" s="13">
        <f t="shared" ref="H184:H186" si="303">F184+G184</f>
        <v>27655.1</v>
      </c>
      <c r="I184" s="13"/>
      <c r="J184" s="13">
        <f t="shared" ref="J184:J186" si="304">H184+I184</f>
        <v>27655.1</v>
      </c>
      <c r="K184" s="13"/>
      <c r="L184" s="13">
        <f t="shared" ref="L184:L186" si="305">J184+K184</f>
        <v>27655.1</v>
      </c>
      <c r="M184" s="13">
        <v>0</v>
      </c>
      <c r="N184" s="13">
        <v>0</v>
      </c>
      <c r="O184" s="13">
        <f t="shared" si="272"/>
        <v>0</v>
      </c>
      <c r="P184" s="13">
        <v>0</v>
      </c>
      <c r="Q184" s="13">
        <f t="shared" ref="Q184:Q186" si="306">O184+P184</f>
        <v>0</v>
      </c>
      <c r="R184" s="13">
        <v>0</v>
      </c>
      <c r="S184" s="13">
        <f t="shared" ref="S184:S186" si="307">Q184+R184</f>
        <v>0</v>
      </c>
      <c r="T184" s="14">
        <v>0</v>
      </c>
      <c r="U184" s="14">
        <v>0</v>
      </c>
      <c r="V184" s="14">
        <f t="shared" si="273"/>
        <v>0</v>
      </c>
      <c r="W184" s="14">
        <v>0</v>
      </c>
      <c r="X184" s="14">
        <f t="shared" ref="X184:X186" si="308">V184+W184</f>
        <v>0</v>
      </c>
      <c r="Y184" s="14">
        <v>0</v>
      </c>
      <c r="Z184" s="14">
        <f t="shared" ref="Z184:Z186" si="309">X184+Y184</f>
        <v>0</v>
      </c>
      <c r="AA184" s="10" t="s">
        <v>301</v>
      </c>
      <c r="AB184" s="18">
        <v>0</v>
      </c>
    </row>
    <row r="185" spans="1:28" x14ac:dyDescent="0.35">
      <c r="A185" s="33"/>
      <c r="B185" s="34" t="s">
        <v>21</v>
      </c>
      <c r="C185" s="62"/>
      <c r="D185" s="13">
        <v>63774.2</v>
      </c>
      <c r="E185" s="13"/>
      <c r="F185" s="13">
        <f t="shared" si="271"/>
        <v>63774.2</v>
      </c>
      <c r="G185" s="13"/>
      <c r="H185" s="13">
        <f t="shared" si="303"/>
        <v>63774.2</v>
      </c>
      <c r="I185" s="13"/>
      <c r="J185" s="13">
        <f t="shared" si="304"/>
        <v>63774.2</v>
      </c>
      <c r="K185" s="25"/>
      <c r="L185" s="36">
        <f t="shared" si="305"/>
        <v>63774.2</v>
      </c>
      <c r="M185" s="13">
        <v>0</v>
      </c>
      <c r="N185" s="13">
        <v>0</v>
      </c>
      <c r="O185" s="13">
        <f t="shared" si="272"/>
        <v>0</v>
      </c>
      <c r="P185" s="13">
        <v>0</v>
      </c>
      <c r="Q185" s="13">
        <f t="shared" si="306"/>
        <v>0</v>
      </c>
      <c r="R185" s="25">
        <v>0</v>
      </c>
      <c r="S185" s="36">
        <f t="shared" si="307"/>
        <v>0</v>
      </c>
      <c r="T185" s="14">
        <v>0</v>
      </c>
      <c r="U185" s="14">
        <v>0</v>
      </c>
      <c r="V185" s="14">
        <f t="shared" si="273"/>
        <v>0</v>
      </c>
      <c r="W185" s="14">
        <v>0</v>
      </c>
      <c r="X185" s="14">
        <f t="shared" si="308"/>
        <v>0</v>
      </c>
      <c r="Y185" s="14">
        <v>0</v>
      </c>
      <c r="Z185" s="37">
        <f t="shared" si="309"/>
        <v>0</v>
      </c>
      <c r="AA185" s="10" t="s">
        <v>299</v>
      </c>
      <c r="AB185" s="18"/>
    </row>
    <row r="186" spans="1:28" s="3" customFormat="1" ht="40.5" hidden="1" customHeight="1" x14ac:dyDescent="0.35">
      <c r="A186" s="1" t="s">
        <v>218</v>
      </c>
      <c r="B186" s="20" t="s">
        <v>32</v>
      </c>
      <c r="C186" s="6" t="s">
        <v>97</v>
      </c>
      <c r="D186" s="13">
        <f>D188+D189</f>
        <v>182641.4</v>
      </c>
      <c r="E186" s="13">
        <f>E188+E189</f>
        <v>0</v>
      </c>
      <c r="F186" s="13">
        <f t="shared" si="271"/>
        <v>182641.4</v>
      </c>
      <c r="G186" s="13">
        <f>G188+G189</f>
        <v>-182641.4</v>
      </c>
      <c r="H186" s="13">
        <f t="shared" si="303"/>
        <v>0</v>
      </c>
      <c r="I186" s="13">
        <f>I188+I189</f>
        <v>0</v>
      </c>
      <c r="J186" s="13">
        <f t="shared" si="304"/>
        <v>0</v>
      </c>
      <c r="K186" s="13">
        <f>K188+K189</f>
        <v>0</v>
      </c>
      <c r="L186" s="13">
        <f t="shared" si="305"/>
        <v>0</v>
      </c>
      <c r="M186" s="13">
        <f t="shared" ref="M186:T186" si="310">M188+M189</f>
        <v>0</v>
      </c>
      <c r="N186" s="13">
        <f t="shared" ref="N186:P186" si="311">N188+N189</f>
        <v>0</v>
      </c>
      <c r="O186" s="13">
        <f t="shared" si="272"/>
        <v>0</v>
      </c>
      <c r="P186" s="13">
        <f t="shared" si="311"/>
        <v>0</v>
      </c>
      <c r="Q186" s="13">
        <f t="shared" si="306"/>
        <v>0</v>
      </c>
      <c r="R186" s="13">
        <f t="shared" ref="R186" si="312">R188+R189</f>
        <v>0</v>
      </c>
      <c r="S186" s="13">
        <f t="shared" si="307"/>
        <v>0</v>
      </c>
      <c r="T186" s="13">
        <f t="shared" si="310"/>
        <v>0</v>
      </c>
      <c r="U186" s="14">
        <f t="shared" ref="U186:W186" si="313">U188+U189</f>
        <v>0</v>
      </c>
      <c r="V186" s="14">
        <f t="shared" si="273"/>
        <v>0</v>
      </c>
      <c r="W186" s="14">
        <f t="shared" si="313"/>
        <v>0</v>
      </c>
      <c r="X186" s="14">
        <f t="shared" si="308"/>
        <v>0</v>
      </c>
      <c r="Y186" s="14">
        <f t="shared" ref="Y186" si="314">Y188+Y189</f>
        <v>0</v>
      </c>
      <c r="Z186" s="14">
        <f t="shared" si="309"/>
        <v>0</v>
      </c>
      <c r="AA186" s="10"/>
      <c r="AB186" s="18">
        <v>0</v>
      </c>
    </row>
    <row r="187" spans="1:28" s="3" customFormat="1" hidden="1" x14ac:dyDescent="0.35">
      <c r="A187" s="1"/>
      <c r="B187" s="20" t="s">
        <v>5</v>
      </c>
      <c r="C187" s="19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4"/>
      <c r="U187" s="14"/>
      <c r="V187" s="14"/>
      <c r="W187" s="14"/>
      <c r="X187" s="14"/>
      <c r="Y187" s="14"/>
      <c r="Z187" s="14"/>
      <c r="AA187" s="10"/>
      <c r="AB187" s="18">
        <v>0</v>
      </c>
    </row>
    <row r="188" spans="1:28" s="3" customFormat="1" hidden="1" x14ac:dyDescent="0.35">
      <c r="A188" s="1"/>
      <c r="B188" s="20" t="s">
        <v>6</v>
      </c>
      <c r="C188" s="19"/>
      <c r="D188" s="13">
        <v>35136.400000000001</v>
      </c>
      <c r="E188" s="13"/>
      <c r="F188" s="13">
        <f t="shared" si="271"/>
        <v>35136.400000000001</v>
      </c>
      <c r="G188" s="13">
        <v>-35136.400000000001</v>
      </c>
      <c r="H188" s="13">
        <f t="shared" ref="H188:H190" si="315">F188+G188</f>
        <v>0</v>
      </c>
      <c r="I188" s="13"/>
      <c r="J188" s="13">
        <f t="shared" ref="J188:J190" si="316">H188+I188</f>
        <v>0</v>
      </c>
      <c r="K188" s="13"/>
      <c r="L188" s="13">
        <f t="shared" ref="L188:L190" si="317">J188+K188</f>
        <v>0</v>
      </c>
      <c r="M188" s="13">
        <v>0</v>
      </c>
      <c r="N188" s="13">
        <v>0</v>
      </c>
      <c r="O188" s="13">
        <f t="shared" si="272"/>
        <v>0</v>
      </c>
      <c r="P188" s="13">
        <v>0</v>
      </c>
      <c r="Q188" s="13">
        <f t="shared" ref="Q188:Q190" si="318">O188+P188</f>
        <v>0</v>
      </c>
      <c r="R188" s="13">
        <v>0</v>
      </c>
      <c r="S188" s="13">
        <f t="shared" ref="S188:S190" si="319">Q188+R188</f>
        <v>0</v>
      </c>
      <c r="T188" s="14">
        <v>0</v>
      </c>
      <c r="U188" s="14">
        <v>0</v>
      </c>
      <c r="V188" s="14">
        <f t="shared" si="273"/>
        <v>0</v>
      </c>
      <c r="W188" s="14">
        <v>0</v>
      </c>
      <c r="X188" s="14">
        <f t="shared" ref="X188:X190" si="320">V188+W188</f>
        <v>0</v>
      </c>
      <c r="Y188" s="14">
        <v>0</v>
      </c>
      <c r="Z188" s="14">
        <f t="shared" ref="Z188:Z190" si="321">X188+Y188</f>
        <v>0</v>
      </c>
      <c r="AA188" s="10" t="s">
        <v>288</v>
      </c>
      <c r="AB188" s="18">
        <v>0</v>
      </c>
    </row>
    <row r="189" spans="1:28" s="3" customFormat="1" hidden="1" x14ac:dyDescent="0.35">
      <c r="A189" s="1"/>
      <c r="B189" s="20" t="s">
        <v>21</v>
      </c>
      <c r="C189" s="19"/>
      <c r="D189" s="13">
        <v>147505</v>
      </c>
      <c r="E189" s="13"/>
      <c r="F189" s="13">
        <f t="shared" si="271"/>
        <v>147505</v>
      </c>
      <c r="G189" s="13">
        <v>-147505</v>
      </c>
      <c r="H189" s="13">
        <f t="shared" si="315"/>
        <v>0</v>
      </c>
      <c r="I189" s="13"/>
      <c r="J189" s="13">
        <f t="shared" si="316"/>
        <v>0</v>
      </c>
      <c r="K189" s="13"/>
      <c r="L189" s="13">
        <f t="shared" si="317"/>
        <v>0</v>
      </c>
      <c r="M189" s="13">
        <v>0</v>
      </c>
      <c r="N189" s="13">
        <v>0</v>
      </c>
      <c r="O189" s="13">
        <f t="shared" si="272"/>
        <v>0</v>
      </c>
      <c r="P189" s="13">
        <v>0</v>
      </c>
      <c r="Q189" s="13">
        <f t="shared" si="318"/>
        <v>0</v>
      </c>
      <c r="R189" s="13">
        <v>0</v>
      </c>
      <c r="S189" s="13">
        <f t="shared" si="319"/>
        <v>0</v>
      </c>
      <c r="T189" s="14">
        <v>0</v>
      </c>
      <c r="U189" s="14">
        <v>0</v>
      </c>
      <c r="V189" s="14">
        <f t="shared" si="273"/>
        <v>0</v>
      </c>
      <c r="W189" s="14">
        <v>0</v>
      </c>
      <c r="X189" s="14">
        <f t="shared" si="320"/>
        <v>0</v>
      </c>
      <c r="Y189" s="14">
        <v>0</v>
      </c>
      <c r="Z189" s="14">
        <f t="shared" si="321"/>
        <v>0</v>
      </c>
      <c r="AA189" s="10" t="s">
        <v>299</v>
      </c>
      <c r="AB189" s="18">
        <v>0</v>
      </c>
    </row>
    <row r="190" spans="1:28" ht="47.25" customHeight="1" x14ac:dyDescent="0.35">
      <c r="A190" s="33" t="s">
        <v>224</v>
      </c>
      <c r="B190" s="34" t="s">
        <v>33</v>
      </c>
      <c r="C190" s="35" t="s">
        <v>97</v>
      </c>
      <c r="D190" s="13">
        <f>D192+D193</f>
        <v>223255.3</v>
      </c>
      <c r="E190" s="13">
        <f>E192+E193</f>
        <v>0</v>
      </c>
      <c r="F190" s="13">
        <f t="shared" si="271"/>
        <v>223255.3</v>
      </c>
      <c r="G190" s="13">
        <f>G192+G193</f>
        <v>0</v>
      </c>
      <c r="H190" s="13">
        <f t="shared" si="315"/>
        <v>223255.3</v>
      </c>
      <c r="I190" s="13">
        <f>I192+I193</f>
        <v>0</v>
      </c>
      <c r="J190" s="13">
        <f t="shared" si="316"/>
        <v>223255.3</v>
      </c>
      <c r="K190" s="25">
        <f>K192+K193</f>
        <v>12500</v>
      </c>
      <c r="L190" s="36">
        <f t="shared" si="317"/>
        <v>235755.3</v>
      </c>
      <c r="M190" s="13">
        <f t="shared" ref="M190:T190" si="322">M192+M193</f>
        <v>255000</v>
      </c>
      <c r="N190" s="13">
        <f t="shared" ref="N190:P190" si="323">N192+N193</f>
        <v>0</v>
      </c>
      <c r="O190" s="13">
        <f t="shared" si="272"/>
        <v>255000</v>
      </c>
      <c r="P190" s="13">
        <f t="shared" si="323"/>
        <v>0</v>
      </c>
      <c r="Q190" s="13">
        <f t="shared" si="318"/>
        <v>255000</v>
      </c>
      <c r="R190" s="25">
        <f t="shared" ref="R190" si="324">R192+R193</f>
        <v>0</v>
      </c>
      <c r="S190" s="36">
        <f t="shared" si="319"/>
        <v>255000</v>
      </c>
      <c r="T190" s="13">
        <f t="shared" si="322"/>
        <v>0</v>
      </c>
      <c r="U190" s="14">
        <f t="shared" ref="U190:W190" si="325">U192+U193</f>
        <v>0</v>
      </c>
      <c r="V190" s="14">
        <f t="shared" si="273"/>
        <v>0</v>
      </c>
      <c r="W190" s="14">
        <f t="shared" si="325"/>
        <v>0</v>
      </c>
      <c r="X190" s="14">
        <f t="shared" si="320"/>
        <v>0</v>
      </c>
      <c r="Y190" s="14">
        <f t="shared" ref="Y190" si="326">Y192+Y193</f>
        <v>0</v>
      </c>
      <c r="Z190" s="37">
        <f t="shared" si="321"/>
        <v>0</v>
      </c>
      <c r="AB190" s="18"/>
    </row>
    <row r="191" spans="1:28" x14ac:dyDescent="0.35">
      <c r="A191" s="33"/>
      <c r="B191" s="34" t="s">
        <v>5</v>
      </c>
      <c r="C191" s="61"/>
      <c r="D191" s="13"/>
      <c r="E191" s="13"/>
      <c r="F191" s="13"/>
      <c r="G191" s="13"/>
      <c r="H191" s="13"/>
      <c r="I191" s="13"/>
      <c r="J191" s="13"/>
      <c r="K191" s="25"/>
      <c r="L191" s="36"/>
      <c r="M191" s="13"/>
      <c r="N191" s="13"/>
      <c r="O191" s="13"/>
      <c r="P191" s="13"/>
      <c r="Q191" s="13"/>
      <c r="R191" s="25"/>
      <c r="S191" s="36"/>
      <c r="T191" s="14"/>
      <c r="U191" s="14"/>
      <c r="V191" s="14"/>
      <c r="W191" s="14"/>
      <c r="X191" s="14"/>
      <c r="Y191" s="14"/>
      <c r="Z191" s="37"/>
      <c r="AB191" s="18"/>
    </row>
    <row r="192" spans="1:28" s="3" customFormat="1" hidden="1" x14ac:dyDescent="0.35">
      <c r="A192" s="1"/>
      <c r="B192" s="20" t="s">
        <v>6</v>
      </c>
      <c r="C192" s="2"/>
      <c r="D192" s="16">
        <v>55813.9</v>
      </c>
      <c r="E192" s="16"/>
      <c r="F192" s="13">
        <f t="shared" si="271"/>
        <v>55813.9</v>
      </c>
      <c r="G192" s="16"/>
      <c r="H192" s="13">
        <f t="shared" ref="H192:H194" si="327">F192+G192</f>
        <v>55813.9</v>
      </c>
      <c r="I192" s="16"/>
      <c r="J192" s="13">
        <f t="shared" ref="J192:J194" si="328">H192+I192</f>
        <v>55813.9</v>
      </c>
      <c r="K192" s="16">
        <v>12500</v>
      </c>
      <c r="L192" s="13">
        <f t="shared" ref="L192:L194" si="329">J192+K192</f>
        <v>68313.899999999994</v>
      </c>
      <c r="M192" s="16">
        <v>63750</v>
      </c>
      <c r="N192" s="16"/>
      <c r="O192" s="13">
        <f t="shared" si="272"/>
        <v>63750</v>
      </c>
      <c r="P192" s="16"/>
      <c r="Q192" s="13">
        <f t="shared" ref="Q192:Q194" si="330">O192+P192</f>
        <v>63750</v>
      </c>
      <c r="R192" s="16"/>
      <c r="S192" s="13">
        <f t="shared" ref="S192:S194" si="331">Q192+R192</f>
        <v>63750</v>
      </c>
      <c r="T192" s="15">
        <v>0</v>
      </c>
      <c r="U192" s="15">
        <v>0</v>
      </c>
      <c r="V192" s="14">
        <f t="shared" si="273"/>
        <v>0</v>
      </c>
      <c r="W192" s="15">
        <v>0</v>
      </c>
      <c r="X192" s="14">
        <f t="shared" ref="X192:X194" si="332">V192+W192</f>
        <v>0</v>
      </c>
      <c r="Y192" s="15">
        <v>0</v>
      </c>
      <c r="Z192" s="14">
        <f t="shared" ref="Z192:Z194" si="333">X192+Y192</f>
        <v>0</v>
      </c>
      <c r="AA192" s="9" t="s">
        <v>292</v>
      </c>
      <c r="AB192" s="18">
        <v>0</v>
      </c>
    </row>
    <row r="193" spans="1:28" x14ac:dyDescent="0.35">
      <c r="A193" s="33"/>
      <c r="B193" s="34" t="s">
        <v>21</v>
      </c>
      <c r="C193" s="61"/>
      <c r="D193" s="13">
        <v>167441.4</v>
      </c>
      <c r="E193" s="13"/>
      <c r="F193" s="13">
        <f t="shared" si="271"/>
        <v>167441.4</v>
      </c>
      <c r="G193" s="13"/>
      <c r="H193" s="13">
        <f t="shared" si="327"/>
        <v>167441.4</v>
      </c>
      <c r="I193" s="13"/>
      <c r="J193" s="13">
        <f t="shared" si="328"/>
        <v>167441.4</v>
      </c>
      <c r="K193" s="25"/>
      <c r="L193" s="36">
        <f t="shared" si="329"/>
        <v>167441.4</v>
      </c>
      <c r="M193" s="13">
        <v>191250</v>
      </c>
      <c r="N193" s="13"/>
      <c r="O193" s="13">
        <f t="shared" si="272"/>
        <v>191250</v>
      </c>
      <c r="P193" s="13"/>
      <c r="Q193" s="13">
        <f t="shared" si="330"/>
        <v>191250</v>
      </c>
      <c r="R193" s="25"/>
      <c r="S193" s="36">
        <f t="shared" si="331"/>
        <v>191250</v>
      </c>
      <c r="T193" s="14">
        <v>0</v>
      </c>
      <c r="U193" s="14">
        <v>0</v>
      </c>
      <c r="V193" s="14">
        <f t="shared" si="273"/>
        <v>0</v>
      </c>
      <c r="W193" s="14">
        <v>0</v>
      </c>
      <c r="X193" s="14">
        <f t="shared" si="332"/>
        <v>0</v>
      </c>
      <c r="Y193" s="14">
        <v>0</v>
      </c>
      <c r="Z193" s="37">
        <f t="shared" si="333"/>
        <v>0</v>
      </c>
      <c r="AA193" s="10" t="s">
        <v>299</v>
      </c>
      <c r="AB193" s="18"/>
    </row>
    <row r="194" spans="1:28" ht="36" x14ac:dyDescent="0.35">
      <c r="A194" s="33" t="s">
        <v>225</v>
      </c>
      <c r="B194" s="34" t="s">
        <v>34</v>
      </c>
      <c r="C194" s="35" t="s">
        <v>97</v>
      </c>
      <c r="D194" s="13">
        <f>D196+D197</f>
        <v>72334</v>
      </c>
      <c r="E194" s="13">
        <f>E196+E197</f>
        <v>0</v>
      </c>
      <c r="F194" s="13">
        <f t="shared" si="271"/>
        <v>72334</v>
      </c>
      <c r="G194" s="13">
        <f>G196+G197</f>
        <v>7520.6559999999999</v>
      </c>
      <c r="H194" s="13">
        <f t="shared" si="327"/>
        <v>79854.656000000003</v>
      </c>
      <c r="I194" s="13">
        <f>I196+I197</f>
        <v>0</v>
      </c>
      <c r="J194" s="13">
        <f t="shared" si="328"/>
        <v>79854.656000000003</v>
      </c>
      <c r="K194" s="25">
        <f>K196+K197</f>
        <v>0</v>
      </c>
      <c r="L194" s="36">
        <f t="shared" si="329"/>
        <v>79854.656000000003</v>
      </c>
      <c r="M194" s="13">
        <f t="shared" ref="M194:T194" si="334">M196+M197</f>
        <v>161425.1</v>
      </c>
      <c r="N194" s="13">
        <f t="shared" ref="N194:P194" si="335">N196+N197</f>
        <v>0</v>
      </c>
      <c r="O194" s="13">
        <f t="shared" si="272"/>
        <v>161425.1</v>
      </c>
      <c r="P194" s="13">
        <f t="shared" si="335"/>
        <v>0</v>
      </c>
      <c r="Q194" s="13">
        <f t="shared" si="330"/>
        <v>161425.1</v>
      </c>
      <c r="R194" s="25">
        <f t="shared" ref="R194" si="336">R196+R197</f>
        <v>0</v>
      </c>
      <c r="S194" s="36">
        <f t="shared" si="331"/>
        <v>161425.1</v>
      </c>
      <c r="T194" s="13">
        <f t="shared" si="334"/>
        <v>0</v>
      </c>
      <c r="U194" s="14">
        <f t="shared" ref="U194:W194" si="337">U196+U197</f>
        <v>0</v>
      </c>
      <c r="V194" s="14">
        <f t="shared" si="273"/>
        <v>0</v>
      </c>
      <c r="W194" s="14">
        <f t="shared" si="337"/>
        <v>0</v>
      </c>
      <c r="X194" s="14">
        <f t="shared" si="332"/>
        <v>0</v>
      </c>
      <c r="Y194" s="14">
        <f t="shared" ref="Y194" si="338">Y196+Y197</f>
        <v>0</v>
      </c>
      <c r="Z194" s="37">
        <f t="shared" si="333"/>
        <v>0</v>
      </c>
      <c r="AB194" s="18"/>
    </row>
    <row r="195" spans="1:28" x14ac:dyDescent="0.35">
      <c r="A195" s="33"/>
      <c r="B195" s="34" t="s">
        <v>5</v>
      </c>
      <c r="C195" s="61"/>
      <c r="D195" s="13"/>
      <c r="E195" s="13"/>
      <c r="F195" s="13"/>
      <c r="G195" s="13"/>
      <c r="H195" s="13"/>
      <c r="I195" s="13"/>
      <c r="J195" s="13"/>
      <c r="K195" s="25"/>
      <c r="L195" s="36"/>
      <c r="M195" s="13"/>
      <c r="N195" s="13"/>
      <c r="O195" s="13"/>
      <c r="P195" s="13"/>
      <c r="Q195" s="13"/>
      <c r="R195" s="25"/>
      <c r="S195" s="36"/>
      <c r="T195" s="14"/>
      <c r="U195" s="14"/>
      <c r="V195" s="14"/>
      <c r="W195" s="14"/>
      <c r="X195" s="14"/>
      <c r="Y195" s="14"/>
      <c r="Z195" s="37"/>
      <c r="AB195" s="18"/>
    </row>
    <row r="196" spans="1:28" s="3" customFormat="1" hidden="1" x14ac:dyDescent="0.35">
      <c r="A196" s="1"/>
      <c r="B196" s="20" t="s">
        <v>6</v>
      </c>
      <c r="C196" s="2"/>
      <c r="D196" s="16">
        <v>18083.5</v>
      </c>
      <c r="E196" s="16"/>
      <c r="F196" s="13">
        <f t="shared" si="271"/>
        <v>18083.5</v>
      </c>
      <c r="G196" s="16">
        <v>7520.6559999999999</v>
      </c>
      <c r="H196" s="13">
        <f t="shared" ref="H196:H199" si="339">F196+G196</f>
        <v>25604.155999999999</v>
      </c>
      <c r="I196" s="16"/>
      <c r="J196" s="13">
        <f t="shared" ref="J196:J199" si="340">H196+I196</f>
        <v>25604.155999999999</v>
      </c>
      <c r="K196" s="16"/>
      <c r="L196" s="13">
        <f t="shared" ref="L196:L199" si="341">J196+K196</f>
        <v>25604.155999999999</v>
      </c>
      <c r="M196" s="16">
        <v>77856.3</v>
      </c>
      <c r="N196" s="16"/>
      <c r="O196" s="13">
        <f t="shared" si="272"/>
        <v>77856.3</v>
      </c>
      <c r="P196" s="16"/>
      <c r="Q196" s="13">
        <f t="shared" ref="Q196:Q199" si="342">O196+P196</f>
        <v>77856.3</v>
      </c>
      <c r="R196" s="16"/>
      <c r="S196" s="13">
        <f t="shared" ref="S196:S199" si="343">Q196+R196</f>
        <v>77856.3</v>
      </c>
      <c r="T196" s="15">
        <v>0</v>
      </c>
      <c r="U196" s="15">
        <v>0</v>
      </c>
      <c r="V196" s="14">
        <f t="shared" si="273"/>
        <v>0</v>
      </c>
      <c r="W196" s="15">
        <v>0</v>
      </c>
      <c r="X196" s="14">
        <f t="shared" ref="X196:X199" si="344">V196+W196</f>
        <v>0</v>
      </c>
      <c r="Y196" s="15">
        <v>0</v>
      </c>
      <c r="Z196" s="14">
        <f t="shared" ref="Z196:Z199" si="345">X196+Y196</f>
        <v>0</v>
      </c>
      <c r="AA196" s="9" t="s">
        <v>329</v>
      </c>
      <c r="AB196" s="18">
        <v>0</v>
      </c>
    </row>
    <row r="197" spans="1:28" x14ac:dyDescent="0.35">
      <c r="A197" s="33"/>
      <c r="B197" s="34" t="s">
        <v>21</v>
      </c>
      <c r="C197" s="61"/>
      <c r="D197" s="13">
        <v>54250.5</v>
      </c>
      <c r="E197" s="13"/>
      <c r="F197" s="13">
        <f t="shared" si="271"/>
        <v>54250.5</v>
      </c>
      <c r="G197" s="13"/>
      <c r="H197" s="13">
        <f t="shared" si="339"/>
        <v>54250.5</v>
      </c>
      <c r="I197" s="13"/>
      <c r="J197" s="13">
        <f t="shared" si="340"/>
        <v>54250.5</v>
      </c>
      <c r="K197" s="25"/>
      <c r="L197" s="36">
        <f t="shared" si="341"/>
        <v>54250.5</v>
      </c>
      <c r="M197" s="13">
        <v>83568.800000000003</v>
      </c>
      <c r="N197" s="13"/>
      <c r="O197" s="13">
        <f t="shared" si="272"/>
        <v>83568.800000000003</v>
      </c>
      <c r="P197" s="13"/>
      <c r="Q197" s="13">
        <f t="shared" si="342"/>
        <v>83568.800000000003</v>
      </c>
      <c r="R197" s="25"/>
      <c r="S197" s="36">
        <f t="shared" si="343"/>
        <v>83568.800000000003</v>
      </c>
      <c r="T197" s="14">
        <v>0</v>
      </c>
      <c r="U197" s="14">
        <v>0</v>
      </c>
      <c r="V197" s="14">
        <f t="shared" si="273"/>
        <v>0</v>
      </c>
      <c r="W197" s="14">
        <v>0</v>
      </c>
      <c r="X197" s="14">
        <f t="shared" si="344"/>
        <v>0</v>
      </c>
      <c r="Y197" s="14">
        <v>0</v>
      </c>
      <c r="Z197" s="37">
        <f t="shared" si="345"/>
        <v>0</v>
      </c>
      <c r="AA197" s="10" t="s">
        <v>299</v>
      </c>
      <c r="AB197" s="18"/>
    </row>
    <row r="198" spans="1:28" ht="36" x14ac:dyDescent="0.35">
      <c r="A198" s="33" t="s">
        <v>226</v>
      </c>
      <c r="B198" s="34" t="s">
        <v>35</v>
      </c>
      <c r="C198" s="35" t="s">
        <v>97</v>
      </c>
      <c r="D198" s="13">
        <v>1213.5999999999999</v>
      </c>
      <c r="E198" s="13"/>
      <c r="F198" s="13">
        <f t="shared" si="271"/>
        <v>1213.5999999999999</v>
      </c>
      <c r="G198" s="13"/>
      <c r="H198" s="13">
        <f t="shared" si="339"/>
        <v>1213.5999999999999</v>
      </c>
      <c r="I198" s="13"/>
      <c r="J198" s="13">
        <f t="shared" si="340"/>
        <v>1213.5999999999999</v>
      </c>
      <c r="K198" s="25"/>
      <c r="L198" s="36">
        <f t="shared" si="341"/>
        <v>1213.5999999999999</v>
      </c>
      <c r="M198" s="13">
        <v>0</v>
      </c>
      <c r="N198" s="13">
        <v>0</v>
      </c>
      <c r="O198" s="13">
        <f t="shared" si="272"/>
        <v>0</v>
      </c>
      <c r="P198" s="13">
        <v>0</v>
      </c>
      <c r="Q198" s="13">
        <f t="shared" si="342"/>
        <v>0</v>
      </c>
      <c r="R198" s="25">
        <v>0</v>
      </c>
      <c r="S198" s="36">
        <f t="shared" si="343"/>
        <v>0</v>
      </c>
      <c r="T198" s="14">
        <v>0</v>
      </c>
      <c r="U198" s="14">
        <v>0</v>
      </c>
      <c r="V198" s="14">
        <f t="shared" si="273"/>
        <v>0</v>
      </c>
      <c r="W198" s="14">
        <v>0</v>
      </c>
      <c r="X198" s="14">
        <f t="shared" si="344"/>
        <v>0</v>
      </c>
      <c r="Y198" s="14">
        <v>0</v>
      </c>
      <c r="Z198" s="37">
        <f t="shared" si="345"/>
        <v>0</v>
      </c>
      <c r="AA198" s="10" t="s">
        <v>283</v>
      </c>
      <c r="AB198" s="18"/>
    </row>
    <row r="199" spans="1:28" ht="36" x14ac:dyDescent="0.35">
      <c r="A199" s="33" t="s">
        <v>227</v>
      </c>
      <c r="B199" s="34" t="s">
        <v>36</v>
      </c>
      <c r="C199" s="35" t="s">
        <v>97</v>
      </c>
      <c r="D199" s="13">
        <f>D201+D202</f>
        <v>21220</v>
      </c>
      <c r="E199" s="13">
        <f>E201+E202</f>
        <v>0</v>
      </c>
      <c r="F199" s="13">
        <f t="shared" si="271"/>
        <v>21220</v>
      </c>
      <c r="G199" s="13">
        <f>G201+G202</f>
        <v>0</v>
      </c>
      <c r="H199" s="13">
        <f t="shared" si="339"/>
        <v>21220</v>
      </c>
      <c r="I199" s="13">
        <f>I201+I202</f>
        <v>0</v>
      </c>
      <c r="J199" s="13">
        <f t="shared" si="340"/>
        <v>21220</v>
      </c>
      <c r="K199" s="25">
        <f>K201+K202</f>
        <v>0</v>
      </c>
      <c r="L199" s="36">
        <f t="shared" si="341"/>
        <v>21220</v>
      </c>
      <c r="M199" s="13">
        <f t="shared" ref="M199:T199" si="346">M201+M202</f>
        <v>563256.69999999995</v>
      </c>
      <c r="N199" s="13">
        <f t="shared" ref="N199:P199" si="347">N201+N202</f>
        <v>0</v>
      </c>
      <c r="O199" s="13">
        <f t="shared" si="272"/>
        <v>563256.69999999995</v>
      </c>
      <c r="P199" s="13">
        <f t="shared" si="347"/>
        <v>0</v>
      </c>
      <c r="Q199" s="13">
        <f t="shared" si="342"/>
        <v>563256.69999999995</v>
      </c>
      <c r="R199" s="25">
        <f t="shared" ref="R199" si="348">R201+R202</f>
        <v>0</v>
      </c>
      <c r="S199" s="36">
        <f t="shared" si="343"/>
        <v>563256.69999999995</v>
      </c>
      <c r="T199" s="13">
        <f t="shared" si="346"/>
        <v>279089.3</v>
      </c>
      <c r="U199" s="14">
        <f t="shared" ref="U199:W199" si="349">U201+U202</f>
        <v>0</v>
      </c>
      <c r="V199" s="14">
        <f t="shared" si="273"/>
        <v>279089.3</v>
      </c>
      <c r="W199" s="14">
        <f t="shared" si="349"/>
        <v>0</v>
      </c>
      <c r="X199" s="14">
        <f t="shared" si="344"/>
        <v>279089.3</v>
      </c>
      <c r="Y199" s="14">
        <f t="shared" ref="Y199" si="350">Y201+Y202</f>
        <v>0</v>
      </c>
      <c r="Z199" s="37">
        <f t="shared" si="345"/>
        <v>279089.3</v>
      </c>
      <c r="AB199" s="18"/>
    </row>
    <row r="200" spans="1:28" x14ac:dyDescent="0.35">
      <c r="A200" s="33"/>
      <c r="B200" s="34" t="s">
        <v>5</v>
      </c>
      <c r="C200" s="34"/>
      <c r="D200" s="13"/>
      <c r="E200" s="13"/>
      <c r="F200" s="13"/>
      <c r="G200" s="13"/>
      <c r="H200" s="13"/>
      <c r="I200" s="13"/>
      <c r="J200" s="13"/>
      <c r="K200" s="25"/>
      <c r="L200" s="36"/>
      <c r="M200" s="13"/>
      <c r="N200" s="13"/>
      <c r="O200" s="13"/>
      <c r="P200" s="13"/>
      <c r="Q200" s="13"/>
      <c r="R200" s="25"/>
      <c r="S200" s="36"/>
      <c r="T200" s="14"/>
      <c r="U200" s="14"/>
      <c r="V200" s="14"/>
      <c r="W200" s="14"/>
      <c r="X200" s="14"/>
      <c r="Y200" s="14"/>
      <c r="Z200" s="37"/>
      <c r="AB200" s="18"/>
    </row>
    <row r="201" spans="1:28" s="3" customFormat="1" hidden="1" x14ac:dyDescent="0.35">
      <c r="A201" s="1"/>
      <c r="B201" s="20" t="s">
        <v>6</v>
      </c>
      <c r="C201" s="20"/>
      <c r="D201" s="13">
        <v>5305</v>
      </c>
      <c r="E201" s="13"/>
      <c r="F201" s="13">
        <f t="shared" si="271"/>
        <v>5305</v>
      </c>
      <c r="G201" s="13"/>
      <c r="H201" s="13">
        <f t="shared" ref="H201:H203" si="351">F201+G201</f>
        <v>5305</v>
      </c>
      <c r="I201" s="13"/>
      <c r="J201" s="13">
        <f t="shared" ref="J201:J203" si="352">H201+I201</f>
        <v>5305</v>
      </c>
      <c r="K201" s="13"/>
      <c r="L201" s="13">
        <f t="shared" ref="L201:L203" si="353">J201+K201</f>
        <v>5305</v>
      </c>
      <c r="M201" s="13">
        <v>136893.6</v>
      </c>
      <c r="N201" s="13"/>
      <c r="O201" s="13">
        <f t="shared" si="272"/>
        <v>136893.6</v>
      </c>
      <c r="P201" s="13"/>
      <c r="Q201" s="13">
        <f t="shared" ref="Q201:Q203" si="354">O201+P201</f>
        <v>136893.6</v>
      </c>
      <c r="R201" s="13"/>
      <c r="S201" s="13">
        <f t="shared" ref="S201:S203" si="355">Q201+R201</f>
        <v>136893.6</v>
      </c>
      <c r="T201" s="14">
        <v>279089.3</v>
      </c>
      <c r="U201" s="14"/>
      <c r="V201" s="14">
        <f t="shared" si="273"/>
        <v>279089.3</v>
      </c>
      <c r="W201" s="14"/>
      <c r="X201" s="14">
        <f t="shared" ref="X201:X203" si="356">V201+W201</f>
        <v>279089.3</v>
      </c>
      <c r="Y201" s="14"/>
      <c r="Z201" s="14">
        <f t="shared" ref="Z201:Z203" si="357">X201+Y201</f>
        <v>279089.3</v>
      </c>
      <c r="AA201" s="10" t="s">
        <v>308</v>
      </c>
      <c r="AB201" s="18">
        <v>0</v>
      </c>
    </row>
    <row r="202" spans="1:28" x14ac:dyDescent="0.35">
      <c r="A202" s="33"/>
      <c r="B202" s="34" t="s">
        <v>21</v>
      </c>
      <c r="C202" s="34"/>
      <c r="D202" s="13">
        <v>15915</v>
      </c>
      <c r="E202" s="13"/>
      <c r="F202" s="13">
        <f t="shared" si="271"/>
        <v>15915</v>
      </c>
      <c r="G202" s="13"/>
      <c r="H202" s="13">
        <f t="shared" si="351"/>
        <v>15915</v>
      </c>
      <c r="I202" s="13"/>
      <c r="J202" s="13">
        <f t="shared" si="352"/>
        <v>15915</v>
      </c>
      <c r="K202" s="25"/>
      <c r="L202" s="36">
        <f t="shared" si="353"/>
        <v>15915</v>
      </c>
      <c r="M202" s="13">
        <v>426363.1</v>
      </c>
      <c r="N202" s="13"/>
      <c r="O202" s="13">
        <f t="shared" si="272"/>
        <v>426363.1</v>
      </c>
      <c r="P202" s="13"/>
      <c r="Q202" s="13">
        <f t="shared" si="354"/>
        <v>426363.1</v>
      </c>
      <c r="R202" s="25"/>
      <c r="S202" s="36">
        <f t="shared" si="355"/>
        <v>426363.1</v>
      </c>
      <c r="T202" s="14">
        <v>0</v>
      </c>
      <c r="U202" s="14">
        <v>0</v>
      </c>
      <c r="V202" s="14">
        <f t="shared" si="273"/>
        <v>0</v>
      </c>
      <c r="W202" s="14">
        <v>0</v>
      </c>
      <c r="X202" s="14">
        <f t="shared" si="356"/>
        <v>0</v>
      </c>
      <c r="Y202" s="14">
        <v>0</v>
      </c>
      <c r="Z202" s="37">
        <f t="shared" si="357"/>
        <v>0</v>
      </c>
      <c r="AA202" s="10" t="s">
        <v>299</v>
      </c>
      <c r="AB202" s="18"/>
    </row>
    <row r="203" spans="1:28" ht="36" x14ac:dyDescent="0.35">
      <c r="A203" s="33" t="s">
        <v>228</v>
      </c>
      <c r="B203" s="34" t="s">
        <v>37</v>
      </c>
      <c r="C203" s="35" t="s">
        <v>97</v>
      </c>
      <c r="D203" s="13">
        <f>D205+D206</f>
        <v>0</v>
      </c>
      <c r="E203" s="13">
        <f>E205+E206</f>
        <v>0</v>
      </c>
      <c r="F203" s="13">
        <f t="shared" si="271"/>
        <v>0</v>
      </c>
      <c r="G203" s="13">
        <f>G205+G206</f>
        <v>0</v>
      </c>
      <c r="H203" s="13">
        <f t="shared" si="351"/>
        <v>0</v>
      </c>
      <c r="I203" s="13">
        <f>I205+I206</f>
        <v>0</v>
      </c>
      <c r="J203" s="13">
        <f t="shared" si="352"/>
        <v>0</v>
      </c>
      <c r="K203" s="25">
        <f>K205+K206</f>
        <v>0</v>
      </c>
      <c r="L203" s="36">
        <f t="shared" si="353"/>
        <v>0</v>
      </c>
      <c r="M203" s="13">
        <f t="shared" ref="M203:T203" si="358">M205+M206</f>
        <v>41507.199999999997</v>
      </c>
      <c r="N203" s="13">
        <f t="shared" ref="N203:P203" si="359">N205+N206</f>
        <v>0</v>
      </c>
      <c r="O203" s="13">
        <f t="shared" si="272"/>
        <v>41507.199999999997</v>
      </c>
      <c r="P203" s="13">
        <f t="shared" si="359"/>
        <v>0</v>
      </c>
      <c r="Q203" s="13">
        <f t="shared" si="354"/>
        <v>41507.199999999997</v>
      </c>
      <c r="R203" s="25">
        <f t="shared" ref="R203" si="360">R205+R206</f>
        <v>0</v>
      </c>
      <c r="S203" s="36">
        <f t="shared" si="355"/>
        <v>41507.199999999997</v>
      </c>
      <c r="T203" s="13">
        <f t="shared" si="358"/>
        <v>0</v>
      </c>
      <c r="U203" s="14">
        <f t="shared" ref="U203:W203" si="361">U205+U206</f>
        <v>0</v>
      </c>
      <c r="V203" s="14">
        <f t="shared" si="273"/>
        <v>0</v>
      </c>
      <c r="W203" s="14">
        <f t="shared" si="361"/>
        <v>0</v>
      </c>
      <c r="X203" s="14">
        <f t="shared" si="356"/>
        <v>0</v>
      </c>
      <c r="Y203" s="14">
        <f t="shared" ref="Y203" si="362">Y205+Y206</f>
        <v>0</v>
      </c>
      <c r="Z203" s="37">
        <f t="shared" si="357"/>
        <v>0</v>
      </c>
      <c r="AB203" s="18"/>
    </row>
    <row r="204" spans="1:28" x14ac:dyDescent="0.35">
      <c r="A204" s="33"/>
      <c r="B204" s="34" t="s">
        <v>5</v>
      </c>
      <c r="C204" s="34"/>
      <c r="D204" s="13"/>
      <c r="E204" s="13"/>
      <c r="F204" s="13"/>
      <c r="G204" s="13"/>
      <c r="H204" s="13"/>
      <c r="I204" s="13"/>
      <c r="J204" s="13"/>
      <c r="K204" s="25"/>
      <c r="L204" s="36"/>
      <c r="M204" s="13"/>
      <c r="N204" s="13"/>
      <c r="O204" s="13"/>
      <c r="P204" s="13"/>
      <c r="Q204" s="13"/>
      <c r="R204" s="25"/>
      <c r="S204" s="36"/>
      <c r="T204" s="14"/>
      <c r="U204" s="14"/>
      <c r="V204" s="14"/>
      <c r="W204" s="14"/>
      <c r="X204" s="14"/>
      <c r="Y204" s="14"/>
      <c r="Z204" s="37"/>
      <c r="AB204" s="18"/>
    </row>
    <row r="205" spans="1:28" s="3" customFormat="1" hidden="1" x14ac:dyDescent="0.35">
      <c r="A205" s="1"/>
      <c r="B205" s="20" t="s">
        <v>6</v>
      </c>
      <c r="C205" s="20"/>
      <c r="D205" s="13">
        <v>0</v>
      </c>
      <c r="E205" s="13">
        <v>0</v>
      </c>
      <c r="F205" s="13">
        <f t="shared" si="271"/>
        <v>0</v>
      </c>
      <c r="G205" s="13">
        <v>0</v>
      </c>
      <c r="H205" s="13">
        <f t="shared" ref="H205:H207" si="363">F205+G205</f>
        <v>0</v>
      </c>
      <c r="I205" s="13">
        <v>0</v>
      </c>
      <c r="J205" s="13">
        <f t="shared" ref="J205:J207" si="364">H205+I205</f>
        <v>0</v>
      </c>
      <c r="K205" s="13">
        <v>0</v>
      </c>
      <c r="L205" s="13">
        <f t="shared" ref="L205:L207" si="365">J205+K205</f>
        <v>0</v>
      </c>
      <c r="M205" s="13">
        <v>10376.900000000001</v>
      </c>
      <c r="N205" s="13"/>
      <c r="O205" s="13">
        <f t="shared" si="272"/>
        <v>10376.900000000001</v>
      </c>
      <c r="P205" s="13"/>
      <c r="Q205" s="13">
        <f t="shared" ref="Q205:Q207" si="366">O205+P205</f>
        <v>10376.900000000001</v>
      </c>
      <c r="R205" s="13"/>
      <c r="S205" s="13">
        <f t="shared" ref="S205:S207" si="367">Q205+R205</f>
        <v>10376.900000000001</v>
      </c>
      <c r="T205" s="14">
        <v>0</v>
      </c>
      <c r="U205" s="14">
        <v>0</v>
      </c>
      <c r="V205" s="14">
        <f t="shared" si="273"/>
        <v>0</v>
      </c>
      <c r="W205" s="14">
        <v>0</v>
      </c>
      <c r="X205" s="14">
        <f t="shared" ref="X205:X207" si="368">V205+W205</f>
        <v>0</v>
      </c>
      <c r="Y205" s="14">
        <v>0</v>
      </c>
      <c r="Z205" s="14">
        <f t="shared" ref="Z205:Z207" si="369">X205+Y205</f>
        <v>0</v>
      </c>
      <c r="AA205" s="10" t="s">
        <v>294</v>
      </c>
      <c r="AB205" s="18">
        <v>0</v>
      </c>
    </row>
    <row r="206" spans="1:28" x14ac:dyDescent="0.35">
      <c r="A206" s="33"/>
      <c r="B206" s="34" t="s">
        <v>21</v>
      </c>
      <c r="C206" s="34"/>
      <c r="D206" s="13">
        <v>0</v>
      </c>
      <c r="E206" s="13">
        <v>0</v>
      </c>
      <c r="F206" s="13">
        <f t="shared" si="271"/>
        <v>0</v>
      </c>
      <c r="G206" s="13">
        <v>0</v>
      </c>
      <c r="H206" s="13">
        <f t="shared" si="363"/>
        <v>0</v>
      </c>
      <c r="I206" s="13">
        <v>0</v>
      </c>
      <c r="J206" s="13">
        <f t="shared" si="364"/>
        <v>0</v>
      </c>
      <c r="K206" s="25">
        <v>0</v>
      </c>
      <c r="L206" s="36">
        <f t="shared" si="365"/>
        <v>0</v>
      </c>
      <c r="M206" s="13">
        <v>31130.299999999996</v>
      </c>
      <c r="N206" s="13"/>
      <c r="O206" s="13">
        <f t="shared" si="272"/>
        <v>31130.299999999996</v>
      </c>
      <c r="P206" s="13"/>
      <c r="Q206" s="13">
        <f t="shared" si="366"/>
        <v>31130.299999999996</v>
      </c>
      <c r="R206" s="25"/>
      <c r="S206" s="36">
        <f t="shared" si="367"/>
        <v>31130.299999999996</v>
      </c>
      <c r="T206" s="14">
        <v>0</v>
      </c>
      <c r="U206" s="14">
        <v>0</v>
      </c>
      <c r="V206" s="14">
        <f t="shared" si="273"/>
        <v>0</v>
      </c>
      <c r="W206" s="14">
        <v>0</v>
      </c>
      <c r="X206" s="14">
        <f t="shared" si="368"/>
        <v>0</v>
      </c>
      <c r="Y206" s="14">
        <v>0</v>
      </c>
      <c r="Z206" s="37">
        <f t="shared" si="369"/>
        <v>0</v>
      </c>
      <c r="AA206" s="10" t="s">
        <v>299</v>
      </c>
      <c r="AB206" s="18"/>
    </row>
    <row r="207" spans="1:28" ht="72" x14ac:dyDescent="0.35">
      <c r="A207" s="33" t="s">
        <v>229</v>
      </c>
      <c r="B207" s="34" t="s">
        <v>38</v>
      </c>
      <c r="C207" s="35" t="s">
        <v>97</v>
      </c>
      <c r="D207" s="13">
        <f>D209+D210</f>
        <v>0</v>
      </c>
      <c r="E207" s="13">
        <f>E209+E210</f>
        <v>0</v>
      </c>
      <c r="F207" s="13">
        <f t="shared" si="271"/>
        <v>0</v>
      </c>
      <c r="G207" s="13">
        <f>G209+G210</f>
        <v>0</v>
      </c>
      <c r="H207" s="13">
        <f t="shared" si="363"/>
        <v>0</v>
      </c>
      <c r="I207" s="13">
        <f>I209+I210</f>
        <v>0</v>
      </c>
      <c r="J207" s="13">
        <f t="shared" si="364"/>
        <v>0</v>
      </c>
      <c r="K207" s="25">
        <f>K209+K210</f>
        <v>0</v>
      </c>
      <c r="L207" s="36">
        <f t="shared" si="365"/>
        <v>0</v>
      </c>
      <c r="M207" s="13">
        <f t="shared" ref="M207:T207" si="370">M209+M210</f>
        <v>0</v>
      </c>
      <c r="N207" s="13">
        <f t="shared" ref="N207:P207" si="371">N209+N210</f>
        <v>0</v>
      </c>
      <c r="O207" s="13">
        <f t="shared" si="272"/>
        <v>0</v>
      </c>
      <c r="P207" s="13">
        <f t="shared" si="371"/>
        <v>0</v>
      </c>
      <c r="Q207" s="13">
        <f t="shared" si="366"/>
        <v>0</v>
      </c>
      <c r="R207" s="25">
        <f t="shared" ref="R207" si="372">R209+R210</f>
        <v>0</v>
      </c>
      <c r="S207" s="36">
        <f t="shared" si="367"/>
        <v>0</v>
      </c>
      <c r="T207" s="13">
        <f t="shared" si="370"/>
        <v>46155</v>
      </c>
      <c r="U207" s="14">
        <f t="shared" ref="U207:W207" si="373">U209+U210</f>
        <v>0</v>
      </c>
      <c r="V207" s="14">
        <f t="shared" si="273"/>
        <v>46155</v>
      </c>
      <c r="W207" s="14">
        <f t="shared" si="373"/>
        <v>0</v>
      </c>
      <c r="X207" s="14">
        <f t="shared" si="368"/>
        <v>46155</v>
      </c>
      <c r="Y207" s="14">
        <f t="shared" ref="Y207" si="374">Y209+Y210</f>
        <v>0</v>
      </c>
      <c r="Z207" s="37">
        <f t="shared" si="369"/>
        <v>46155</v>
      </c>
      <c r="AB207" s="18"/>
    </row>
    <row r="208" spans="1:28" x14ac:dyDescent="0.35">
      <c r="A208" s="33"/>
      <c r="B208" s="34" t="s">
        <v>5</v>
      </c>
      <c r="C208" s="34"/>
      <c r="D208" s="13"/>
      <c r="E208" s="13"/>
      <c r="F208" s="13"/>
      <c r="G208" s="13"/>
      <c r="H208" s="13"/>
      <c r="I208" s="13"/>
      <c r="J208" s="13"/>
      <c r="K208" s="25"/>
      <c r="L208" s="36"/>
      <c r="M208" s="13"/>
      <c r="N208" s="13"/>
      <c r="O208" s="13"/>
      <c r="P208" s="13"/>
      <c r="Q208" s="13"/>
      <c r="R208" s="25"/>
      <c r="S208" s="36"/>
      <c r="T208" s="14"/>
      <c r="U208" s="14"/>
      <c r="V208" s="14"/>
      <c r="W208" s="14"/>
      <c r="X208" s="14"/>
      <c r="Y208" s="14"/>
      <c r="Z208" s="37"/>
      <c r="AB208" s="18"/>
    </row>
    <row r="209" spans="1:28" s="3" customFormat="1" hidden="1" x14ac:dyDescent="0.35">
      <c r="A209" s="1"/>
      <c r="B209" s="20" t="s">
        <v>6</v>
      </c>
      <c r="C209" s="20"/>
      <c r="D209" s="13">
        <v>0</v>
      </c>
      <c r="E209" s="13">
        <v>0</v>
      </c>
      <c r="F209" s="13">
        <f t="shared" si="271"/>
        <v>0</v>
      </c>
      <c r="G209" s="13">
        <v>0</v>
      </c>
      <c r="H209" s="13">
        <f t="shared" ref="H209:H211" si="375">F209+G209</f>
        <v>0</v>
      </c>
      <c r="I209" s="13">
        <v>0</v>
      </c>
      <c r="J209" s="13">
        <f t="shared" ref="J209:J211" si="376">H209+I209</f>
        <v>0</v>
      </c>
      <c r="K209" s="13">
        <v>0</v>
      </c>
      <c r="L209" s="13">
        <f t="shared" ref="L209:L211" si="377">J209+K209</f>
        <v>0</v>
      </c>
      <c r="M209" s="13">
        <v>0</v>
      </c>
      <c r="N209" s="13">
        <v>0</v>
      </c>
      <c r="O209" s="13">
        <f t="shared" si="272"/>
        <v>0</v>
      </c>
      <c r="P209" s="13">
        <v>0</v>
      </c>
      <c r="Q209" s="13">
        <f t="shared" ref="Q209:Q211" si="378">O209+P209</f>
        <v>0</v>
      </c>
      <c r="R209" s="13">
        <v>0</v>
      </c>
      <c r="S209" s="13">
        <f t="shared" ref="S209:S211" si="379">Q209+R209</f>
        <v>0</v>
      </c>
      <c r="T209" s="14">
        <v>11538.9</v>
      </c>
      <c r="U209" s="14"/>
      <c r="V209" s="14">
        <f t="shared" si="273"/>
        <v>11538.9</v>
      </c>
      <c r="W209" s="14"/>
      <c r="X209" s="14">
        <f t="shared" ref="X209:X211" si="380">V209+W209</f>
        <v>11538.9</v>
      </c>
      <c r="Y209" s="14"/>
      <c r="Z209" s="14">
        <f t="shared" ref="Z209:Z211" si="381">X209+Y209</f>
        <v>11538.9</v>
      </c>
      <c r="AA209" s="10" t="s">
        <v>295</v>
      </c>
      <c r="AB209" s="18">
        <v>0</v>
      </c>
    </row>
    <row r="210" spans="1:28" x14ac:dyDescent="0.35">
      <c r="A210" s="33"/>
      <c r="B210" s="34" t="s">
        <v>21</v>
      </c>
      <c r="C210" s="34"/>
      <c r="D210" s="13">
        <v>0</v>
      </c>
      <c r="E210" s="13">
        <v>0</v>
      </c>
      <c r="F210" s="13">
        <f t="shared" si="271"/>
        <v>0</v>
      </c>
      <c r="G210" s="13">
        <v>0</v>
      </c>
      <c r="H210" s="13">
        <f t="shared" si="375"/>
        <v>0</v>
      </c>
      <c r="I210" s="13">
        <v>0</v>
      </c>
      <c r="J210" s="13">
        <f t="shared" si="376"/>
        <v>0</v>
      </c>
      <c r="K210" s="25">
        <v>0</v>
      </c>
      <c r="L210" s="36">
        <f t="shared" si="377"/>
        <v>0</v>
      </c>
      <c r="M210" s="13">
        <v>0</v>
      </c>
      <c r="N210" s="13">
        <v>0</v>
      </c>
      <c r="O210" s="13">
        <f t="shared" si="272"/>
        <v>0</v>
      </c>
      <c r="P210" s="13">
        <v>0</v>
      </c>
      <c r="Q210" s="13">
        <f t="shared" si="378"/>
        <v>0</v>
      </c>
      <c r="R210" s="25">
        <v>0</v>
      </c>
      <c r="S210" s="36">
        <f t="shared" si="379"/>
        <v>0</v>
      </c>
      <c r="T210" s="14">
        <v>34616.1</v>
      </c>
      <c r="U210" s="14"/>
      <c r="V210" s="14">
        <f t="shared" si="273"/>
        <v>34616.1</v>
      </c>
      <c r="W210" s="14"/>
      <c r="X210" s="14">
        <f t="shared" si="380"/>
        <v>34616.1</v>
      </c>
      <c r="Y210" s="14"/>
      <c r="Z210" s="37">
        <f t="shared" si="381"/>
        <v>34616.1</v>
      </c>
      <c r="AA210" s="10" t="s">
        <v>299</v>
      </c>
      <c r="AB210" s="18"/>
    </row>
    <row r="211" spans="1:28" ht="36" x14ac:dyDescent="0.35">
      <c r="A211" s="33" t="s">
        <v>230</v>
      </c>
      <c r="B211" s="34" t="s">
        <v>39</v>
      </c>
      <c r="C211" s="35" t="s">
        <v>97</v>
      </c>
      <c r="D211" s="13">
        <f>D213+D214</f>
        <v>164599.4</v>
      </c>
      <c r="E211" s="13">
        <f>E213+E214</f>
        <v>0</v>
      </c>
      <c r="F211" s="13">
        <f t="shared" si="271"/>
        <v>164599.4</v>
      </c>
      <c r="G211" s="13">
        <f>G213+G214</f>
        <v>0</v>
      </c>
      <c r="H211" s="13">
        <f t="shared" si="375"/>
        <v>164599.4</v>
      </c>
      <c r="I211" s="13">
        <f>I213+I214</f>
        <v>0</v>
      </c>
      <c r="J211" s="13">
        <f t="shared" si="376"/>
        <v>164599.4</v>
      </c>
      <c r="K211" s="25">
        <f>K213+K214</f>
        <v>0</v>
      </c>
      <c r="L211" s="36">
        <f t="shared" si="377"/>
        <v>164599.4</v>
      </c>
      <c r="M211" s="13">
        <f t="shared" ref="M211:T211" si="382">M213+M214</f>
        <v>920064.8</v>
      </c>
      <c r="N211" s="13">
        <f t="shared" ref="N211:P211" si="383">N213+N214</f>
        <v>0</v>
      </c>
      <c r="O211" s="13">
        <f t="shared" si="272"/>
        <v>920064.8</v>
      </c>
      <c r="P211" s="13">
        <f t="shared" si="383"/>
        <v>0</v>
      </c>
      <c r="Q211" s="13">
        <f t="shared" si="378"/>
        <v>920064.8</v>
      </c>
      <c r="R211" s="25">
        <f t="shared" ref="R211" si="384">R213+R214</f>
        <v>0</v>
      </c>
      <c r="S211" s="36">
        <f t="shared" si="379"/>
        <v>920064.8</v>
      </c>
      <c r="T211" s="13">
        <f t="shared" si="382"/>
        <v>1645765</v>
      </c>
      <c r="U211" s="14">
        <f t="shared" ref="U211:W211" si="385">U213+U214</f>
        <v>0</v>
      </c>
      <c r="V211" s="14">
        <f t="shared" si="273"/>
        <v>1645765</v>
      </c>
      <c r="W211" s="14">
        <f t="shared" si="385"/>
        <v>0</v>
      </c>
      <c r="X211" s="14">
        <f t="shared" si="380"/>
        <v>1645765</v>
      </c>
      <c r="Y211" s="14">
        <f t="shared" ref="Y211" si="386">Y213+Y214</f>
        <v>0</v>
      </c>
      <c r="Z211" s="37">
        <f t="shared" si="381"/>
        <v>1645765</v>
      </c>
      <c r="AB211" s="18"/>
    </row>
    <row r="212" spans="1:28" x14ac:dyDescent="0.35">
      <c r="A212" s="33"/>
      <c r="B212" s="34" t="s">
        <v>5</v>
      </c>
      <c r="C212" s="34"/>
      <c r="D212" s="13"/>
      <c r="E212" s="13"/>
      <c r="F212" s="13"/>
      <c r="G212" s="13"/>
      <c r="H212" s="13"/>
      <c r="I212" s="13"/>
      <c r="J212" s="13"/>
      <c r="K212" s="25"/>
      <c r="L212" s="36"/>
      <c r="M212" s="13"/>
      <c r="N212" s="13"/>
      <c r="O212" s="13"/>
      <c r="P212" s="13"/>
      <c r="Q212" s="13"/>
      <c r="R212" s="25"/>
      <c r="S212" s="36"/>
      <c r="T212" s="14"/>
      <c r="U212" s="14"/>
      <c r="V212" s="14"/>
      <c r="W212" s="14"/>
      <c r="X212" s="14"/>
      <c r="Y212" s="14"/>
      <c r="Z212" s="37"/>
      <c r="AB212" s="18"/>
    </row>
    <row r="213" spans="1:28" s="3" customFormat="1" hidden="1" x14ac:dyDescent="0.35">
      <c r="A213" s="1"/>
      <c r="B213" s="20" t="s">
        <v>6</v>
      </c>
      <c r="C213" s="20"/>
      <c r="D213" s="13">
        <v>48155.5</v>
      </c>
      <c r="E213" s="13"/>
      <c r="F213" s="13">
        <f t="shared" si="271"/>
        <v>48155.5</v>
      </c>
      <c r="G213" s="13"/>
      <c r="H213" s="13">
        <f t="shared" ref="H213:H215" si="387">F213+G213</f>
        <v>48155.5</v>
      </c>
      <c r="I213" s="13"/>
      <c r="J213" s="13">
        <f t="shared" ref="J213:J215" si="388">H213+I213</f>
        <v>48155.5</v>
      </c>
      <c r="K213" s="13"/>
      <c r="L213" s="13">
        <f t="shared" ref="L213:L215" si="389">J213+K213</f>
        <v>48155.5</v>
      </c>
      <c r="M213" s="13">
        <v>182348.9</v>
      </c>
      <c r="N213" s="13"/>
      <c r="O213" s="13">
        <f t="shared" si="272"/>
        <v>182348.9</v>
      </c>
      <c r="P213" s="13"/>
      <c r="Q213" s="13">
        <f t="shared" ref="Q213:Q215" si="390">O213+P213</f>
        <v>182348.9</v>
      </c>
      <c r="R213" s="13"/>
      <c r="S213" s="13">
        <f t="shared" ref="S213:S215" si="391">Q213+R213</f>
        <v>182348.9</v>
      </c>
      <c r="T213" s="14">
        <v>534567.5</v>
      </c>
      <c r="U213" s="14"/>
      <c r="V213" s="14">
        <f t="shared" si="273"/>
        <v>534567.5</v>
      </c>
      <c r="W213" s="14"/>
      <c r="X213" s="14">
        <f t="shared" ref="X213:X215" si="392">V213+W213</f>
        <v>534567.5</v>
      </c>
      <c r="Y213" s="14"/>
      <c r="Z213" s="14">
        <f t="shared" ref="Z213:Z215" si="393">X213+Y213</f>
        <v>534567.5</v>
      </c>
      <c r="AA213" s="10" t="s">
        <v>291</v>
      </c>
      <c r="AB213" s="18">
        <v>0</v>
      </c>
    </row>
    <row r="214" spans="1:28" x14ac:dyDescent="0.35">
      <c r="A214" s="33"/>
      <c r="B214" s="34" t="s">
        <v>21</v>
      </c>
      <c r="C214" s="34"/>
      <c r="D214" s="13">
        <v>116443.9</v>
      </c>
      <c r="E214" s="13"/>
      <c r="F214" s="13">
        <f t="shared" si="271"/>
        <v>116443.9</v>
      </c>
      <c r="G214" s="13"/>
      <c r="H214" s="13">
        <f t="shared" si="387"/>
        <v>116443.9</v>
      </c>
      <c r="I214" s="13"/>
      <c r="J214" s="13">
        <f t="shared" si="388"/>
        <v>116443.9</v>
      </c>
      <c r="K214" s="25"/>
      <c r="L214" s="36">
        <f t="shared" si="389"/>
        <v>116443.9</v>
      </c>
      <c r="M214" s="13">
        <v>737715.9</v>
      </c>
      <c r="N214" s="13"/>
      <c r="O214" s="13">
        <f t="shared" si="272"/>
        <v>737715.9</v>
      </c>
      <c r="P214" s="13"/>
      <c r="Q214" s="13">
        <f t="shared" si="390"/>
        <v>737715.9</v>
      </c>
      <c r="R214" s="25"/>
      <c r="S214" s="36">
        <f t="shared" si="391"/>
        <v>737715.9</v>
      </c>
      <c r="T214" s="14">
        <v>1111197.5</v>
      </c>
      <c r="U214" s="14"/>
      <c r="V214" s="14">
        <f t="shared" si="273"/>
        <v>1111197.5</v>
      </c>
      <c r="W214" s="14"/>
      <c r="X214" s="14">
        <f t="shared" si="392"/>
        <v>1111197.5</v>
      </c>
      <c r="Y214" s="14"/>
      <c r="Z214" s="37">
        <f t="shared" si="393"/>
        <v>1111197.5</v>
      </c>
      <c r="AA214" s="10" t="s">
        <v>299</v>
      </c>
      <c r="AB214" s="18"/>
    </row>
    <row r="215" spans="1:28" ht="36" x14ac:dyDescent="0.35">
      <c r="A215" s="33" t="s">
        <v>231</v>
      </c>
      <c r="B215" s="34" t="s">
        <v>40</v>
      </c>
      <c r="C215" s="35" t="s">
        <v>97</v>
      </c>
      <c r="D215" s="13">
        <f>D217+D218</f>
        <v>383520</v>
      </c>
      <c r="E215" s="13">
        <f>E217+E218</f>
        <v>0</v>
      </c>
      <c r="F215" s="13">
        <f t="shared" si="271"/>
        <v>383520</v>
      </c>
      <c r="G215" s="13">
        <f>G217+G218</f>
        <v>-5191.5999999999995</v>
      </c>
      <c r="H215" s="13">
        <f t="shared" si="387"/>
        <v>378328.4</v>
      </c>
      <c r="I215" s="13">
        <f>I217+I218</f>
        <v>0</v>
      </c>
      <c r="J215" s="13">
        <f t="shared" si="388"/>
        <v>378328.4</v>
      </c>
      <c r="K215" s="25">
        <f>K217+K218</f>
        <v>18402.5</v>
      </c>
      <c r="L215" s="36">
        <f t="shared" si="389"/>
        <v>396730.9</v>
      </c>
      <c r="M215" s="13">
        <f t="shared" ref="M215:T215" si="394">M217+M218</f>
        <v>68737</v>
      </c>
      <c r="N215" s="13">
        <f t="shared" ref="N215:P215" si="395">N217+N218</f>
        <v>0</v>
      </c>
      <c r="O215" s="13">
        <f t="shared" si="272"/>
        <v>68737</v>
      </c>
      <c r="P215" s="13">
        <f t="shared" si="395"/>
        <v>0</v>
      </c>
      <c r="Q215" s="13">
        <f t="shared" si="390"/>
        <v>68737</v>
      </c>
      <c r="R215" s="25">
        <f t="shared" ref="R215" si="396">R217+R218</f>
        <v>0</v>
      </c>
      <c r="S215" s="36">
        <f t="shared" si="391"/>
        <v>68737</v>
      </c>
      <c r="T215" s="13">
        <f t="shared" si="394"/>
        <v>0</v>
      </c>
      <c r="U215" s="14">
        <f t="shared" ref="U215:W215" si="397">U217+U218</f>
        <v>0</v>
      </c>
      <c r="V215" s="14">
        <f t="shared" si="273"/>
        <v>0</v>
      </c>
      <c r="W215" s="14">
        <f t="shared" si="397"/>
        <v>0</v>
      </c>
      <c r="X215" s="14">
        <f t="shared" si="392"/>
        <v>0</v>
      </c>
      <c r="Y215" s="14">
        <f t="shared" ref="Y215" si="398">Y217+Y218</f>
        <v>0</v>
      </c>
      <c r="Z215" s="37">
        <f t="shared" si="393"/>
        <v>0</v>
      </c>
      <c r="AB215" s="18"/>
    </row>
    <row r="216" spans="1:28" x14ac:dyDescent="0.35">
      <c r="A216" s="33"/>
      <c r="B216" s="34" t="s">
        <v>5</v>
      </c>
      <c r="C216" s="34"/>
      <c r="D216" s="13"/>
      <c r="E216" s="13"/>
      <c r="F216" s="13"/>
      <c r="G216" s="13"/>
      <c r="H216" s="13"/>
      <c r="I216" s="13"/>
      <c r="J216" s="13"/>
      <c r="K216" s="25"/>
      <c r="L216" s="36"/>
      <c r="M216" s="13"/>
      <c r="N216" s="13"/>
      <c r="O216" s="13"/>
      <c r="P216" s="13"/>
      <c r="Q216" s="13"/>
      <c r="R216" s="25"/>
      <c r="S216" s="36"/>
      <c r="T216" s="14"/>
      <c r="U216" s="14"/>
      <c r="V216" s="14"/>
      <c r="W216" s="14"/>
      <c r="X216" s="14"/>
      <c r="Y216" s="14"/>
      <c r="Z216" s="37"/>
      <c r="AB216" s="18"/>
    </row>
    <row r="217" spans="1:28" s="3" customFormat="1" hidden="1" x14ac:dyDescent="0.35">
      <c r="A217" s="1"/>
      <c r="B217" s="20" t="s">
        <v>6</v>
      </c>
      <c r="C217" s="20"/>
      <c r="D217" s="13">
        <v>95880.1</v>
      </c>
      <c r="E217" s="13"/>
      <c r="F217" s="13">
        <f t="shared" si="271"/>
        <v>95880.1</v>
      </c>
      <c r="G217" s="13">
        <f>-2426+4512.1</f>
        <v>2086.1000000000004</v>
      </c>
      <c r="H217" s="13">
        <f t="shared" ref="H217:H219" si="399">F217+G217</f>
        <v>97966.200000000012</v>
      </c>
      <c r="I217" s="13"/>
      <c r="J217" s="13">
        <f t="shared" ref="J217:J219" si="400">H217+I217</f>
        <v>97966.200000000012</v>
      </c>
      <c r="K217" s="13"/>
      <c r="L217" s="13">
        <f t="shared" ref="L217:L219" si="401">J217+K217</f>
        <v>97966.200000000012</v>
      </c>
      <c r="M217" s="13">
        <v>17184.2</v>
      </c>
      <c r="N217" s="13"/>
      <c r="O217" s="13">
        <f t="shared" si="272"/>
        <v>17184.2</v>
      </c>
      <c r="P217" s="13"/>
      <c r="Q217" s="13">
        <f t="shared" ref="Q217:Q219" si="402">O217+P217</f>
        <v>17184.2</v>
      </c>
      <c r="R217" s="13"/>
      <c r="S217" s="13">
        <f t="shared" ref="S217:S219" si="403">Q217+R217</f>
        <v>17184.2</v>
      </c>
      <c r="T217" s="14">
        <v>0</v>
      </c>
      <c r="U217" s="14">
        <v>0</v>
      </c>
      <c r="V217" s="14">
        <f t="shared" si="273"/>
        <v>0</v>
      </c>
      <c r="W217" s="14">
        <v>0</v>
      </c>
      <c r="X217" s="14">
        <f t="shared" ref="X217:X219" si="404">V217+W217</f>
        <v>0</v>
      </c>
      <c r="Y217" s="14">
        <v>0</v>
      </c>
      <c r="Z217" s="14">
        <f t="shared" ref="Z217:Z219" si="405">X217+Y217</f>
        <v>0</v>
      </c>
      <c r="AA217" s="10" t="s">
        <v>293</v>
      </c>
      <c r="AB217" s="18">
        <v>0</v>
      </c>
    </row>
    <row r="218" spans="1:28" x14ac:dyDescent="0.35">
      <c r="A218" s="33"/>
      <c r="B218" s="34" t="s">
        <v>21</v>
      </c>
      <c r="C218" s="34"/>
      <c r="D218" s="13">
        <v>287639.90000000002</v>
      </c>
      <c r="E218" s="13"/>
      <c r="F218" s="13">
        <f t="shared" si="271"/>
        <v>287639.90000000002</v>
      </c>
      <c r="G218" s="13">
        <v>-7277.7</v>
      </c>
      <c r="H218" s="13">
        <f t="shared" si="399"/>
        <v>280362.2</v>
      </c>
      <c r="I218" s="13"/>
      <c r="J218" s="13">
        <f t="shared" si="400"/>
        <v>280362.2</v>
      </c>
      <c r="K218" s="25">
        <v>18402.5</v>
      </c>
      <c r="L218" s="36">
        <f t="shared" si="401"/>
        <v>298764.7</v>
      </c>
      <c r="M218" s="13">
        <v>51552.800000000003</v>
      </c>
      <c r="N218" s="13"/>
      <c r="O218" s="13">
        <f t="shared" si="272"/>
        <v>51552.800000000003</v>
      </c>
      <c r="P218" s="13"/>
      <c r="Q218" s="13">
        <f t="shared" si="402"/>
        <v>51552.800000000003</v>
      </c>
      <c r="R218" s="25"/>
      <c r="S218" s="36">
        <f t="shared" si="403"/>
        <v>51552.800000000003</v>
      </c>
      <c r="T218" s="14">
        <v>0</v>
      </c>
      <c r="U218" s="14">
        <v>0</v>
      </c>
      <c r="V218" s="14">
        <f t="shared" si="273"/>
        <v>0</v>
      </c>
      <c r="W218" s="14">
        <v>0</v>
      </c>
      <c r="X218" s="14">
        <f t="shared" si="404"/>
        <v>0</v>
      </c>
      <c r="Y218" s="14">
        <v>0</v>
      </c>
      <c r="Z218" s="37">
        <f t="shared" si="405"/>
        <v>0</v>
      </c>
      <c r="AA218" s="10" t="s">
        <v>299</v>
      </c>
      <c r="AB218" s="18"/>
    </row>
    <row r="219" spans="1:28" ht="36" x14ac:dyDescent="0.35">
      <c r="A219" s="33" t="s">
        <v>232</v>
      </c>
      <c r="B219" s="34" t="s">
        <v>41</v>
      </c>
      <c r="C219" s="35" t="s">
        <v>97</v>
      </c>
      <c r="D219" s="13">
        <f>D221+D222</f>
        <v>46879.5</v>
      </c>
      <c r="E219" s="13">
        <f>E221+E222</f>
        <v>0</v>
      </c>
      <c r="F219" s="13">
        <f t="shared" si="271"/>
        <v>46879.5</v>
      </c>
      <c r="G219" s="13">
        <f>G221+G222</f>
        <v>0</v>
      </c>
      <c r="H219" s="13">
        <f t="shared" si="399"/>
        <v>46879.5</v>
      </c>
      <c r="I219" s="13">
        <f>I221+I222</f>
        <v>0</v>
      </c>
      <c r="J219" s="13">
        <f t="shared" si="400"/>
        <v>46879.5</v>
      </c>
      <c r="K219" s="25">
        <f>K221+K222</f>
        <v>0</v>
      </c>
      <c r="L219" s="36">
        <f t="shared" si="401"/>
        <v>46879.5</v>
      </c>
      <c r="M219" s="13">
        <f t="shared" ref="M219:T219" si="406">M221+M222</f>
        <v>0</v>
      </c>
      <c r="N219" s="13">
        <f t="shared" ref="N219:P219" si="407">N221+N222</f>
        <v>0</v>
      </c>
      <c r="O219" s="13">
        <f t="shared" si="272"/>
        <v>0</v>
      </c>
      <c r="P219" s="13">
        <f t="shared" si="407"/>
        <v>0</v>
      </c>
      <c r="Q219" s="13">
        <f t="shared" si="402"/>
        <v>0</v>
      </c>
      <c r="R219" s="25">
        <f t="shared" ref="R219" si="408">R221+R222</f>
        <v>0</v>
      </c>
      <c r="S219" s="36">
        <f t="shared" si="403"/>
        <v>0</v>
      </c>
      <c r="T219" s="13">
        <f t="shared" si="406"/>
        <v>0</v>
      </c>
      <c r="U219" s="14">
        <f t="shared" ref="U219:W219" si="409">U221+U222</f>
        <v>0</v>
      </c>
      <c r="V219" s="14">
        <f t="shared" si="273"/>
        <v>0</v>
      </c>
      <c r="W219" s="14">
        <f t="shared" si="409"/>
        <v>0</v>
      </c>
      <c r="X219" s="14">
        <f t="shared" si="404"/>
        <v>0</v>
      </c>
      <c r="Y219" s="14">
        <f t="shared" ref="Y219" si="410">Y221+Y222</f>
        <v>0</v>
      </c>
      <c r="Z219" s="37">
        <f t="shared" si="405"/>
        <v>0</v>
      </c>
      <c r="AB219" s="18"/>
    </row>
    <row r="220" spans="1:28" x14ac:dyDescent="0.35">
      <c r="A220" s="33"/>
      <c r="B220" s="34" t="s">
        <v>5</v>
      </c>
      <c r="C220" s="34"/>
      <c r="D220" s="13"/>
      <c r="E220" s="13"/>
      <c r="F220" s="13"/>
      <c r="G220" s="13"/>
      <c r="H220" s="13"/>
      <c r="I220" s="13"/>
      <c r="J220" s="13"/>
      <c r="K220" s="25"/>
      <c r="L220" s="36"/>
      <c r="M220" s="13"/>
      <c r="N220" s="13"/>
      <c r="O220" s="13"/>
      <c r="P220" s="13"/>
      <c r="Q220" s="13"/>
      <c r="R220" s="25"/>
      <c r="S220" s="36"/>
      <c r="T220" s="14"/>
      <c r="U220" s="14"/>
      <c r="V220" s="14"/>
      <c r="W220" s="14"/>
      <c r="X220" s="14"/>
      <c r="Y220" s="14"/>
      <c r="Z220" s="37"/>
      <c r="AB220" s="18"/>
    </row>
    <row r="221" spans="1:28" s="3" customFormat="1" hidden="1" x14ac:dyDescent="0.35">
      <c r="A221" s="1"/>
      <c r="B221" s="20" t="s">
        <v>6</v>
      </c>
      <c r="C221" s="20"/>
      <c r="D221" s="13">
        <v>11720</v>
      </c>
      <c r="E221" s="13"/>
      <c r="F221" s="13">
        <f t="shared" si="271"/>
        <v>11720</v>
      </c>
      <c r="G221" s="13"/>
      <c r="H221" s="13">
        <f t="shared" ref="H221:H223" si="411">F221+G221</f>
        <v>11720</v>
      </c>
      <c r="I221" s="13"/>
      <c r="J221" s="13">
        <f t="shared" ref="J221:J223" si="412">H221+I221</f>
        <v>11720</v>
      </c>
      <c r="K221" s="13"/>
      <c r="L221" s="13">
        <f t="shared" ref="L221:L223" si="413">J221+K221</f>
        <v>11720</v>
      </c>
      <c r="M221" s="13">
        <v>0</v>
      </c>
      <c r="N221" s="13">
        <v>0</v>
      </c>
      <c r="O221" s="13">
        <f t="shared" si="272"/>
        <v>0</v>
      </c>
      <c r="P221" s="13">
        <v>0</v>
      </c>
      <c r="Q221" s="13">
        <f t="shared" ref="Q221:Q223" si="414">O221+P221</f>
        <v>0</v>
      </c>
      <c r="R221" s="13">
        <v>0</v>
      </c>
      <c r="S221" s="13">
        <f t="shared" ref="S221:S223" si="415">Q221+R221</f>
        <v>0</v>
      </c>
      <c r="T221" s="14">
        <v>0</v>
      </c>
      <c r="U221" s="14">
        <v>0</v>
      </c>
      <c r="V221" s="14">
        <f t="shared" si="273"/>
        <v>0</v>
      </c>
      <c r="W221" s="14">
        <v>0</v>
      </c>
      <c r="X221" s="14">
        <f t="shared" ref="X221:X223" si="416">V221+W221</f>
        <v>0</v>
      </c>
      <c r="Y221" s="14">
        <v>0</v>
      </c>
      <c r="Z221" s="14">
        <f t="shared" ref="Z221:Z223" si="417">X221+Y221</f>
        <v>0</v>
      </c>
      <c r="AA221" s="10" t="s">
        <v>298</v>
      </c>
      <c r="AB221" s="18">
        <v>0</v>
      </c>
    </row>
    <row r="222" spans="1:28" x14ac:dyDescent="0.35">
      <c r="A222" s="33"/>
      <c r="B222" s="34" t="s">
        <v>21</v>
      </c>
      <c r="C222" s="34"/>
      <c r="D222" s="13">
        <v>35159.5</v>
      </c>
      <c r="E222" s="13"/>
      <c r="F222" s="13">
        <f t="shared" si="271"/>
        <v>35159.5</v>
      </c>
      <c r="G222" s="13"/>
      <c r="H222" s="13">
        <f t="shared" si="411"/>
        <v>35159.5</v>
      </c>
      <c r="I222" s="13"/>
      <c r="J222" s="13">
        <f t="shared" si="412"/>
        <v>35159.5</v>
      </c>
      <c r="K222" s="25"/>
      <c r="L222" s="36">
        <f t="shared" si="413"/>
        <v>35159.5</v>
      </c>
      <c r="M222" s="13">
        <v>0</v>
      </c>
      <c r="N222" s="13">
        <v>0</v>
      </c>
      <c r="O222" s="13">
        <f t="shared" si="272"/>
        <v>0</v>
      </c>
      <c r="P222" s="13">
        <v>0</v>
      </c>
      <c r="Q222" s="13">
        <f t="shared" si="414"/>
        <v>0</v>
      </c>
      <c r="R222" s="25">
        <v>0</v>
      </c>
      <c r="S222" s="36">
        <f t="shared" si="415"/>
        <v>0</v>
      </c>
      <c r="T222" s="14">
        <v>0</v>
      </c>
      <c r="U222" s="14">
        <v>0</v>
      </c>
      <c r="V222" s="14">
        <f t="shared" si="273"/>
        <v>0</v>
      </c>
      <c r="W222" s="14">
        <v>0</v>
      </c>
      <c r="X222" s="14">
        <f t="shared" si="416"/>
        <v>0</v>
      </c>
      <c r="Y222" s="14">
        <v>0</v>
      </c>
      <c r="Z222" s="37">
        <f t="shared" si="417"/>
        <v>0</v>
      </c>
      <c r="AA222" s="10" t="s">
        <v>299</v>
      </c>
      <c r="AB222" s="18"/>
    </row>
    <row r="223" spans="1:28" ht="36" x14ac:dyDescent="0.35">
      <c r="A223" s="33" t="s">
        <v>233</v>
      </c>
      <c r="B223" s="34" t="s">
        <v>42</v>
      </c>
      <c r="C223" s="35" t="s">
        <v>97</v>
      </c>
      <c r="D223" s="13">
        <f>D225+D226</f>
        <v>18636</v>
      </c>
      <c r="E223" s="13">
        <f>E225+E226</f>
        <v>0</v>
      </c>
      <c r="F223" s="13">
        <f t="shared" si="271"/>
        <v>18636</v>
      </c>
      <c r="G223" s="13">
        <f>G225+G226</f>
        <v>0</v>
      </c>
      <c r="H223" s="13">
        <f t="shared" si="411"/>
        <v>18636</v>
      </c>
      <c r="I223" s="13">
        <f>I225+I226</f>
        <v>0</v>
      </c>
      <c r="J223" s="13">
        <f t="shared" si="412"/>
        <v>18636</v>
      </c>
      <c r="K223" s="25">
        <f>K225+K226</f>
        <v>0</v>
      </c>
      <c r="L223" s="36">
        <f t="shared" si="413"/>
        <v>18636</v>
      </c>
      <c r="M223" s="13">
        <f t="shared" ref="M223:T223" si="418">M225+M226</f>
        <v>0</v>
      </c>
      <c r="N223" s="13">
        <f t="shared" ref="N223:P223" si="419">N225+N226</f>
        <v>0</v>
      </c>
      <c r="O223" s="13">
        <f t="shared" si="272"/>
        <v>0</v>
      </c>
      <c r="P223" s="13">
        <f t="shared" si="419"/>
        <v>0</v>
      </c>
      <c r="Q223" s="13">
        <f t="shared" si="414"/>
        <v>0</v>
      </c>
      <c r="R223" s="25">
        <f t="shared" ref="R223" si="420">R225+R226</f>
        <v>0</v>
      </c>
      <c r="S223" s="36">
        <f t="shared" si="415"/>
        <v>0</v>
      </c>
      <c r="T223" s="13">
        <f t="shared" si="418"/>
        <v>0</v>
      </c>
      <c r="U223" s="14">
        <f t="shared" ref="U223:W223" si="421">U225+U226</f>
        <v>0</v>
      </c>
      <c r="V223" s="14">
        <f t="shared" si="273"/>
        <v>0</v>
      </c>
      <c r="W223" s="14">
        <f t="shared" si="421"/>
        <v>0</v>
      </c>
      <c r="X223" s="14">
        <f t="shared" si="416"/>
        <v>0</v>
      </c>
      <c r="Y223" s="14">
        <f t="shared" ref="Y223" si="422">Y225+Y226</f>
        <v>0</v>
      </c>
      <c r="Z223" s="37">
        <f t="shared" si="417"/>
        <v>0</v>
      </c>
      <c r="AB223" s="18"/>
    </row>
    <row r="224" spans="1:28" x14ac:dyDescent="0.35">
      <c r="A224" s="33"/>
      <c r="B224" s="34" t="s">
        <v>5</v>
      </c>
      <c r="C224" s="34"/>
      <c r="D224" s="13"/>
      <c r="E224" s="13"/>
      <c r="F224" s="13"/>
      <c r="G224" s="13"/>
      <c r="H224" s="13"/>
      <c r="I224" s="13"/>
      <c r="J224" s="13"/>
      <c r="K224" s="25"/>
      <c r="L224" s="36"/>
      <c r="M224" s="13"/>
      <c r="N224" s="13"/>
      <c r="O224" s="13"/>
      <c r="P224" s="13"/>
      <c r="Q224" s="13"/>
      <c r="R224" s="25"/>
      <c r="S224" s="36"/>
      <c r="T224" s="14"/>
      <c r="U224" s="14"/>
      <c r="V224" s="14"/>
      <c r="W224" s="14"/>
      <c r="X224" s="14"/>
      <c r="Y224" s="14"/>
      <c r="Z224" s="37"/>
      <c r="AB224" s="18"/>
    </row>
    <row r="225" spans="1:28" s="3" customFormat="1" hidden="1" x14ac:dyDescent="0.35">
      <c r="A225" s="1"/>
      <c r="B225" s="20" t="s">
        <v>6</v>
      </c>
      <c r="C225" s="20"/>
      <c r="D225" s="13">
        <v>4659</v>
      </c>
      <c r="E225" s="13"/>
      <c r="F225" s="13">
        <f t="shared" si="271"/>
        <v>4659</v>
      </c>
      <c r="G225" s="13"/>
      <c r="H225" s="13">
        <f t="shared" ref="H225:H227" si="423">F225+G225</f>
        <v>4659</v>
      </c>
      <c r="I225" s="13"/>
      <c r="J225" s="13">
        <f t="shared" ref="J225:J227" si="424">H225+I225</f>
        <v>4659</v>
      </c>
      <c r="K225" s="13"/>
      <c r="L225" s="13">
        <f t="shared" ref="L225:L227" si="425">J225+K225</f>
        <v>4659</v>
      </c>
      <c r="M225" s="13">
        <v>0</v>
      </c>
      <c r="N225" s="13">
        <v>0</v>
      </c>
      <c r="O225" s="13">
        <f t="shared" si="272"/>
        <v>0</v>
      </c>
      <c r="P225" s="13">
        <v>0</v>
      </c>
      <c r="Q225" s="13">
        <f t="shared" ref="Q225:Q227" si="426">O225+P225</f>
        <v>0</v>
      </c>
      <c r="R225" s="13">
        <v>0</v>
      </c>
      <c r="S225" s="13">
        <f t="shared" ref="S225:S227" si="427">Q225+R225</f>
        <v>0</v>
      </c>
      <c r="T225" s="14">
        <v>0</v>
      </c>
      <c r="U225" s="14">
        <v>0</v>
      </c>
      <c r="V225" s="14">
        <f t="shared" si="273"/>
        <v>0</v>
      </c>
      <c r="W225" s="14">
        <v>0</v>
      </c>
      <c r="X225" s="14">
        <f t="shared" ref="X225:X227" si="428">V225+W225</f>
        <v>0</v>
      </c>
      <c r="Y225" s="14">
        <v>0</v>
      </c>
      <c r="Z225" s="14">
        <f t="shared" ref="Z225:Z227" si="429">X225+Y225</f>
        <v>0</v>
      </c>
      <c r="AA225" s="10" t="s">
        <v>300</v>
      </c>
      <c r="AB225" s="18">
        <v>0</v>
      </c>
    </row>
    <row r="226" spans="1:28" x14ac:dyDescent="0.35">
      <c r="A226" s="33"/>
      <c r="B226" s="34" t="s">
        <v>21</v>
      </c>
      <c r="C226" s="34"/>
      <c r="D226" s="13">
        <v>13977</v>
      </c>
      <c r="E226" s="13"/>
      <c r="F226" s="13">
        <f t="shared" si="271"/>
        <v>13977</v>
      </c>
      <c r="G226" s="13"/>
      <c r="H226" s="13">
        <f t="shared" si="423"/>
        <v>13977</v>
      </c>
      <c r="I226" s="13"/>
      <c r="J226" s="13">
        <f t="shared" si="424"/>
        <v>13977</v>
      </c>
      <c r="K226" s="25"/>
      <c r="L226" s="36">
        <f t="shared" si="425"/>
        <v>13977</v>
      </c>
      <c r="M226" s="13">
        <v>0</v>
      </c>
      <c r="N226" s="13">
        <v>0</v>
      </c>
      <c r="O226" s="13">
        <f t="shared" si="272"/>
        <v>0</v>
      </c>
      <c r="P226" s="13">
        <v>0</v>
      </c>
      <c r="Q226" s="13">
        <f t="shared" si="426"/>
        <v>0</v>
      </c>
      <c r="R226" s="25">
        <v>0</v>
      </c>
      <c r="S226" s="36">
        <f t="shared" si="427"/>
        <v>0</v>
      </c>
      <c r="T226" s="14">
        <v>0</v>
      </c>
      <c r="U226" s="14">
        <v>0</v>
      </c>
      <c r="V226" s="14">
        <f t="shared" si="273"/>
        <v>0</v>
      </c>
      <c r="W226" s="14">
        <v>0</v>
      </c>
      <c r="X226" s="14">
        <f t="shared" si="428"/>
        <v>0</v>
      </c>
      <c r="Y226" s="14">
        <v>0</v>
      </c>
      <c r="Z226" s="37">
        <f t="shared" si="429"/>
        <v>0</v>
      </c>
      <c r="AA226" s="10" t="s">
        <v>299</v>
      </c>
      <c r="AB226" s="18"/>
    </row>
    <row r="227" spans="1:28" ht="36" x14ac:dyDescent="0.35">
      <c r="A227" s="33" t="s">
        <v>234</v>
      </c>
      <c r="B227" s="34" t="s">
        <v>43</v>
      </c>
      <c r="C227" s="35" t="s">
        <v>97</v>
      </c>
      <c r="D227" s="13">
        <f>D229+D230</f>
        <v>55250.1</v>
      </c>
      <c r="E227" s="13">
        <f>E229+E230</f>
        <v>0</v>
      </c>
      <c r="F227" s="13">
        <f t="shared" si="271"/>
        <v>55250.1</v>
      </c>
      <c r="G227" s="13">
        <f>G229+G230</f>
        <v>0</v>
      </c>
      <c r="H227" s="13">
        <f t="shared" si="423"/>
        <v>55250.1</v>
      </c>
      <c r="I227" s="13">
        <f>I229+I230</f>
        <v>0</v>
      </c>
      <c r="J227" s="13">
        <f t="shared" si="424"/>
        <v>55250.1</v>
      </c>
      <c r="K227" s="25">
        <f>K229+K230</f>
        <v>0</v>
      </c>
      <c r="L227" s="36">
        <f t="shared" si="425"/>
        <v>55250.1</v>
      </c>
      <c r="M227" s="13">
        <f t="shared" ref="M227:T227" si="430">M229+M230</f>
        <v>394108.19999999995</v>
      </c>
      <c r="N227" s="13">
        <f t="shared" ref="N227:P227" si="431">N229+N230</f>
        <v>0</v>
      </c>
      <c r="O227" s="13">
        <f t="shared" si="272"/>
        <v>394108.19999999995</v>
      </c>
      <c r="P227" s="13">
        <f t="shared" si="431"/>
        <v>0</v>
      </c>
      <c r="Q227" s="13">
        <f t="shared" si="426"/>
        <v>394108.19999999995</v>
      </c>
      <c r="R227" s="25">
        <f t="shared" ref="R227" si="432">R229+R230</f>
        <v>0</v>
      </c>
      <c r="S227" s="36">
        <f t="shared" si="427"/>
        <v>394108.19999999995</v>
      </c>
      <c r="T227" s="13">
        <f t="shared" si="430"/>
        <v>0</v>
      </c>
      <c r="U227" s="14">
        <f t="shared" ref="U227:W227" si="433">U229+U230</f>
        <v>0</v>
      </c>
      <c r="V227" s="14">
        <f t="shared" si="273"/>
        <v>0</v>
      </c>
      <c r="W227" s="14">
        <f t="shared" si="433"/>
        <v>0</v>
      </c>
      <c r="X227" s="14">
        <f t="shared" si="428"/>
        <v>0</v>
      </c>
      <c r="Y227" s="14">
        <f t="shared" ref="Y227" si="434">Y229+Y230</f>
        <v>0</v>
      </c>
      <c r="Z227" s="37">
        <f t="shared" si="429"/>
        <v>0</v>
      </c>
      <c r="AB227" s="18"/>
    </row>
    <row r="228" spans="1:28" x14ac:dyDescent="0.35">
      <c r="A228" s="33"/>
      <c r="B228" s="34" t="s">
        <v>5</v>
      </c>
      <c r="C228" s="34"/>
      <c r="D228" s="13"/>
      <c r="E228" s="13"/>
      <c r="F228" s="13"/>
      <c r="G228" s="13"/>
      <c r="H228" s="13"/>
      <c r="I228" s="13"/>
      <c r="J228" s="13"/>
      <c r="K228" s="25"/>
      <c r="L228" s="36"/>
      <c r="M228" s="13"/>
      <c r="N228" s="13"/>
      <c r="O228" s="13"/>
      <c r="P228" s="13"/>
      <c r="Q228" s="13"/>
      <c r="R228" s="25"/>
      <c r="S228" s="36"/>
      <c r="T228" s="14"/>
      <c r="U228" s="14"/>
      <c r="V228" s="14"/>
      <c r="W228" s="14"/>
      <c r="X228" s="14"/>
      <c r="Y228" s="14"/>
      <c r="Z228" s="37"/>
      <c r="AB228" s="18"/>
    </row>
    <row r="229" spans="1:28" s="3" customFormat="1" hidden="1" x14ac:dyDescent="0.35">
      <c r="A229" s="1"/>
      <c r="B229" s="20" t="s">
        <v>6</v>
      </c>
      <c r="C229" s="20"/>
      <c r="D229" s="13">
        <v>13812.6</v>
      </c>
      <c r="E229" s="13"/>
      <c r="F229" s="13">
        <f t="shared" si="271"/>
        <v>13812.6</v>
      </c>
      <c r="G229" s="13"/>
      <c r="H229" s="13">
        <f t="shared" ref="H229:H231" si="435">F229+G229</f>
        <v>13812.6</v>
      </c>
      <c r="I229" s="13"/>
      <c r="J229" s="13">
        <f t="shared" ref="J229:J231" si="436">H229+I229</f>
        <v>13812.6</v>
      </c>
      <c r="K229" s="13"/>
      <c r="L229" s="13">
        <f t="shared" ref="L229:L231" si="437">J229+K229</f>
        <v>13812.6</v>
      </c>
      <c r="M229" s="13">
        <v>98527.1</v>
      </c>
      <c r="N229" s="13"/>
      <c r="O229" s="13">
        <f t="shared" si="272"/>
        <v>98527.1</v>
      </c>
      <c r="P229" s="13"/>
      <c r="Q229" s="13">
        <f t="shared" ref="Q229:Q231" si="438">O229+P229</f>
        <v>98527.1</v>
      </c>
      <c r="R229" s="13"/>
      <c r="S229" s="13">
        <f t="shared" ref="S229:S231" si="439">Q229+R229</f>
        <v>98527.1</v>
      </c>
      <c r="T229" s="14">
        <v>0</v>
      </c>
      <c r="U229" s="14">
        <v>0</v>
      </c>
      <c r="V229" s="14">
        <f t="shared" si="273"/>
        <v>0</v>
      </c>
      <c r="W229" s="14">
        <v>0</v>
      </c>
      <c r="X229" s="14">
        <f t="shared" ref="X229:X231" si="440">V229+W229</f>
        <v>0</v>
      </c>
      <c r="Y229" s="14">
        <v>0</v>
      </c>
      <c r="Z229" s="14">
        <f t="shared" ref="Z229:Z231" si="441">X229+Y229</f>
        <v>0</v>
      </c>
      <c r="AA229" s="10" t="s">
        <v>290</v>
      </c>
      <c r="AB229" s="18">
        <v>0</v>
      </c>
    </row>
    <row r="230" spans="1:28" x14ac:dyDescent="0.35">
      <c r="A230" s="33"/>
      <c r="B230" s="34" t="s">
        <v>21</v>
      </c>
      <c r="C230" s="34"/>
      <c r="D230" s="13">
        <v>41437.5</v>
      </c>
      <c r="E230" s="13"/>
      <c r="F230" s="13">
        <f t="shared" si="271"/>
        <v>41437.5</v>
      </c>
      <c r="G230" s="13"/>
      <c r="H230" s="13">
        <f t="shared" si="435"/>
        <v>41437.5</v>
      </c>
      <c r="I230" s="13"/>
      <c r="J230" s="13">
        <f t="shared" si="436"/>
        <v>41437.5</v>
      </c>
      <c r="K230" s="25"/>
      <c r="L230" s="36">
        <f t="shared" si="437"/>
        <v>41437.5</v>
      </c>
      <c r="M230" s="13">
        <v>295581.09999999998</v>
      </c>
      <c r="N230" s="13"/>
      <c r="O230" s="13">
        <f t="shared" si="272"/>
        <v>295581.09999999998</v>
      </c>
      <c r="P230" s="13"/>
      <c r="Q230" s="13">
        <f t="shared" si="438"/>
        <v>295581.09999999998</v>
      </c>
      <c r="R230" s="25"/>
      <c r="S230" s="36">
        <f t="shared" si="439"/>
        <v>295581.09999999998</v>
      </c>
      <c r="T230" s="14">
        <v>0</v>
      </c>
      <c r="U230" s="14">
        <v>0</v>
      </c>
      <c r="V230" s="14">
        <f t="shared" si="273"/>
        <v>0</v>
      </c>
      <c r="W230" s="14">
        <v>0</v>
      </c>
      <c r="X230" s="14">
        <f t="shared" si="440"/>
        <v>0</v>
      </c>
      <c r="Y230" s="14">
        <v>0</v>
      </c>
      <c r="Z230" s="37">
        <f t="shared" si="441"/>
        <v>0</v>
      </c>
      <c r="AA230" s="10" t="s">
        <v>299</v>
      </c>
      <c r="AB230" s="18"/>
    </row>
    <row r="231" spans="1:28" ht="36" x14ac:dyDescent="0.35">
      <c r="A231" s="33" t="s">
        <v>235</v>
      </c>
      <c r="B231" s="34" t="s">
        <v>44</v>
      </c>
      <c r="C231" s="35" t="s">
        <v>250</v>
      </c>
      <c r="D231" s="13">
        <f>D233+D234</f>
        <v>283733.40000000002</v>
      </c>
      <c r="E231" s="13">
        <f>E233+E234</f>
        <v>0</v>
      </c>
      <c r="F231" s="13">
        <f t="shared" si="271"/>
        <v>283733.40000000002</v>
      </c>
      <c r="G231" s="13">
        <f>G233+G234</f>
        <v>0</v>
      </c>
      <c r="H231" s="13">
        <f t="shared" si="435"/>
        <v>283733.40000000002</v>
      </c>
      <c r="I231" s="13">
        <f>I233+I234</f>
        <v>0</v>
      </c>
      <c r="J231" s="13">
        <f t="shared" si="436"/>
        <v>283733.40000000002</v>
      </c>
      <c r="K231" s="25">
        <f>K233+K234</f>
        <v>25817.919999999998</v>
      </c>
      <c r="L231" s="36">
        <f t="shared" si="437"/>
        <v>309551.32</v>
      </c>
      <c r="M231" s="13">
        <f t="shared" ref="M231:T231" si="442">M233+M234</f>
        <v>0</v>
      </c>
      <c r="N231" s="13">
        <f t="shared" ref="N231:P231" si="443">N233+N234</f>
        <v>0</v>
      </c>
      <c r="O231" s="13">
        <f t="shared" si="272"/>
        <v>0</v>
      </c>
      <c r="P231" s="13">
        <f t="shared" si="443"/>
        <v>0</v>
      </c>
      <c r="Q231" s="13">
        <f t="shared" si="438"/>
        <v>0</v>
      </c>
      <c r="R231" s="25">
        <f t="shared" ref="R231" si="444">R233+R234</f>
        <v>0</v>
      </c>
      <c r="S231" s="36">
        <f t="shared" si="439"/>
        <v>0</v>
      </c>
      <c r="T231" s="13">
        <f t="shared" si="442"/>
        <v>0</v>
      </c>
      <c r="U231" s="14">
        <f t="shared" ref="U231:W231" si="445">U233+U234</f>
        <v>0</v>
      </c>
      <c r="V231" s="14">
        <f t="shared" si="273"/>
        <v>0</v>
      </c>
      <c r="W231" s="14">
        <f t="shared" si="445"/>
        <v>0</v>
      </c>
      <c r="X231" s="14">
        <f t="shared" si="440"/>
        <v>0</v>
      </c>
      <c r="Y231" s="14">
        <f t="shared" ref="Y231" si="446">Y233+Y234</f>
        <v>0</v>
      </c>
      <c r="Z231" s="37">
        <f t="shared" si="441"/>
        <v>0</v>
      </c>
      <c r="AB231" s="18"/>
    </row>
    <row r="232" spans="1:28" x14ac:dyDescent="0.35">
      <c r="A232" s="33"/>
      <c r="B232" s="34" t="s">
        <v>5</v>
      </c>
      <c r="C232" s="34"/>
      <c r="D232" s="13"/>
      <c r="E232" s="13"/>
      <c r="F232" s="13"/>
      <c r="G232" s="13"/>
      <c r="H232" s="13"/>
      <c r="I232" s="13"/>
      <c r="J232" s="13"/>
      <c r="K232" s="25"/>
      <c r="L232" s="36"/>
      <c r="M232" s="13"/>
      <c r="N232" s="13"/>
      <c r="O232" s="13"/>
      <c r="P232" s="13"/>
      <c r="Q232" s="13"/>
      <c r="R232" s="25"/>
      <c r="S232" s="36"/>
      <c r="T232" s="14"/>
      <c r="U232" s="14"/>
      <c r="V232" s="14"/>
      <c r="W232" s="14"/>
      <c r="X232" s="14"/>
      <c r="Y232" s="14"/>
      <c r="Z232" s="37"/>
      <c r="AB232" s="18"/>
    </row>
    <row r="233" spans="1:28" s="3" customFormat="1" hidden="1" x14ac:dyDescent="0.35">
      <c r="A233" s="1"/>
      <c r="B233" s="20" t="s">
        <v>6</v>
      </c>
      <c r="C233" s="20"/>
      <c r="D233" s="13">
        <v>70933.399999999994</v>
      </c>
      <c r="E233" s="13"/>
      <c r="F233" s="13">
        <f t="shared" si="271"/>
        <v>70933.399999999994</v>
      </c>
      <c r="G233" s="13"/>
      <c r="H233" s="13">
        <f t="shared" ref="H233:H239" si="447">F233+G233</f>
        <v>70933.399999999994</v>
      </c>
      <c r="I233" s="13"/>
      <c r="J233" s="13">
        <f t="shared" ref="J233:J239" si="448">H233+I233</f>
        <v>70933.399999999994</v>
      </c>
      <c r="K233" s="13">
        <v>25817.919999999998</v>
      </c>
      <c r="L233" s="13">
        <f t="shared" ref="L233:L239" si="449">J233+K233</f>
        <v>96751.319999999992</v>
      </c>
      <c r="M233" s="13">
        <v>0</v>
      </c>
      <c r="N233" s="13">
        <v>0</v>
      </c>
      <c r="O233" s="13">
        <f t="shared" si="272"/>
        <v>0</v>
      </c>
      <c r="P233" s="13">
        <v>0</v>
      </c>
      <c r="Q233" s="13">
        <f t="shared" ref="Q233:Q239" si="450">O233+P233</f>
        <v>0</v>
      </c>
      <c r="R233" s="13">
        <v>0</v>
      </c>
      <c r="S233" s="13">
        <f t="shared" ref="S233:S239" si="451">Q233+R233</f>
        <v>0</v>
      </c>
      <c r="T233" s="14">
        <v>0</v>
      </c>
      <c r="U233" s="14">
        <v>0</v>
      </c>
      <c r="V233" s="14">
        <f t="shared" si="273"/>
        <v>0</v>
      </c>
      <c r="W233" s="14">
        <v>0</v>
      </c>
      <c r="X233" s="14">
        <f t="shared" ref="X233:X239" si="452">V233+W233</f>
        <v>0</v>
      </c>
      <c r="Y233" s="14">
        <v>0</v>
      </c>
      <c r="Z233" s="14">
        <f t="shared" ref="Z233:Z239" si="453">X233+Y233</f>
        <v>0</v>
      </c>
      <c r="AA233" s="10" t="s">
        <v>280</v>
      </c>
      <c r="AB233" s="18">
        <v>0</v>
      </c>
    </row>
    <row r="234" spans="1:28" x14ac:dyDescent="0.35">
      <c r="A234" s="33"/>
      <c r="B234" s="34" t="s">
        <v>21</v>
      </c>
      <c r="C234" s="34"/>
      <c r="D234" s="13">
        <v>212800</v>
      </c>
      <c r="E234" s="13"/>
      <c r="F234" s="13">
        <f t="shared" si="271"/>
        <v>212800</v>
      </c>
      <c r="G234" s="13"/>
      <c r="H234" s="13">
        <f t="shared" si="447"/>
        <v>212800</v>
      </c>
      <c r="I234" s="13"/>
      <c r="J234" s="13">
        <f t="shared" si="448"/>
        <v>212800</v>
      </c>
      <c r="K234" s="25"/>
      <c r="L234" s="36">
        <f t="shared" si="449"/>
        <v>212800</v>
      </c>
      <c r="M234" s="13">
        <v>0</v>
      </c>
      <c r="N234" s="13">
        <v>0</v>
      </c>
      <c r="O234" s="13">
        <f t="shared" si="272"/>
        <v>0</v>
      </c>
      <c r="P234" s="13">
        <v>0</v>
      </c>
      <c r="Q234" s="13">
        <f t="shared" si="450"/>
        <v>0</v>
      </c>
      <c r="R234" s="25">
        <v>0</v>
      </c>
      <c r="S234" s="36">
        <f t="shared" si="451"/>
        <v>0</v>
      </c>
      <c r="T234" s="14">
        <v>0</v>
      </c>
      <c r="U234" s="14">
        <v>0</v>
      </c>
      <c r="V234" s="14">
        <f t="shared" si="273"/>
        <v>0</v>
      </c>
      <c r="W234" s="14">
        <v>0</v>
      </c>
      <c r="X234" s="14">
        <f t="shared" si="452"/>
        <v>0</v>
      </c>
      <c r="Y234" s="14">
        <v>0</v>
      </c>
      <c r="Z234" s="37">
        <f t="shared" si="453"/>
        <v>0</v>
      </c>
      <c r="AA234" s="10" t="s">
        <v>280</v>
      </c>
      <c r="AB234" s="18"/>
    </row>
    <row r="235" spans="1:28" ht="36" x14ac:dyDescent="0.35">
      <c r="A235" s="33" t="s">
        <v>236</v>
      </c>
      <c r="B235" s="34" t="s">
        <v>254</v>
      </c>
      <c r="C235" s="35" t="s">
        <v>97</v>
      </c>
      <c r="D235" s="13">
        <v>8000</v>
      </c>
      <c r="E235" s="13"/>
      <c r="F235" s="13">
        <f t="shared" si="271"/>
        <v>8000</v>
      </c>
      <c r="G235" s="13">
        <v>3396.34</v>
      </c>
      <c r="H235" s="13">
        <f t="shared" si="447"/>
        <v>11396.34</v>
      </c>
      <c r="I235" s="13"/>
      <c r="J235" s="13">
        <f t="shared" si="448"/>
        <v>11396.34</v>
      </c>
      <c r="K235" s="25"/>
      <c r="L235" s="36">
        <f t="shared" si="449"/>
        <v>11396.34</v>
      </c>
      <c r="M235" s="13">
        <v>39873.699999999997</v>
      </c>
      <c r="N235" s="13"/>
      <c r="O235" s="13">
        <f t="shared" si="272"/>
        <v>39873.699999999997</v>
      </c>
      <c r="P235" s="13"/>
      <c r="Q235" s="13">
        <f t="shared" si="450"/>
        <v>39873.699999999997</v>
      </c>
      <c r="R235" s="25"/>
      <c r="S235" s="36">
        <f t="shared" si="451"/>
        <v>39873.699999999997</v>
      </c>
      <c r="T235" s="14">
        <v>0</v>
      </c>
      <c r="U235" s="14">
        <v>0</v>
      </c>
      <c r="V235" s="14">
        <f t="shared" si="273"/>
        <v>0</v>
      </c>
      <c r="W235" s="14">
        <v>0</v>
      </c>
      <c r="X235" s="14">
        <f t="shared" si="452"/>
        <v>0</v>
      </c>
      <c r="Y235" s="14">
        <v>0</v>
      </c>
      <c r="Z235" s="37">
        <f t="shared" si="453"/>
        <v>0</v>
      </c>
      <c r="AA235" s="10" t="s">
        <v>284</v>
      </c>
      <c r="AB235" s="18"/>
    </row>
    <row r="236" spans="1:28" ht="36" x14ac:dyDescent="0.35">
      <c r="A236" s="33" t="s">
        <v>237</v>
      </c>
      <c r="B236" s="34" t="s">
        <v>52</v>
      </c>
      <c r="C236" s="35" t="s">
        <v>97</v>
      </c>
      <c r="D236" s="13">
        <v>21398.400000000001</v>
      </c>
      <c r="E236" s="13"/>
      <c r="F236" s="13">
        <f t="shared" si="271"/>
        <v>21398.400000000001</v>
      </c>
      <c r="G236" s="13"/>
      <c r="H236" s="13">
        <f t="shared" si="447"/>
        <v>21398.400000000001</v>
      </c>
      <c r="I236" s="13"/>
      <c r="J236" s="13">
        <f t="shared" si="448"/>
        <v>21398.400000000001</v>
      </c>
      <c r="K236" s="25"/>
      <c r="L236" s="36">
        <f t="shared" si="449"/>
        <v>21398.400000000001</v>
      </c>
      <c r="M236" s="13">
        <v>0</v>
      </c>
      <c r="N236" s="13">
        <v>0</v>
      </c>
      <c r="O236" s="13">
        <f t="shared" si="272"/>
        <v>0</v>
      </c>
      <c r="P236" s="13">
        <v>0</v>
      </c>
      <c r="Q236" s="13">
        <f t="shared" si="450"/>
        <v>0</v>
      </c>
      <c r="R236" s="25">
        <v>0</v>
      </c>
      <c r="S236" s="36">
        <f t="shared" si="451"/>
        <v>0</v>
      </c>
      <c r="T236" s="14">
        <v>0</v>
      </c>
      <c r="U236" s="14">
        <v>0</v>
      </c>
      <c r="V236" s="14">
        <f t="shared" si="273"/>
        <v>0</v>
      </c>
      <c r="W236" s="14">
        <v>0</v>
      </c>
      <c r="X236" s="14">
        <f t="shared" si="452"/>
        <v>0</v>
      </c>
      <c r="Y236" s="14">
        <v>0</v>
      </c>
      <c r="Z236" s="37">
        <f t="shared" si="453"/>
        <v>0</v>
      </c>
      <c r="AA236" s="10" t="s">
        <v>285</v>
      </c>
      <c r="AB236" s="18"/>
    </row>
    <row r="237" spans="1:28" ht="36" x14ac:dyDescent="0.35">
      <c r="A237" s="33" t="s">
        <v>238</v>
      </c>
      <c r="B237" s="34" t="s">
        <v>53</v>
      </c>
      <c r="C237" s="35" t="s">
        <v>97</v>
      </c>
      <c r="D237" s="13">
        <v>12363.3</v>
      </c>
      <c r="E237" s="13"/>
      <c r="F237" s="13">
        <f t="shared" ref="F237:F319" si="454">D237+E237</f>
        <v>12363.3</v>
      </c>
      <c r="G237" s="13"/>
      <c r="H237" s="13">
        <f t="shared" si="447"/>
        <v>12363.3</v>
      </c>
      <c r="I237" s="13"/>
      <c r="J237" s="13">
        <f t="shared" si="448"/>
        <v>12363.3</v>
      </c>
      <c r="K237" s="25"/>
      <c r="L237" s="36">
        <f t="shared" si="449"/>
        <v>12363.3</v>
      </c>
      <c r="M237" s="13">
        <v>0</v>
      </c>
      <c r="N237" s="13">
        <v>0</v>
      </c>
      <c r="O237" s="13">
        <f t="shared" ref="O237:O319" si="455">M237+N237</f>
        <v>0</v>
      </c>
      <c r="P237" s="13">
        <v>0</v>
      </c>
      <c r="Q237" s="13">
        <f t="shared" si="450"/>
        <v>0</v>
      </c>
      <c r="R237" s="25">
        <v>0</v>
      </c>
      <c r="S237" s="36">
        <f t="shared" si="451"/>
        <v>0</v>
      </c>
      <c r="T237" s="14">
        <v>0</v>
      </c>
      <c r="U237" s="14">
        <v>0</v>
      </c>
      <c r="V237" s="14">
        <f t="shared" ref="V237:V319" si="456">T237+U237</f>
        <v>0</v>
      </c>
      <c r="W237" s="14">
        <v>0</v>
      </c>
      <c r="X237" s="14">
        <f t="shared" si="452"/>
        <v>0</v>
      </c>
      <c r="Y237" s="14">
        <v>0</v>
      </c>
      <c r="Z237" s="37">
        <f t="shared" si="453"/>
        <v>0</v>
      </c>
      <c r="AA237" s="10" t="s">
        <v>286</v>
      </c>
      <c r="AB237" s="18"/>
    </row>
    <row r="238" spans="1:28" ht="54" x14ac:dyDescent="0.35">
      <c r="A238" s="33" t="s">
        <v>239</v>
      </c>
      <c r="B238" s="34" t="s">
        <v>54</v>
      </c>
      <c r="C238" s="35" t="s">
        <v>97</v>
      </c>
      <c r="D238" s="13">
        <v>9666.2000000000007</v>
      </c>
      <c r="E238" s="13"/>
      <c r="F238" s="13">
        <f t="shared" si="454"/>
        <v>9666.2000000000007</v>
      </c>
      <c r="G238" s="13"/>
      <c r="H238" s="13">
        <f t="shared" si="447"/>
        <v>9666.2000000000007</v>
      </c>
      <c r="I238" s="13"/>
      <c r="J238" s="13">
        <f t="shared" si="448"/>
        <v>9666.2000000000007</v>
      </c>
      <c r="K238" s="25"/>
      <c r="L238" s="36">
        <f t="shared" si="449"/>
        <v>9666.2000000000007</v>
      </c>
      <c r="M238" s="13">
        <v>0</v>
      </c>
      <c r="N238" s="13">
        <v>0</v>
      </c>
      <c r="O238" s="13">
        <f t="shared" si="455"/>
        <v>0</v>
      </c>
      <c r="P238" s="13">
        <v>0</v>
      </c>
      <c r="Q238" s="13">
        <f t="shared" si="450"/>
        <v>0</v>
      </c>
      <c r="R238" s="25">
        <v>0</v>
      </c>
      <c r="S238" s="36">
        <f t="shared" si="451"/>
        <v>0</v>
      </c>
      <c r="T238" s="14">
        <v>0</v>
      </c>
      <c r="U238" s="14">
        <v>0</v>
      </c>
      <c r="V238" s="14">
        <f t="shared" si="456"/>
        <v>0</v>
      </c>
      <c r="W238" s="14">
        <v>0</v>
      </c>
      <c r="X238" s="14">
        <f t="shared" si="452"/>
        <v>0</v>
      </c>
      <c r="Y238" s="14">
        <v>0</v>
      </c>
      <c r="Z238" s="37">
        <f t="shared" si="453"/>
        <v>0</v>
      </c>
      <c r="AA238" s="10" t="s">
        <v>287</v>
      </c>
      <c r="AB238" s="18"/>
    </row>
    <row r="239" spans="1:28" ht="36" x14ac:dyDescent="0.35">
      <c r="A239" s="33" t="s">
        <v>240</v>
      </c>
      <c r="B239" s="34" t="s">
        <v>55</v>
      </c>
      <c r="C239" s="35" t="s">
        <v>97</v>
      </c>
      <c r="D239" s="13">
        <f>D241+D242</f>
        <v>0</v>
      </c>
      <c r="E239" s="13">
        <f>E241+E242</f>
        <v>0</v>
      </c>
      <c r="F239" s="13">
        <f t="shared" si="454"/>
        <v>0</v>
      </c>
      <c r="G239" s="13">
        <f>G241+G242</f>
        <v>0</v>
      </c>
      <c r="H239" s="13">
        <f t="shared" si="447"/>
        <v>0</v>
      </c>
      <c r="I239" s="13">
        <f>I241+I242</f>
        <v>0</v>
      </c>
      <c r="J239" s="13">
        <f t="shared" si="448"/>
        <v>0</v>
      </c>
      <c r="K239" s="25">
        <f>K241+K242</f>
        <v>0</v>
      </c>
      <c r="L239" s="36">
        <f t="shared" si="449"/>
        <v>0</v>
      </c>
      <c r="M239" s="13">
        <f t="shared" ref="M239:T239" si="457">M241+M242</f>
        <v>33031.4</v>
      </c>
      <c r="N239" s="13">
        <f t="shared" ref="N239:P239" si="458">N241+N242</f>
        <v>0</v>
      </c>
      <c r="O239" s="13">
        <f t="shared" si="455"/>
        <v>33031.4</v>
      </c>
      <c r="P239" s="13">
        <f t="shared" si="458"/>
        <v>0</v>
      </c>
      <c r="Q239" s="13">
        <f t="shared" si="450"/>
        <v>33031.4</v>
      </c>
      <c r="R239" s="25">
        <f t="shared" ref="R239" si="459">R241+R242</f>
        <v>0</v>
      </c>
      <c r="S239" s="36">
        <f t="shared" si="451"/>
        <v>33031.4</v>
      </c>
      <c r="T239" s="13">
        <f t="shared" si="457"/>
        <v>0</v>
      </c>
      <c r="U239" s="14">
        <f t="shared" ref="U239:W239" si="460">U241+U242</f>
        <v>0</v>
      </c>
      <c r="V239" s="14">
        <f t="shared" si="456"/>
        <v>0</v>
      </c>
      <c r="W239" s="14">
        <f t="shared" si="460"/>
        <v>0</v>
      </c>
      <c r="X239" s="14">
        <f t="shared" si="452"/>
        <v>0</v>
      </c>
      <c r="Y239" s="14">
        <f t="shared" ref="Y239" si="461">Y241+Y242</f>
        <v>0</v>
      </c>
      <c r="Z239" s="37">
        <f t="shared" si="453"/>
        <v>0</v>
      </c>
      <c r="AB239" s="18"/>
    </row>
    <row r="240" spans="1:28" x14ac:dyDescent="0.35">
      <c r="A240" s="33"/>
      <c r="B240" s="34" t="s">
        <v>5</v>
      </c>
      <c r="C240" s="34"/>
      <c r="D240" s="13"/>
      <c r="E240" s="13"/>
      <c r="F240" s="13"/>
      <c r="G240" s="13"/>
      <c r="H240" s="13"/>
      <c r="I240" s="13"/>
      <c r="J240" s="13"/>
      <c r="K240" s="25"/>
      <c r="L240" s="36"/>
      <c r="M240" s="13"/>
      <c r="N240" s="13"/>
      <c r="O240" s="13"/>
      <c r="P240" s="13"/>
      <c r="Q240" s="13"/>
      <c r="R240" s="25"/>
      <c r="S240" s="36"/>
      <c r="T240" s="14"/>
      <c r="U240" s="14"/>
      <c r="V240" s="14"/>
      <c r="W240" s="14"/>
      <c r="X240" s="14"/>
      <c r="Y240" s="14"/>
      <c r="Z240" s="37"/>
      <c r="AB240" s="18"/>
    </row>
    <row r="241" spans="1:28" s="3" customFormat="1" hidden="1" x14ac:dyDescent="0.35">
      <c r="A241" s="1"/>
      <c r="B241" s="20" t="s">
        <v>6</v>
      </c>
      <c r="C241" s="20"/>
      <c r="D241" s="13">
        <v>0</v>
      </c>
      <c r="E241" s="13">
        <v>0</v>
      </c>
      <c r="F241" s="13">
        <f t="shared" si="454"/>
        <v>0</v>
      </c>
      <c r="G241" s="13">
        <v>0</v>
      </c>
      <c r="H241" s="13">
        <f t="shared" ref="H241:H243" si="462">F241+G241</f>
        <v>0</v>
      </c>
      <c r="I241" s="13">
        <v>0</v>
      </c>
      <c r="J241" s="13">
        <f t="shared" ref="J241:J243" si="463">H241+I241</f>
        <v>0</v>
      </c>
      <c r="K241" s="13">
        <v>0</v>
      </c>
      <c r="L241" s="13">
        <f t="shared" ref="L241:L243" si="464">J241+K241</f>
        <v>0</v>
      </c>
      <c r="M241" s="13">
        <v>8257.9</v>
      </c>
      <c r="N241" s="13"/>
      <c r="O241" s="13">
        <f t="shared" si="455"/>
        <v>8257.9</v>
      </c>
      <c r="P241" s="13"/>
      <c r="Q241" s="13">
        <f t="shared" ref="Q241:Q243" si="465">O241+P241</f>
        <v>8257.9</v>
      </c>
      <c r="R241" s="13"/>
      <c r="S241" s="13">
        <f t="shared" ref="S241:S243" si="466">Q241+R241</f>
        <v>8257.9</v>
      </c>
      <c r="T241" s="14">
        <v>0</v>
      </c>
      <c r="U241" s="14">
        <v>0</v>
      </c>
      <c r="V241" s="14">
        <f t="shared" si="456"/>
        <v>0</v>
      </c>
      <c r="W241" s="14">
        <v>0</v>
      </c>
      <c r="X241" s="14">
        <f t="shared" ref="X241:X243" si="467">V241+W241</f>
        <v>0</v>
      </c>
      <c r="Y241" s="14">
        <v>0</v>
      </c>
      <c r="Z241" s="14">
        <f t="shared" ref="Z241:Z243" si="468">X241+Y241</f>
        <v>0</v>
      </c>
      <c r="AA241" s="10" t="s">
        <v>289</v>
      </c>
      <c r="AB241" s="18">
        <v>0</v>
      </c>
    </row>
    <row r="242" spans="1:28" x14ac:dyDescent="0.35">
      <c r="A242" s="33"/>
      <c r="B242" s="34" t="s">
        <v>21</v>
      </c>
      <c r="C242" s="34"/>
      <c r="D242" s="13">
        <v>0</v>
      </c>
      <c r="E242" s="13">
        <v>0</v>
      </c>
      <c r="F242" s="13">
        <f t="shared" si="454"/>
        <v>0</v>
      </c>
      <c r="G242" s="13">
        <v>0</v>
      </c>
      <c r="H242" s="13">
        <f t="shared" si="462"/>
        <v>0</v>
      </c>
      <c r="I242" s="13">
        <v>0</v>
      </c>
      <c r="J242" s="13">
        <f t="shared" si="463"/>
        <v>0</v>
      </c>
      <c r="K242" s="25">
        <v>0</v>
      </c>
      <c r="L242" s="36">
        <f t="shared" si="464"/>
        <v>0</v>
      </c>
      <c r="M242" s="13">
        <v>24773.5</v>
      </c>
      <c r="N242" s="13"/>
      <c r="O242" s="13">
        <f t="shared" si="455"/>
        <v>24773.5</v>
      </c>
      <c r="P242" s="13"/>
      <c r="Q242" s="13">
        <f t="shared" si="465"/>
        <v>24773.5</v>
      </c>
      <c r="R242" s="25"/>
      <c r="S242" s="36">
        <f t="shared" si="466"/>
        <v>24773.5</v>
      </c>
      <c r="T242" s="14">
        <v>0</v>
      </c>
      <c r="U242" s="14">
        <v>0</v>
      </c>
      <c r="V242" s="14">
        <f t="shared" si="456"/>
        <v>0</v>
      </c>
      <c r="W242" s="14">
        <v>0</v>
      </c>
      <c r="X242" s="14">
        <f t="shared" si="467"/>
        <v>0</v>
      </c>
      <c r="Y242" s="14">
        <v>0</v>
      </c>
      <c r="Z242" s="37">
        <f t="shared" si="468"/>
        <v>0</v>
      </c>
      <c r="AA242" s="10" t="s">
        <v>299</v>
      </c>
      <c r="AB242" s="18"/>
    </row>
    <row r="243" spans="1:28" ht="36" x14ac:dyDescent="0.35">
      <c r="A243" s="33" t="s">
        <v>241</v>
      </c>
      <c r="B243" s="34" t="s">
        <v>56</v>
      </c>
      <c r="C243" s="35" t="s">
        <v>97</v>
      </c>
      <c r="D243" s="13">
        <f>D245+D246</f>
        <v>0</v>
      </c>
      <c r="E243" s="13">
        <f>E245+E246</f>
        <v>0</v>
      </c>
      <c r="F243" s="13">
        <f t="shared" si="454"/>
        <v>0</v>
      </c>
      <c r="G243" s="13">
        <f>G245+G246</f>
        <v>0</v>
      </c>
      <c r="H243" s="13">
        <f t="shared" si="462"/>
        <v>0</v>
      </c>
      <c r="I243" s="13">
        <f>I245+I246</f>
        <v>0</v>
      </c>
      <c r="J243" s="13">
        <f t="shared" si="463"/>
        <v>0</v>
      </c>
      <c r="K243" s="25">
        <f>K245+K246</f>
        <v>0</v>
      </c>
      <c r="L243" s="36">
        <f t="shared" si="464"/>
        <v>0</v>
      </c>
      <c r="M243" s="13">
        <f t="shared" ref="M243:T243" si="469">M245+M246</f>
        <v>19415.8</v>
      </c>
      <c r="N243" s="13">
        <f t="shared" ref="N243:P243" si="470">N245+N246</f>
        <v>0</v>
      </c>
      <c r="O243" s="13">
        <f t="shared" si="455"/>
        <v>19415.8</v>
      </c>
      <c r="P243" s="13">
        <f t="shared" si="470"/>
        <v>0</v>
      </c>
      <c r="Q243" s="13">
        <f t="shared" si="465"/>
        <v>19415.8</v>
      </c>
      <c r="R243" s="25">
        <f t="shared" ref="R243" si="471">R245+R246</f>
        <v>0</v>
      </c>
      <c r="S243" s="36">
        <f t="shared" si="466"/>
        <v>19415.8</v>
      </c>
      <c r="T243" s="13">
        <f t="shared" si="469"/>
        <v>0</v>
      </c>
      <c r="U243" s="14">
        <f t="shared" ref="U243:W243" si="472">U245+U246</f>
        <v>0</v>
      </c>
      <c r="V243" s="14">
        <f t="shared" si="456"/>
        <v>0</v>
      </c>
      <c r="W243" s="14">
        <f t="shared" si="472"/>
        <v>0</v>
      </c>
      <c r="X243" s="14">
        <f t="shared" si="467"/>
        <v>0</v>
      </c>
      <c r="Y243" s="14">
        <f t="shared" ref="Y243" si="473">Y245+Y246</f>
        <v>0</v>
      </c>
      <c r="Z243" s="37">
        <f t="shared" si="468"/>
        <v>0</v>
      </c>
      <c r="AB243" s="18"/>
    </row>
    <row r="244" spans="1:28" x14ac:dyDescent="0.35">
      <c r="A244" s="33"/>
      <c r="B244" s="34" t="s">
        <v>5</v>
      </c>
      <c r="C244" s="34"/>
      <c r="D244" s="13"/>
      <c r="E244" s="13"/>
      <c r="F244" s="13"/>
      <c r="G244" s="13"/>
      <c r="H244" s="13"/>
      <c r="I244" s="13"/>
      <c r="J244" s="13"/>
      <c r="K244" s="25"/>
      <c r="L244" s="36"/>
      <c r="M244" s="13"/>
      <c r="N244" s="13"/>
      <c r="O244" s="13"/>
      <c r="P244" s="13"/>
      <c r="Q244" s="13"/>
      <c r="R244" s="25"/>
      <c r="S244" s="36"/>
      <c r="T244" s="14"/>
      <c r="U244" s="14"/>
      <c r="V244" s="14"/>
      <c r="W244" s="14"/>
      <c r="X244" s="14"/>
      <c r="Y244" s="14"/>
      <c r="Z244" s="37"/>
      <c r="AB244" s="18"/>
    </row>
    <row r="245" spans="1:28" s="3" customFormat="1" hidden="1" x14ac:dyDescent="0.35">
      <c r="A245" s="1"/>
      <c r="B245" s="20" t="s">
        <v>6</v>
      </c>
      <c r="C245" s="20"/>
      <c r="D245" s="13">
        <v>0</v>
      </c>
      <c r="E245" s="13">
        <v>0</v>
      </c>
      <c r="F245" s="13">
        <f t="shared" si="454"/>
        <v>0</v>
      </c>
      <c r="G245" s="13">
        <v>0</v>
      </c>
      <c r="H245" s="13">
        <f t="shared" ref="H245:H247" si="474">F245+G245</f>
        <v>0</v>
      </c>
      <c r="I245" s="13">
        <v>0</v>
      </c>
      <c r="J245" s="13">
        <f t="shared" ref="J245:J247" si="475">H245+I245</f>
        <v>0</v>
      </c>
      <c r="K245" s="13">
        <v>0</v>
      </c>
      <c r="L245" s="13">
        <f t="shared" ref="L245:L247" si="476">J245+K245</f>
        <v>0</v>
      </c>
      <c r="M245" s="13">
        <v>4853.8999999999996</v>
      </c>
      <c r="N245" s="13"/>
      <c r="O245" s="13">
        <f t="shared" si="455"/>
        <v>4853.8999999999996</v>
      </c>
      <c r="P245" s="13"/>
      <c r="Q245" s="13">
        <f t="shared" ref="Q245:Q247" si="477">O245+P245</f>
        <v>4853.8999999999996</v>
      </c>
      <c r="R245" s="13"/>
      <c r="S245" s="13">
        <f t="shared" ref="S245:S247" si="478">Q245+R245</f>
        <v>4853.8999999999996</v>
      </c>
      <c r="T245" s="14">
        <v>0</v>
      </c>
      <c r="U245" s="14">
        <v>0</v>
      </c>
      <c r="V245" s="14">
        <f t="shared" si="456"/>
        <v>0</v>
      </c>
      <c r="W245" s="14">
        <v>0</v>
      </c>
      <c r="X245" s="14">
        <f t="shared" ref="X245:X247" si="479">V245+W245</f>
        <v>0</v>
      </c>
      <c r="Y245" s="14">
        <v>0</v>
      </c>
      <c r="Z245" s="14">
        <f t="shared" ref="Z245:Z247" si="480">X245+Y245</f>
        <v>0</v>
      </c>
      <c r="AA245" s="10" t="s">
        <v>296</v>
      </c>
      <c r="AB245" s="18">
        <v>0</v>
      </c>
    </row>
    <row r="246" spans="1:28" x14ac:dyDescent="0.35">
      <c r="A246" s="33"/>
      <c r="B246" s="34" t="s">
        <v>21</v>
      </c>
      <c r="C246" s="34"/>
      <c r="D246" s="13">
        <v>0</v>
      </c>
      <c r="E246" s="13">
        <v>0</v>
      </c>
      <c r="F246" s="13">
        <f t="shared" si="454"/>
        <v>0</v>
      </c>
      <c r="G246" s="13">
        <v>0</v>
      </c>
      <c r="H246" s="13">
        <f t="shared" si="474"/>
        <v>0</v>
      </c>
      <c r="I246" s="13">
        <v>0</v>
      </c>
      <c r="J246" s="13">
        <f t="shared" si="475"/>
        <v>0</v>
      </c>
      <c r="K246" s="25">
        <v>0</v>
      </c>
      <c r="L246" s="36">
        <f t="shared" si="476"/>
        <v>0</v>
      </c>
      <c r="M246" s="13">
        <v>14561.9</v>
      </c>
      <c r="N246" s="13"/>
      <c r="O246" s="13">
        <f t="shared" si="455"/>
        <v>14561.9</v>
      </c>
      <c r="P246" s="13"/>
      <c r="Q246" s="13">
        <f t="shared" si="477"/>
        <v>14561.9</v>
      </c>
      <c r="R246" s="25"/>
      <c r="S246" s="36">
        <f t="shared" si="478"/>
        <v>14561.9</v>
      </c>
      <c r="T246" s="14">
        <v>0</v>
      </c>
      <c r="U246" s="14">
        <v>0</v>
      </c>
      <c r="V246" s="14">
        <f t="shared" si="456"/>
        <v>0</v>
      </c>
      <c r="W246" s="14">
        <v>0</v>
      </c>
      <c r="X246" s="14">
        <f t="shared" si="479"/>
        <v>0</v>
      </c>
      <c r="Y246" s="14">
        <v>0</v>
      </c>
      <c r="Z246" s="37">
        <f t="shared" si="480"/>
        <v>0</v>
      </c>
      <c r="AA246" s="10" t="s">
        <v>299</v>
      </c>
      <c r="AB246" s="18"/>
    </row>
    <row r="247" spans="1:28" ht="36" x14ac:dyDescent="0.35">
      <c r="A247" s="33" t="s">
        <v>242</v>
      </c>
      <c r="B247" s="34" t="s">
        <v>98</v>
      </c>
      <c r="C247" s="35" t="s">
        <v>97</v>
      </c>
      <c r="D247" s="13">
        <f>D249+D250</f>
        <v>0</v>
      </c>
      <c r="E247" s="13">
        <f>E249+E250</f>
        <v>0</v>
      </c>
      <c r="F247" s="13">
        <f t="shared" si="454"/>
        <v>0</v>
      </c>
      <c r="G247" s="13">
        <f>G249+G250</f>
        <v>0</v>
      </c>
      <c r="H247" s="13">
        <f t="shared" si="474"/>
        <v>0</v>
      </c>
      <c r="I247" s="13">
        <f>I249+I250</f>
        <v>0</v>
      </c>
      <c r="J247" s="13">
        <f t="shared" si="475"/>
        <v>0</v>
      </c>
      <c r="K247" s="25">
        <f>K249+K250</f>
        <v>0</v>
      </c>
      <c r="L247" s="36">
        <f t="shared" si="476"/>
        <v>0</v>
      </c>
      <c r="M247" s="13">
        <f t="shared" ref="M247:T247" si="481">M249+M250</f>
        <v>100000</v>
      </c>
      <c r="N247" s="13">
        <f t="shared" ref="N247:P247" si="482">N249+N250</f>
        <v>0</v>
      </c>
      <c r="O247" s="13">
        <f t="shared" si="455"/>
        <v>100000</v>
      </c>
      <c r="P247" s="13">
        <f t="shared" si="482"/>
        <v>0</v>
      </c>
      <c r="Q247" s="13">
        <f t="shared" si="477"/>
        <v>100000</v>
      </c>
      <c r="R247" s="25">
        <f t="shared" ref="R247" si="483">R249+R250</f>
        <v>0</v>
      </c>
      <c r="S247" s="36">
        <f t="shared" si="478"/>
        <v>100000</v>
      </c>
      <c r="T247" s="13">
        <f t="shared" si="481"/>
        <v>999358.3</v>
      </c>
      <c r="U247" s="14">
        <f t="shared" ref="U247:W247" si="484">U249+U250</f>
        <v>0</v>
      </c>
      <c r="V247" s="14">
        <f t="shared" si="456"/>
        <v>999358.3</v>
      </c>
      <c r="W247" s="14">
        <f t="shared" si="484"/>
        <v>0</v>
      </c>
      <c r="X247" s="14">
        <f t="shared" si="479"/>
        <v>999358.3</v>
      </c>
      <c r="Y247" s="14">
        <f t="shared" ref="Y247" si="485">Y249+Y250</f>
        <v>0</v>
      </c>
      <c r="Z247" s="37">
        <f t="shared" si="480"/>
        <v>999358.3</v>
      </c>
      <c r="AB247" s="18"/>
    </row>
    <row r="248" spans="1:28" x14ac:dyDescent="0.35">
      <c r="A248" s="33"/>
      <c r="B248" s="34" t="s">
        <v>5</v>
      </c>
      <c r="C248" s="34"/>
      <c r="D248" s="13"/>
      <c r="E248" s="13"/>
      <c r="F248" s="13"/>
      <c r="G248" s="13"/>
      <c r="H248" s="13"/>
      <c r="I248" s="13"/>
      <c r="J248" s="13"/>
      <c r="K248" s="25"/>
      <c r="L248" s="36"/>
      <c r="M248" s="13"/>
      <c r="N248" s="13"/>
      <c r="O248" s="13"/>
      <c r="P248" s="13"/>
      <c r="Q248" s="13"/>
      <c r="R248" s="25"/>
      <c r="S248" s="36"/>
      <c r="T248" s="14"/>
      <c r="U248" s="14"/>
      <c r="V248" s="14"/>
      <c r="W248" s="14"/>
      <c r="X248" s="14"/>
      <c r="Y248" s="14"/>
      <c r="Z248" s="37"/>
      <c r="AB248" s="18"/>
    </row>
    <row r="249" spans="1:28" s="3" customFormat="1" hidden="1" x14ac:dyDescent="0.35">
      <c r="A249" s="1"/>
      <c r="B249" s="20" t="s">
        <v>6</v>
      </c>
      <c r="C249" s="20"/>
      <c r="D249" s="13">
        <v>0</v>
      </c>
      <c r="E249" s="13">
        <v>0</v>
      </c>
      <c r="F249" s="13">
        <f t="shared" si="454"/>
        <v>0</v>
      </c>
      <c r="G249" s="13">
        <v>0</v>
      </c>
      <c r="H249" s="13">
        <f t="shared" ref="H249:H265" si="486">F249+G249</f>
        <v>0</v>
      </c>
      <c r="I249" s="13">
        <v>0</v>
      </c>
      <c r="J249" s="13">
        <f t="shared" ref="J249:J251" si="487">H249+I249</f>
        <v>0</v>
      </c>
      <c r="K249" s="13">
        <v>0</v>
      </c>
      <c r="L249" s="13">
        <f t="shared" ref="L249:L251" si="488">J249+K249</f>
        <v>0</v>
      </c>
      <c r="M249" s="13">
        <v>25000</v>
      </c>
      <c r="N249" s="13"/>
      <c r="O249" s="13">
        <f t="shared" si="455"/>
        <v>25000</v>
      </c>
      <c r="P249" s="13"/>
      <c r="Q249" s="13">
        <f t="shared" ref="Q249:Q265" si="489">O249+P249</f>
        <v>25000</v>
      </c>
      <c r="R249" s="13"/>
      <c r="S249" s="13">
        <f t="shared" ref="S249:S251" si="490">Q249+R249</f>
        <v>25000</v>
      </c>
      <c r="T249" s="14">
        <v>284496.90000000002</v>
      </c>
      <c r="U249" s="14"/>
      <c r="V249" s="14">
        <f t="shared" si="456"/>
        <v>284496.90000000002</v>
      </c>
      <c r="W249" s="14"/>
      <c r="X249" s="14">
        <f t="shared" ref="X249:X265" si="491">V249+W249</f>
        <v>284496.90000000002</v>
      </c>
      <c r="Y249" s="14"/>
      <c r="Z249" s="14">
        <f t="shared" ref="Z249:Z251" si="492">X249+Y249</f>
        <v>284496.90000000002</v>
      </c>
      <c r="AA249" s="10" t="s">
        <v>297</v>
      </c>
      <c r="AB249" s="18">
        <v>0</v>
      </c>
    </row>
    <row r="250" spans="1:28" x14ac:dyDescent="0.35">
      <c r="A250" s="33"/>
      <c r="B250" s="34" t="s">
        <v>21</v>
      </c>
      <c r="C250" s="34"/>
      <c r="D250" s="13">
        <v>0</v>
      </c>
      <c r="E250" s="13">
        <v>0</v>
      </c>
      <c r="F250" s="13">
        <f t="shared" si="454"/>
        <v>0</v>
      </c>
      <c r="G250" s="13">
        <v>0</v>
      </c>
      <c r="H250" s="13">
        <f t="shared" si="486"/>
        <v>0</v>
      </c>
      <c r="I250" s="13">
        <v>0</v>
      </c>
      <c r="J250" s="13">
        <f t="shared" si="487"/>
        <v>0</v>
      </c>
      <c r="K250" s="25">
        <v>0</v>
      </c>
      <c r="L250" s="36">
        <f t="shared" si="488"/>
        <v>0</v>
      </c>
      <c r="M250" s="13">
        <v>75000</v>
      </c>
      <c r="N250" s="13"/>
      <c r="O250" s="13">
        <f t="shared" si="455"/>
        <v>75000</v>
      </c>
      <c r="P250" s="13"/>
      <c r="Q250" s="13">
        <f t="shared" si="489"/>
        <v>75000</v>
      </c>
      <c r="R250" s="25"/>
      <c r="S250" s="36">
        <f t="shared" si="490"/>
        <v>75000</v>
      </c>
      <c r="T250" s="14">
        <v>714861.4</v>
      </c>
      <c r="U250" s="14"/>
      <c r="V250" s="14">
        <f t="shared" si="456"/>
        <v>714861.4</v>
      </c>
      <c r="W250" s="14"/>
      <c r="X250" s="14">
        <f t="shared" si="491"/>
        <v>714861.4</v>
      </c>
      <c r="Y250" s="14"/>
      <c r="Z250" s="37">
        <f t="shared" si="492"/>
        <v>714861.4</v>
      </c>
      <c r="AA250" s="10" t="s">
        <v>299</v>
      </c>
      <c r="AB250" s="18"/>
    </row>
    <row r="251" spans="1:28" ht="45" customHeight="1" x14ac:dyDescent="0.35">
      <c r="A251" s="33" t="s">
        <v>243</v>
      </c>
      <c r="B251" s="34" t="s">
        <v>326</v>
      </c>
      <c r="C251" s="35" t="s">
        <v>97</v>
      </c>
      <c r="D251" s="13"/>
      <c r="E251" s="13"/>
      <c r="F251" s="13"/>
      <c r="G251" s="13">
        <f>G253+G254+G255</f>
        <v>94805.5</v>
      </c>
      <c r="H251" s="13">
        <f t="shared" si="486"/>
        <v>94805.5</v>
      </c>
      <c r="I251" s="13">
        <f>I253+I254+I255</f>
        <v>0</v>
      </c>
      <c r="J251" s="13">
        <f t="shared" si="487"/>
        <v>94805.5</v>
      </c>
      <c r="K251" s="25">
        <f>K253+K254+K255</f>
        <v>0</v>
      </c>
      <c r="L251" s="36">
        <f t="shared" si="488"/>
        <v>94805.5</v>
      </c>
      <c r="M251" s="13"/>
      <c r="N251" s="13"/>
      <c r="O251" s="13"/>
      <c r="P251" s="13">
        <f>P253+P254+P255</f>
        <v>0</v>
      </c>
      <c r="Q251" s="13">
        <f t="shared" si="489"/>
        <v>0</v>
      </c>
      <c r="R251" s="25">
        <f>R253+R254+R255</f>
        <v>0</v>
      </c>
      <c r="S251" s="36">
        <f t="shared" si="490"/>
        <v>0</v>
      </c>
      <c r="T251" s="13"/>
      <c r="U251" s="14"/>
      <c r="V251" s="14"/>
      <c r="W251" s="14">
        <f>W253+W254+W255</f>
        <v>0</v>
      </c>
      <c r="X251" s="14">
        <f t="shared" si="491"/>
        <v>0</v>
      </c>
      <c r="Y251" s="14">
        <f>Y253+Y254+Y255</f>
        <v>0</v>
      </c>
      <c r="Z251" s="37">
        <f t="shared" si="492"/>
        <v>0</v>
      </c>
      <c r="AB251" s="18"/>
    </row>
    <row r="252" spans="1:28" x14ac:dyDescent="0.35">
      <c r="A252" s="33"/>
      <c r="B252" s="34" t="s">
        <v>5</v>
      </c>
      <c r="C252" s="34"/>
      <c r="D252" s="13"/>
      <c r="E252" s="13"/>
      <c r="F252" s="13"/>
      <c r="G252" s="13"/>
      <c r="H252" s="13"/>
      <c r="I252" s="13"/>
      <c r="J252" s="13"/>
      <c r="K252" s="25"/>
      <c r="L252" s="36"/>
      <c r="M252" s="13"/>
      <c r="N252" s="13"/>
      <c r="O252" s="13"/>
      <c r="P252" s="13"/>
      <c r="Q252" s="13"/>
      <c r="R252" s="25"/>
      <c r="S252" s="36"/>
      <c r="T252" s="13"/>
      <c r="U252" s="14"/>
      <c r="V252" s="14"/>
      <c r="W252" s="14"/>
      <c r="X252" s="14"/>
      <c r="Y252" s="14"/>
      <c r="Z252" s="37"/>
      <c r="AB252" s="18"/>
    </row>
    <row r="253" spans="1:28" s="3" customFormat="1" hidden="1" x14ac:dyDescent="0.35">
      <c r="A253" s="1"/>
      <c r="B253" s="20" t="s">
        <v>6</v>
      </c>
      <c r="C253" s="20"/>
      <c r="D253" s="13"/>
      <c r="E253" s="13"/>
      <c r="F253" s="13"/>
      <c r="G253" s="13">
        <v>1185.0999999999999</v>
      </c>
      <c r="H253" s="13">
        <f t="shared" si="486"/>
        <v>1185.0999999999999</v>
      </c>
      <c r="I253" s="13"/>
      <c r="J253" s="13">
        <f t="shared" ref="J253:J256" si="493">H253+I253</f>
        <v>1185.0999999999999</v>
      </c>
      <c r="K253" s="13"/>
      <c r="L253" s="13">
        <f t="shared" ref="L253:L256" si="494">J253+K253</f>
        <v>1185.0999999999999</v>
      </c>
      <c r="M253" s="13"/>
      <c r="N253" s="13"/>
      <c r="O253" s="13"/>
      <c r="P253" s="13"/>
      <c r="Q253" s="13">
        <f t="shared" si="489"/>
        <v>0</v>
      </c>
      <c r="R253" s="13"/>
      <c r="S253" s="13">
        <f t="shared" ref="S253:S256" si="495">Q253+R253</f>
        <v>0</v>
      </c>
      <c r="T253" s="13"/>
      <c r="U253" s="14"/>
      <c r="V253" s="14"/>
      <c r="W253" s="14"/>
      <c r="X253" s="14">
        <f t="shared" si="491"/>
        <v>0</v>
      </c>
      <c r="Y253" s="14"/>
      <c r="Z253" s="14">
        <f t="shared" ref="Z253:Z256" si="496">X253+Y253</f>
        <v>0</v>
      </c>
      <c r="AA253" s="10" t="s">
        <v>328</v>
      </c>
      <c r="AB253" s="18">
        <v>0</v>
      </c>
    </row>
    <row r="254" spans="1:28" x14ac:dyDescent="0.35">
      <c r="A254" s="33"/>
      <c r="B254" s="34" t="s">
        <v>21</v>
      </c>
      <c r="C254" s="34"/>
      <c r="D254" s="13"/>
      <c r="E254" s="13"/>
      <c r="F254" s="13"/>
      <c r="G254" s="13">
        <v>3555.2</v>
      </c>
      <c r="H254" s="13">
        <f t="shared" si="486"/>
        <v>3555.2</v>
      </c>
      <c r="I254" s="13"/>
      <c r="J254" s="13">
        <f t="shared" si="493"/>
        <v>3555.2</v>
      </c>
      <c r="K254" s="25"/>
      <c r="L254" s="36">
        <f t="shared" si="494"/>
        <v>3555.2</v>
      </c>
      <c r="M254" s="13"/>
      <c r="N254" s="13"/>
      <c r="O254" s="13"/>
      <c r="P254" s="13"/>
      <c r="Q254" s="13">
        <f t="shared" si="489"/>
        <v>0</v>
      </c>
      <c r="R254" s="25"/>
      <c r="S254" s="36">
        <f t="shared" si="495"/>
        <v>0</v>
      </c>
      <c r="T254" s="13"/>
      <c r="U254" s="14"/>
      <c r="V254" s="14"/>
      <c r="W254" s="14"/>
      <c r="X254" s="14">
        <f t="shared" si="491"/>
        <v>0</v>
      </c>
      <c r="Y254" s="14"/>
      <c r="Z254" s="37">
        <f t="shared" si="496"/>
        <v>0</v>
      </c>
      <c r="AA254" s="10" t="s">
        <v>328</v>
      </c>
      <c r="AB254" s="18"/>
    </row>
    <row r="255" spans="1:28" x14ac:dyDescent="0.35">
      <c r="A255" s="33"/>
      <c r="B255" s="34" t="s">
        <v>20</v>
      </c>
      <c r="C255" s="34"/>
      <c r="D255" s="13"/>
      <c r="E255" s="13"/>
      <c r="F255" s="13"/>
      <c r="G255" s="13">
        <v>90065.2</v>
      </c>
      <c r="H255" s="13">
        <f t="shared" si="486"/>
        <v>90065.2</v>
      </c>
      <c r="I255" s="13"/>
      <c r="J255" s="13">
        <f t="shared" si="493"/>
        <v>90065.2</v>
      </c>
      <c r="K255" s="25"/>
      <c r="L255" s="36">
        <f t="shared" si="494"/>
        <v>90065.2</v>
      </c>
      <c r="M255" s="13"/>
      <c r="N255" s="13"/>
      <c r="O255" s="13"/>
      <c r="P255" s="13"/>
      <c r="Q255" s="13">
        <f t="shared" si="489"/>
        <v>0</v>
      </c>
      <c r="R255" s="25"/>
      <c r="S255" s="36">
        <f t="shared" si="495"/>
        <v>0</v>
      </c>
      <c r="T255" s="13"/>
      <c r="U255" s="14"/>
      <c r="V255" s="14"/>
      <c r="W255" s="14"/>
      <c r="X255" s="14">
        <f t="shared" si="491"/>
        <v>0</v>
      </c>
      <c r="Y255" s="14"/>
      <c r="Z255" s="37">
        <f t="shared" si="496"/>
        <v>0</v>
      </c>
      <c r="AA255" s="10" t="s">
        <v>328</v>
      </c>
      <c r="AB255" s="18"/>
    </row>
    <row r="256" spans="1:28" ht="60.75" customHeight="1" x14ac:dyDescent="0.35">
      <c r="A256" s="33" t="s">
        <v>244</v>
      </c>
      <c r="B256" s="34" t="s">
        <v>327</v>
      </c>
      <c r="C256" s="35" t="s">
        <v>97</v>
      </c>
      <c r="D256" s="13"/>
      <c r="E256" s="13"/>
      <c r="F256" s="13"/>
      <c r="G256" s="13">
        <f>G258+G259+G260</f>
        <v>99267.5</v>
      </c>
      <c r="H256" s="13">
        <f t="shared" si="486"/>
        <v>99267.5</v>
      </c>
      <c r="I256" s="13">
        <f>I258+I259+I260</f>
        <v>0</v>
      </c>
      <c r="J256" s="13">
        <f t="shared" si="493"/>
        <v>99267.5</v>
      </c>
      <c r="K256" s="25">
        <f>K258+K259+K260</f>
        <v>0</v>
      </c>
      <c r="L256" s="36">
        <f t="shared" si="494"/>
        <v>99267.5</v>
      </c>
      <c r="M256" s="13"/>
      <c r="N256" s="13"/>
      <c r="O256" s="13"/>
      <c r="P256" s="13">
        <f>P258+P259+P260</f>
        <v>0</v>
      </c>
      <c r="Q256" s="13">
        <f t="shared" si="489"/>
        <v>0</v>
      </c>
      <c r="R256" s="25">
        <f>R258+R259+R260</f>
        <v>0</v>
      </c>
      <c r="S256" s="36">
        <f t="shared" si="495"/>
        <v>0</v>
      </c>
      <c r="T256" s="13"/>
      <c r="U256" s="14"/>
      <c r="V256" s="14"/>
      <c r="W256" s="14">
        <f>W258+W259+W260</f>
        <v>0</v>
      </c>
      <c r="X256" s="14">
        <f t="shared" si="491"/>
        <v>0</v>
      </c>
      <c r="Y256" s="14">
        <f>Y258+Y259+Y260</f>
        <v>0</v>
      </c>
      <c r="Z256" s="37">
        <f t="shared" si="496"/>
        <v>0</v>
      </c>
      <c r="AB256" s="18"/>
    </row>
    <row r="257" spans="1:28" x14ac:dyDescent="0.35">
      <c r="A257" s="33"/>
      <c r="B257" s="34" t="s">
        <v>5</v>
      </c>
      <c r="C257" s="34"/>
      <c r="D257" s="13"/>
      <c r="E257" s="13"/>
      <c r="F257" s="13"/>
      <c r="G257" s="13"/>
      <c r="H257" s="13"/>
      <c r="I257" s="13"/>
      <c r="J257" s="13"/>
      <c r="K257" s="25"/>
      <c r="L257" s="36"/>
      <c r="M257" s="13"/>
      <c r="N257" s="13"/>
      <c r="O257" s="13"/>
      <c r="P257" s="13"/>
      <c r="Q257" s="13"/>
      <c r="R257" s="25"/>
      <c r="S257" s="36"/>
      <c r="T257" s="13"/>
      <c r="U257" s="14"/>
      <c r="V257" s="14"/>
      <c r="W257" s="14"/>
      <c r="X257" s="14"/>
      <c r="Y257" s="14"/>
      <c r="Z257" s="37"/>
      <c r="AB257" s="18"/>
    </row>
    <row r="258" spans="1:28" s="3" customFormat="1" hidden="1" x14ac:dyDescent="0.35">
      <c r="A258" s="1"/>
      <c r="B258" s="20" t="s">
        <v>6</v>
      </c>
      <c r="C258" s="20"/>
      <c r="D258" s="13"/>
      <c r="E258" s="13"/>
      <c r="F258" s="13"/>
      <c r="G258" s="13">
        <v>1240.9000000000001</v>
      </c>
      <c r="H258" s="13">
        <f t="shared" si="486"/>
        <v>1240.9000000000001</v>
      </c>
      <c r="I258" s="13"/>
      <c r="J258" s="13">
        <f t="shared" ref="J258:J262" si="497">H258+I258</f>
        <v>1240.9000000000001</v>
      </c>
      <c r="K258" s="13"/>
      <c r="L258" s="13">
        <f t="shared" ref="L258:L262" si="498">J258+K258</f>
        <v>1240.9000000000001</v>
      </c>
      <c r="M258" s="13"/>
      <c r="N258" s="13"/>
      <c r="O258" s="13"/>
      <c r="P258" s="13"/>
      <c r="Q258" s="13">
        <f t="shared" si="489"/>
        <v>0</v>
      </c>
      <c r="R258" s="13"/>
      <c r="S258" s="13">
        <f t="shared" ref="S258:S262" si="499">Q258+R258</f>
        <v>0</v>
      </c>
      <c r="T258" s="13"/>
      <c r="U258" s="14"/>
      <c r="V258" s="14"/>
      <c r="W258" s="14"/>
      <c r="X258" s="14">
        <f t="shared" si="491"/>
        <v>0</v>
      </c>
      <c r="Y258" s="14"/>
      <c r="Z258" s="14">
        <f t="shared" ref="Z258:Z262" si="500">X258+Y258</f>
        <v>0</v>
      </c>
      <c r="AA258" s="10" t="s">
        <v>328</v>
      </c>
      <c r="AB258" s="18">
        <v>0</v>
      </c>
    </row>
    <row r="259" spans="1:28" x14ac:dyDescent="0.35">
      <c r="A259" s="33"/>
      <c r="B259" s="34" t="s">
        <v>21</v>
      </c>
      <c r="C259" s="34"/>
      <c r="D259" s="13"/>
      <c r="E259" s="13"/>
      <c r="F259" s="13"/>
      <c r="G259" s="13">
        <v>3722.5</v>
      </c>
      <c r="H259" s="13">
        <f t="shared" si="486"/>
        <v>3722.5</v>
      </c>
      <c r="I259" s="13"/>
      <c r="J259" s="13">
        <f t="shared" si="497"/>
        <v>3722.5</v>
      </c>
      <c r="K259" s="25"/>
      <c r="L259" s="36">
        <f t="shared" si="498"/>
        <v>3722.5</v>
      </c>
      <c r="M259" s="13"/>
      <c r="N259" s="13"/>
      <c r="O259" s="13"/>
      <c r="P259" s="13"/>
      <c r="Q259" s="13">
        <f t="shared" si="489"/>
        <v>0</v>
      </c>
      <c r="R259" s="25"/>
      <c r="S259" s="36">
        <f t="shared" si="499"/>
        <v>0</v>
      </c>
      <c r="T259" s="13"/>
      <c r="U259" s="14"/>
      <c r="V259" s="14"/>
      <c r="W259" s="14"/>
      <c r="X259" s="14">
        <f t="shared" si="491"/>
        <v>0</v>
      </c>
      <c r="Y259" s="14"/>
      <c r="Z259" s="37">
        <f t="shared" si="500"/>
        <v>0</v>
      </c>
      <c r="AA259" s="10" t="s">
        <v>328</v>
      </c>
      <c r="AB259" s="18"/>
    </row>
    <row r="260" spans="1:28" x14ac:dyDescent="0.35">
      <c r="A260" s="33"/>
      <c r="B260" s="34" t="s">
        <v>20</v>
      </c>
      <c r="C260" s="34"/>
      <c r="D260" s="13"/>
      <c r="E260" s="13"/>
      <c r="F260" s="13"/>
      <c r="G260" s="13">
        <v>94304.1</v>
      </c>
      <c r="H260" s="13">
        <f t="shared" si="486"/>
        <v>94304.1</v>
      </c>
      <c r="I260" s="13"/>
      <c r="J260" s="13">
        <f t="shared" si="497"/>
        <v>94304.1</v>
      </c>
      <c r="K260" s="25"/>
      <c r="L260" s="36">
        <f>J260+K260</f>
        <v>94304.1</v>
      </c>
      <c r="M260" s="13"/>
      <c r="N260" s="13"/>
      <c r="O260" s="13"/>
      <c r="P260" s="13"/>
      <c r="Q260" s="13">
        <f t="shared" si="489"/>
        <v>0</v>
      </c>
      <c r="R260" s="25"/>
      <c r="S260" s="36">
        <f t="shared" si="499"/>
        <v>0</v>
      </c>
      <c r="T260" s="13"/>
      <c r="U260" s="14"/>
      <c r="V260" s="14"/>
      <c r="W260" s="14"/>
      <c r="X260" s="14">
        <f t="shared" si="491"/>
        <v>0</v>
      </c>
      <c r="Y260" s="14"/>
      <c r="Z260" s="37">
        <f t="shared" si="500"/>
        <v>0</v>
      </c>
      <c r="AA260" s="10" t="s">
        <v>328</v>
      </c>
      <c r="AB260" s="18"/>
    </row>
    <row r="261" spans="1:28" ht="36" x14ac:dyDescent="0.35">
      <c r="A261" s="33" t="s">
        <v>245</v>
      </c>
      <c r="B261" s="34" t="s">
        <v>32</v>
      </c>
      <c r="C261" s="35" t="s">
        <v>97</v>
      </c>
      <c r="D261" s="13"/>
      <c r="E261" s="13"/>
      <c r="F261" s="13"/>
      <c r="G261" s="13"/>
      <c r="H261" s="13"/>
      <c r="I261" s="13"/>
      <c r="J261" s="13"/>
      <c r="K261" s="25">
        <v>10087</v>
      </c>
      <c r="L261" s="36">
        <f>J261+K261</f>
        <v>10087</v>
      </c>
      <c r="M261" s="13"/>
      <c r="N261" s="13"/>
      <c r="O261" s="13"/>
      <c r="P261" s="13"/>
      <c r="Q261" s="13"/>
      <c r="R261" s="25"/>
      <c r="S261" s="36">
        <f t="shared" si="499"/>
        <v>0</v>
      </c>
      <c r="T261" s="13"/>
      <c r="U261" s="14"/>
      <c r="V261" s="14"/>
      <c r="W261" s="14"/>
      <c r="X261" s="14"/>
      <c r="Y261" s="14"/>
      <c r="Z261" s="37">
        <f t="shared" si="500"/>
        <v>0</v>
      </c>
      <c r="AA261" s="10" t="s">
        <v>368</v>
      </c>
      <c r="AB261" s="18"/>
    </row>
    <row r="262" spans="1:28" x14ac:dyDescent="0.35">
      <c r="A262" s="33"/>
      <c r="B262" s="34" t="s">
        <v>99</v>
      </c>
      <c r="C262" s="34"/>
      <c r="D262" s="13">
        <f>D265</f>
        <v>2259263.7999999998</v>
      </c>
      <c r="E262" s="13">
        <f>E265</f>
        <v>0</v>
      </c>
      <c r="F262" s="13">
        <f t="shared" si="454"/>
        <v>2259263.7999999998</v>
      </c>
      <c r="G262" s="13">
        <f>G265+G264</f>
        <v>182641.4</v>
      </c>
      <c r="H262" s="13">
        <f t="shared" si="486"/>
        <v>2441905.1999999997</v>
      </c>
      <c r="I262" s="13">
        <f>I265+I264</f>
        <v>0</v>
      </c>
      <c r="J262" s="13">
        <f t="shared" si="497"/>
        <v>2441905.1999999997</v>
      </c>
      <c r="K262" s="25">
        <f>K265+K264</f>
        <v>0</v>
      </c>
      <c r="L262" s="36">
        <f t="shared" si="498"/>
        <v>2441905.1999999997</v>
      </c>
      <c r="M262" s="13">
        <f t="shared" ref="M262:T262" si="501">M265</f>
        <v>936232.6</v>
      </c>
      <c r="N262" s="13">
        <f t="shared" ref="N262" si="502">N265</f>
        <v>0</v>
      </c>
      <c r="O262" s="13">
        <f t="shared" si="455"/>
        <v>936232.6</v>
      </c>
      <c r="P262" s="13">
        <f>P265+P264</f>
        <v>0</v>
      </c>
      <c r="Q262" s="13">
        <f t="shared" si="489"/>
        <v>936232.6</v>
      </c>
      <c r="R262" s="25">
        <f>R265+R264</f>
        <v>0</v>
      </c>
      <c r="S262" s="36">
        <f t="shared" si="499"/>
        <v>936232.6</v>
      </c>
      <c r="T262" s="13">
        <f t="shared" si="501"/>
        <v>0</v>
      </c>
      <c r="U262" s="14">
        <f t="shared" ref="U262" si="503">U265</f>
        <v>0</v>
      </c>
      <c r="V262" s="14">
        <f t="shared" si="456"/>
        <v>0</v>
      </c>
      <c r="W262" s="14">
        <f>W265+W264</f>
        <v>0</v>
      </c>
      <c r="X262" s="14">
        <f t="shared" si="491"/>
        <v>0</v>
      </c>
      <c r="Y262" s="14">
        <f>Y265+Y264</f>
        <v>0</v>
      </c>
      <c r="Z262" s="37">
        <f t="shared" si="500"/>
        <v>0</v>
      </c>
      <c r="AB262" s="18"/>
    </row>
    <row r="263" spans="1:28" x14ac:dyDescent="0.35">
      <c r="A263" s="33"/>
      <c r="B263" s="55" t="s">
        <v>5</v>
      </c>
      <c r="C263" s="34"/>
      <c r="D263" s="13"/>
      <c r="E263" s="13"/>
      <c r="F263" s="13"/>
      <c r="G263" s="13"/>
      <c r="H263" s="13"/>
      <c r="I263" s="13"/>
      <c r="J263" s="13"/>
      <c r="K263" s="25"/>
      <c r="L263" s="36"/>
      <c r="M263" s="13"/>
      <c r="N263" s="13"/>
      <c r="O263" s="13"/>
      <c r="P263" s="13"/>
      <c r="Q263" s="13"/>
      <c r="R263" s="25"/>
      <c r="S263" s="36"/>
      <c r="T263" s="14"/>
      <c r="U263" s="14"/>
      <c r="V263" s="14"/>
      <c r="W263" s="14"/>
      <c r="X263" s="14"/>
      <c r="Y263" s="14"/>
      <c r="Z263" s="37"/>
      <c r="AB263" s="18"/>
    </row>
    <row r="264" spans="1:28" s="3" customFormat="1" hidden="1" x14ac:dyDescent="0.35">
      <c r="A264" s="1"/>
      <c r="B264" s="20" t="s">
        <v>6</v>
      </c>
      <c r="C264" s="20"/>
      <c r="D264" s="13"/>
      <c r="E264" s="13"/>
      <c r="F264" s="13"/>
      <c r="G264" s="13">
        <f>G274</f>
        <v>35136.400000000001</v>
      </c>
      <c r="H264" s="13">
        <f t="shared" si="486"/>
        <v>35136.400000000001</v>
      </c>
      <c r="I264" s="13">
        <f>I274</f>
        <v>0</v>
      </c>
      <c r="J264" s="13">
        <f t="shared" ref="J264:J266" si="504">H264+I264</f>
        <v>35136.400000000001</v>
      </c>
      <c r="K264" s="13">
        <f>K274</f>
        <v>0</v>
      </c>
      <c r="L264" s="13">
        <f t="shared" ref="L264:L266" si="505">J264+K264</f>
        <v>35136.400000000001</v>
      </c>
      <c r="M264" s="13"/>
      <c r="N264" s="13"/>
      <c r="O264" s="13"/>
      <c r="P264" s="13">
        <f>P274</f>
        <v>0</v>
      </c>
      <c r="Q264" s="13">
        <f t="shared" si="489"/>
        <v>0</v>
      </c>
      <c r="R264" s="13">
        <f>R274</f>
        <v>0</v>
      </c>
      <c r="S264" s="13">
        <f t="shared" ref="S264:S265" si="506">Q264+R264</f>
        <v>0</v>
      </c>
      <c r="T264" s="13"/>
      <c r="U264" s="14"/>
      <c r="V264" s="14"/>
      <c r="W264" s="14">
        <f>W274</f>
        <v>0</v>
      </c>
      <c r="X264" s="14">
        <f t="shared" si="491"/>
        <v>0</v>
      </c>
      <c r="Y264" s="14">
        <f>Y274</f>
        <v>0</v>
      </c>
      <c r="Z264" s="14">
        <f t="shared" ref="Z264:Z266" si="507">X264+Y264</f>
        <v>0</v>
      </c>
      <c r="AA264" s="10"/>
      <c r="AB264" s="18">
        <v>0</v>
      </c>
    </row>
    <row r="265" spans="1:28" x14ac:dyDescent="0.35">
      <c r="A265" s="33"/>
      <c r="B265" s="55" t="s">
        <v>12</v>
      </c>
      <c r="C265" s="34"/>
      <c r="D265" s="13">
        <f>D268+D271</f>
        <v>2259263.7999999998</v>
      </c>
      <c r="E265" s="13">
        <f>E268+E271</f>
        <v>0</v>
      </c>
      <c r="F265" s="13">
        <f t="shared" si="454"/>
        <v>2259263.7999999998</v>
      </c>
      <c r="G265" s="13">
        <f>G268+G271+G275</f>
        <v>147505</v>
      </c>
      <c r="H265" s="13">
        <f t="shared" si="486"/>
        <v>2406768.7999999998</v>
      </c>
      <c r="I265" s="13">
        <f>I268+I271+I275</f>
        <v>0</v>
      </c>
      <c r="J265" s="13">
        <f t="shared" si="504"/>
        <v>2406768.7999999998</v>
      </c>
      <c r="K265" s="25">
        <f>K268+K271+K275+K278</f>
        <v>0</v>
      </c>
      <c r="L265" s="36">
        <f t="shared" si="505"/>
        <v>2406768.7999999998</v>
      </c>
      <c r="M265" s="13">
        <f t="shared" ref="M265:T265" si="508">M268+M271</f>
        <v>936232.6</v>
      </c>
      <c r="N265" s="13">
        <f t="shared" ref="N265" si="509">N268+N271</f>
        <v>0</v>
      </c>
      <c r="O265" s="13">
        <f t="shared" si="455"/>
        <v>936232.6</v>
      </c>
      <c r="P265" s="13">
        <f>P268+P271+P275</f>
        <v>0</v>
      </c>
      <c r="Q265" s="13">
        <f t="shared" si="489"/>
        <v>936232.6</v>
      </c>
      <c r="R265" s="25">
        <f>R268+R271+R275+R278</f>
        <v>0</v>
      </c>
      <c r="S265" s="36">
        <f t="shared" si="506"/>
        <v>936232.6</v>
      </c>
      <c r="T265" s="13">
        <f t="shared" si="508"/>
        <v>0</v>
      </c>
      <c r="U265" s="14">
        <f t="shared" ref="U265" si="510">U268+U271</f>
        <v>0</v>
      </c>
      <c r="V265" s="14">
        <f t="shared" si="456"/>
        <v>0</v>
      </c>
      <c r="W265" s="14">
        <f>W268+W271+W275</f>
        <v>0</v>
      </c>
      <c r="X265" s="14">
        <f t="shared" si="491"/>
        <v>0</v>
      </c>
      <c r="Y265" s="14">
        <f>Y268+Y271+Y275+Y278</f>
        <v>0</v>
      </c>
      <c r="Z265" s="37">
        <f t="shared" si="507"/>
        <v>0</v>
      </c>
      <c r="AB265" s="18"/>
    </row>
    <row r="266" spans="1:28" ht="36" x14ac:dyDescent="0.35">
      <c r="A266" s="33" t="s">
        <v>164</v>
      </c>
      <c r="B266" s="34" t="s">
        <v>100</v>
      </c>
      <c r="C266" s="35" t="s">
        <v>97</v>
      </c>
      <c r="D266" s="13">
        <f>D268</f>
        <v>2259263.7999999998</v>
      </c>
      <c r="E266" s="13">
        <f>E268</f>
        <v>0</v>
      </c>
      <c r="F266" s="13">
        <f t="shared" si="454"/>
        <v>2259263.7999999998</v>
      </c>
      <c r="G266" s="13">
        <f>G268</f>
        <v>0</v>
      </c>
      <c r="H266" s="13">
        <f t="shared" ref="H266" si="511">F266+G266</f>
        <v>2259263.7999999998</v>
      </c>
      <c r="I266" s="13">
        <f>I268</f>
        <v>0</v>
      </c>
      <c r="J266" s="36">
        <f t="shared" si="504"/>
        <v>2259263.7999999998</v>
      </c>
      <c r="K266" s="36">
        <f>K268</f>
        <v>0</v>
      </c>
      <c r="L266" s="36">
        <f t="shared" si="505"/>
        <v>2259263.7999999998</v>
      </c>
      <c r="M266" s="36">
        <f t="shared" ref="M266:T266" si="512">M268</f>
        <v>669232.6</v>
      </c>
      <c r="N266" s="13">
        <f t="shared" ref="N266:P266" si="513">N268</f>
        <v>0</v>
      </c>
      <c r="O266" s="13">
        <f t="shared" si="455"/>
        <v>669232.6</v>
      </c>
      <c r="P266" s="13">
        <f t="shared" si="513"/>
        <v>0</v>
      </c>
      <c r="Q266" s="13">
        <f t="shared" ref="Q266" si="514">O266+P266</f>
        <v>669232.6</v>
      </c>
      <c r="R266" s="36">
        <f t="shared" ref="R266" si="515">R268</f>
        <v>0</v>
      </c>
      <c r="S266" s="36">
        <f>Q266+R266</f>
        <v>669232.6</v>
      </c>
      <c r="T266" s="13">
        <f t="shared" si="512"/>
        <v>0</v>
      </c>
      <c r="U266" s="14">
        <f t="shared" ref="U266:W266" si="516">U268</f>
        <v>0</v>
      </c>
      <c r="V266" s="14">
        <f t="shared" si="456"/>
        <v>0</v>
      </c>
      <c r="W266" s="14">
        <f t="shared" si="516"/>
        <v>0</v>
      </c>
      <c r="X266" s="14">
        <f t="shared" ref="X266" si="517">V266+W266</f>
        <v>0</v>
      </c>
      <c r="Y266" s="14">
        <f t="shared" ref="Y266" si="518">Y268</f>
        <v>0</v>
      </c>
      <c r="Z266" s="37">
        <f t="shared" si="507"/>
        <v>0</v>
      </c>
      <c r="AA266" s="38"/>
      <c r="AB266" s="39"/>
    </row>
    <row r="267" spans="1:28" x14ac:dyDescent="0.35">
      <c r="A267" s="33"/>
      <c r="B267" s="34" t="s">
        <v>5</v>
      </c>
      <c r="C267" s="34"/>
      <c r="D267" s="13"/>
      <c r="E267" s="13"/>
      <c r="F267" s="13"/>
      <c r="G267" s="13"/>
      <c r="H267" s="13"/>
      <c r="I267" s="13"/>
      <c r="J267" s="13"/>
      <c r="K267" s="25"/>
      <c r="L267" s="36"/>
      <c r="M267" s="13"/>
      <c r="N267" s="13"/>
      <c r="O267" s="13"/>
      <c r="P267" s="13"/>
      <c r="Q267" s="13"/>
      <c r="R267" s="25"/>
      <c r="S267" s="36"/>
      <c r="T267" s="14"/>
      <c r="U267" s="14"/>
      <c r="V267" s="14"/>
      <c r="W267" s="14"/>
      <c r="X267" s="14"/>
      <c r="Y267" s="14"/>
      <c r="Z267" s="37"/>
      <c r="AB267" s="18"/>
    </row>
    <row r="268" spans="1:28" x14ac:dyDescent="0.35">
      <c r="A268" s="33"/>
      <c r="B268" s="55" t="s">
        <v>12</v>
      </c>
      <c r="C268" s="34"/>
      <c r="D268" s="13">
        <v>2259263.7999999998</v>
      </c>
      <c r="E268" s="13"/>
      <c r="F268" s="13">
        <f t="shared" si="454"/>
        <v>2259263.7999999998</v>
      </c>
      <c r="G268" s="13"/>
      <c r="H268" s="13">
        <f t="shared" ref="H268:H269" si="519">F268+G268</f>
        <v>2259263.7999999998</v>
      </c>
      <c r="I268" s="13"/>
      <c r="J268" s="13">
        <f t="shared" ref="J268:J269" si="520">H268+I268</f>
        <v>2259263.7999999998</v>
      </c>
      <c r="K268" s="25"/>
      <c r="L268" s="36">
        <f t="shared" ref="L268:L269" si="521">J268+K268</f>
        <v>2259263.7999999998</v>
      </c>
      <c r="M268" s="13">
        <v>669232.6</v>
      </c>
      <c r="N268" s="13"/>
      <c r="O268" s="13">
        <f t="shared" si="455"/>
        <v>669232.6</v>
      </c>
      <c r="P268" s="13"/>
      <c r="Q268" s="13">
        <f t="shared" ref="Q268:Q269" si="522">O268+P268</f>
        <v>669232.6</v>
      </c>
      <c r="R268" s="25"/>
      <c r="S268" s="36">
        <f t="shared" ref="S268:S269" si="523">Q268+R268</f>
        <v>669232.6</v>
      </c>
      <c r="T268" s="14">
        <v>0</v>
      </c>
      <c r="U268" s="14">
        <v>0</v>
      </c>
      <c r="V268" s="14">
        <f t="shared" si="456"/>
        <v>0</v>
      </c>
      <c r="W268" s="14">
        <v>0</v>
      </c>
      <c r="X268" s="14">
        <f t="shared" ref="X268:X269" si="524">V268+W268</f>
        <v>0</v>
      </c>
      <c r="Y268" s="14">
        <v>0</v>
      </c>
      <c r="Z268" s="37">
        <f t="shared" ref="Z268:Z269" si="525">X268+Y268</f>
        <v>0</v>
      </c>
      <c r="AA268" s="10" t="s">
        <v>149</v>
      </c>
      <c r="AB268" s="18"/>
    </row>
    <row r="269" spans="1:28" ht="36" x14ac:dyDescent="0.35">
      <c r="A269" s="33" t="s">
        <v>246</v>
      </c>
      <c r="B269" s="34" t="s">
        <v>101</v>
      </c>
      <c r="C269" s="35" t="s">
        <v>97</v>
      </c>
      <c r="D269" s="13">
        <f>D271</f>
        <v>0</v>
      </c>
      <c r="E269" s="13">
        <f>E271</f>
        <v>0</v>
      </c>
      <c r="F269" s="13">
        <f t="shared" si="454"/>
        <v>0</v>
      </c>
      <c r="G269" s="13">
        <f>G271</f>
        <v>0</v>
      </c>
      <c r="H269" s="13">
        <f t="shared" si="519"/>
        <v>0</v>
      </c>
      <c r="I269" s="13">
        <f>I271</f>
        <v>0</v>
      </c>
      <c r="J269" s="13">
        <f t="shared" si="520"/>
        <v>0</v>
      </c>
      <c r="K269" s="25">
        <f>K271</f>
        <v>0</v>
      </c>
      <c r="L269" s="36">
        <f t="shared" si="521"/>
        <v>0</v>
      </c>
      <c r="M269" s="13">
        <f t="shared" ref="M269:T269" si="526">M271</f>
        <v>267000</v>
      </c>
      <c r="N269" s="13">
        <f t="shared" ref="N269:P269" si="527">N271</f>
        <v>0</v>
      </c>
      <c r="O269" s="13">
        <f t="shared" si="455"/>
        <v>267000</v>
      </c>
      <c r="P269" s="13">
        <f t="shared" si="527"/>
        <v>0</v>
      </c>
      <c r="Q269" s="13">
        <f t="shared" si="522"/>
        <v>267000</v>
      </c>
      <c r="R269" s="25">
        <f t="shared" ref="R269" si="528">R271</f>
        <v>0</v>
      </c>
      <c r="S269" s="36">
        <f t="shared" si="523"/>
        <v>267000</v>
      </c>
      <c r="T269" s="13">
        <f t="shared" si="526"/>
        <v>0</v>
      </c>
      <c r="U269" s="14">
        <f t="shared" ref="U269:W269" si="529">U271</f>
        <v>0</v>
      </c>
      <c r="V269" s="14">
        <f t="shared" si="456"/>
        <v>0</v>
      </c>
      <c r="W269" s="14">
        <f t="shared" si="529"/>
        <v>0</v>
      </c>
      <c r="X269" s="14">
        <f t="shared" si="524"/>
        <v>0</v>
      </c>
      <c r="Y269" s="14">
        <f t="shared" ref="Y269" si="530">Y271</f>
        <v>0</v>
      </c>
      <c r="Z269" s="37">
        <f t="shared" si="525"/>
        <v>0</v>
      </c>
      <c r="AB269" s="18"/>
    </row>
    <row r="270" spans="1:28" x14ac:dyDescent="0.35">
      <c r="A270" s="33"/>
      <c r="B270" s="34" t="s">
        <v>5</v>
      </c>
      <c r="C270" s="34"/>
      <c r="D270" s="13"/>
      <c r="E270" s="13"/>
      <c r="F270" s="13"/>
      <c r="G270" s="13"/>
      <c r="H270" s="13"/>
      <c r="I270" s="13"/>
      <c r="J270" s="13"/>
      <c r="K270" s="25"/>
      <c r="L270" s="36"/>
      <c r="M270" s="13"/>
      <c r="N270" s="13"/>
      <c r="O270" s="13"/>
      <c r="P270" s="13"/>
      <c r="Q270" s="13"/>
      <c r="R270" s="25"/>
      <c r="S270" s="36"/>
      <c r="T270" s="14"/>
      <c r="U270" s="14"/>
      <c r="V270" s="14"/>
      <c r="W270" s="14"/>
      <c r="X270" s="14"/>
      <c r="Y270" s="14"/>
      <c r="Z270" s="37"/>
      <c r="AB270" s="18"/>
    </row>
    <row r="271" spans="1:28" x14ac:dyDescent="0.35">
      <c r="A271" s="33"/>
      <c r="B271" s="55" t="s">
        <v>12</v>
      </c>
      <c r="C271" s="34"/>
      <c r="D271" s="13">
        <v>0</v>
      </c>
      <c r="E271" s="13">
        <v>0</v>
      </c>
      <c r="F271" s="13">
        <f t="shared" si="454"/>
        <v>0</v>
      </c>
      <c r="G271" s="13">
        <v>0</v>
      </c>
      <c r="H271" s="13">
        <f>F271+G271</f>
        <v>0</v>
      </c>
      <c r="I271" s="13">
        <v>0</v>
      </c>
      <c r="J271" s="13">
        <f>H271+I271</f>
        <v>0</v>
      </c>
      <c r="K271" s="25">
        <v>0</v>
      </c>
      <c r="L271" s="36">
        <f>J271+K271</f>
        <v>0</v>
      </c>
      <c r="M271" s="13">
        <v>267000</v>
      </c>
      <c r="N271" s="13"/>
      <c r="O271" s="13">
        <f t="shared" si="455"/>
        <v>267000</v>
      </c>
      <c r="P271" s="13"/>
      <c r="Q271" s="13">
        <f t="shared" ref="Q271:Q306" si="531">O271+P271</f>
        <v>267000</v>
      </c>
      <c r="R271" s="25"/>
      <c r="S271" s="36">
        <f t="shared" ref="S271:S272" si="532">Q271+R271</f>
        <v>267000</v>
      </c>
      <c r="T271" s="14">
        <v>0</v>
      </c>
      <c r="U271" s="14">
        <v>0</v>
      </c>
      <c r="V271" s="14">
        <f t="shared" si="456"/>
        <v>0</v>
      </c>
      <c r="W271" s="14">
        <v>0</v>
      </c>
      <c r="X271" s="14">
        <f t="shared" ref="X271:X306" si="533">V271+W271</f>
        <v>0</v>
      </c>
      <c r="Y271" s="14">
        <v>0</v>
      </c>
      <c r="Z271" s="37">
        <f t="shared" ref="Z271:Z272" si="534">X271+Y271</f>
        <v>0</v>
      </c>
      <c r="AA271" s="10" t="s">
        <v>149</v>
      </c>
      <c r="AB271" s="18"/>
    </row>
    <row r="272" spans="1:28" ht="36" x14ac:dyDescent="0.35">
      <c r="A272" s="33" t="s">
        <v>247</v>
      </c>
      <c r="B272" s="34" t="s">
        <v>32</v>
      </c>
      <c r="C272" s="35" t="s">
        <v>97</v>
      </c>
      <c r="D272" s="13"/>
      <c r="E272" s="13"/>
      <c r="F272" s="13"/>
      <c r="G272" s="13">
        <f>G274+G275</f>
        <v>182641.4</v>
      </c>
      <c r="H272" s="13">
        <f t="shared" ref="H272:H275" si="535">F272+G272</f>
        <v>182641.4</v>
      </c>
      <c r="I272" s="13">
        <f>I274+I275</f>
        <v>0</v>
      </c>
      <c r="J272" s="13">
        <f t="shared" ref="J272" si="536">H272+I272</f>
        <v>182641.4</v>
      </c>
      <c r="K272" s="25">
        <f>K274+K275</f>
        <v>0</v>
      </c>
      <c r="L272" s="36">
        <f t="shared" ref="L272" si="537">J272+K272</f>
        <v>182641.4</v>
      </c>
      <c r="M272" s="13"/>
      <c r="N272" s="13"/>
      <c r="O272" s="13"/>
      <c r="P272" s="13"/>
      <c r="Q272" s="13">
        <f t="shared" si="531"/>
        <v>0</v>
      </c>
      <c r="R272" s="25"/>
      <c r="S272" s="36">
        <f t="shared" si="532"/>
        <v>0</v>
      </c>
      <c r="T272" s="14"/>
      <c r="U272" s="14"/>
      <c r="V272" s="14"/>
      <c r="W272" s="14"/>
      <c r="X272" s="14">
        <f t="shared" si="533"/>
        <v>0</v>
      </c>
      <c r="Y272" s="14"/>
      <c r="Z272" s="37">
        <f t="shared" si="534"/>
        <v>0</v>
      </c>
      <c r="AB272" s="18"/>
    </row>
    <row r="273" spans="1:28" x14ac:dyDescent="0.35">
      <c r="A273" s="33"/>
      <c r="B273" s="34" t="s">
        <v>5</v>
      </c>
      <c r="C273" s="34"/>
      <c r="D273" s="13"/>
      <c r="E273" s="13"/>
      <c r="F273" s="13"/>
      <c r="G273" s="13"/>
      <c r="H273" s="13"/>
      <c r="I273" s="13"/>
      <c r="J273" s="13"/>
      <c r="K273" s="25"/>
      <c r="L273" s="36"/>
      <c r="M273" s="13"/>
      <c r="N273" s="13"/>
      <c r="O273" s="13"/>
      <c r="P273" s="13"/>
      <c r="Q273" s="13"/>
      <c r="R273" s="25"/>
      <c r="S273" s="36"/>
      <c r="T273" s="14"/>
      <c r="U273" s="14"/>
      <c r="V273" s="14"/>
      <c r="W273" s="14"/>
      <c r="X273" s="14"/>
      <c r="Y273" s="14"/>
      <c r="Z273" s="37"/>
      <c r="AB273" s="18"/>
    </row>
    <row r="274" spans="1:28" s="3" customFormat="1" hidden="1" x14ac:dyDescent="0.35">
      <c r="A274" s="1"/>
      <c r="B274" s="20" t="s">
        <v>6</v>
      </c>
      <c r="C274" s="20"/>
      <c r="D274" s="13"/>
      <c r="E274" s="13"/>
      <c r="F274" s="13"/>
      <c r="G274" s="13">
        <v>35136.400000000001</v>
      </c>
      <c r="H274" s="13">
        <f t="shared" si="535"/>
        <v>35136.400000000001</v>
      </c>
      <c r="I274" s="13"/>
      <c r="J274" s="13">
        <f t="shared" ref="J274:J306" si="538">H274+I274</f>
        <v>35136.400000000001</v>
      </c>
      <c r="K274" s="13"/>
      <c r="L274" s="13">
        <f t="shared" ref="L274:L306" si="539">J274+K274</f>
        <v>35136.400000000001</v>
      </c>
      <c r="M274" s="13"/>
      <c r="N274" s="13"/>
      <c r="O274" s="13"/>
      <c r="P274" s="13"/>
      <c r="Q274" s="13">
        <f t="shared" si="531"/>
        <v>0</v>
      </c>
      <c r="R274" s="13"/>
      <c r="S274" s="13">
        <f t="shared" ref="S274:S306" si="540">Q274+R274</f>
        <v>0</v>
      </c>
      <c r="T274" s="14"/>
      <c r="U274" s="14"/>
      <c r="V274" s="14"/>
      <c r="W274" s="14"/>
      <c r="X274" s="14">
        <f t="shared" si="533"/>
        <v>0</v>
      </c>
      <c r="Y274" s="14"/>
      <c r="Z274" s="14">
        <f t="shared" ref="Z274:Z306" si="541">X274+Y274</f>
        <v>0</v>
      </c>
      <c r="AA274" s="10" t="s">
        <v>347</v>
      </c>
      <c r="AB274" s="18">
        <v>0</v>
      </c>
    </row>
    <row r="275" spans="1:28" x14ac:dyDescent="0.35">
      <c r="A275" s="33"/>
      <c r="B275" s="55" t="s">
        <v>12</v>
      </c>
      <c r="C275" s="34"/>
      <c r="D275" s="13"/>
      <c r="E275" s="13"/>
      <c r="F275" s="13"/>
      <c r="G275" s="13">
        <v>147505</v>
      </c>
      <c r="H275" s="13">
        <f t="shared" si="535"/>
        <v>147505</v>
      </c>
      <c r="I275" s="13"/>
      <c r="J275" s="13">
        <f t="shared" si="538"/>
        <v>147505</v>
      </c>
      <c r="K275" s="25"/>
      <c r="L275" s="36">
        <f t="shared" si="539"/>
        <v>147505</v>
      </c>
      <c r="M275" s="13"/>
      <c r="N275" s="13"/>
      <c r="O275" s="13"/>
      <c r="P275" s="13"/>
      <c r="Q275" s="13">
        <f t="shared" si="531"/>
        <v>0</v>
      </c>
      <c r="R275" s="25"/>
      <c r="S275" s="36">
        <f t="shared" si="540"/>
        <v>0</v>
      </c>
      <c r="T275" s="14"/>
      <c r="U275" s="14"/>
      <c r="V275" s="14"/>
      <c r="W275" s="14"/>
      <c r="X275" s="14">
        <f t="shared" si="533"/>
        <v>0</v>
      </c>
      <c r="Y275" s="14"/>
      <c r="Z275" s="37">
        <f>X275+Y275</f>
        <v>0</v>
      </c>
      <c r="AA275" s="10" t="s">
        <v>348</v>
      </c>
      <c r="AB275" s="18"/>
    </row>
    <row r="276" spans="1:28" s="29" customFormat="1" ht="54" hidden="1" x14ac:dyDescent="0.35">
      <c r="A276" s="23" t="s">
        <v>248</v>
      </c>
      <c r="B276" s="32" t="s">
        <v>366</v>
      </c>
      <c r="C276" s="24" t="s">
        <v>303</v>
      </c>
      <c r="D276" s="13"/>
      <c r="E276" s="13"/>
      <c r="F276" s="13"/>
      <c r="G276" s="13"/>
      <c r="H276" s="13"/>
      <c r="I276" s="13"/>
      <c r="J276" s="25"/>
      <c r="K276" s="25"/>
      <c r="L276" s="41">
        <f t="shared" si="539"/>
        <v>0</v>
      </c>
      <c r="M276" s="41"/>
      <c r="N276" s="13"/>
      <c r="O276" s="13"/>
      <c r="P276" s="13"/>
      <c r="Q276" s="13"/>
      <c r="R276" s="41">
        <f>R278</f>
        <v>0</v>
      </c>
      <c r="S276" s="41">
        <f t="shared" si="540"/>
        <v>0</v>
      </c>
      <c r="T276" s="14"/>
      <c r="U276" s="14"/>
      <c r="V276" s="14"/>
      <c r="W276" s="14"/>
      <c r="X276" s="14"/>
      <c r="Y276" s="14"/>
      <c r="Z276" s="42">
        <f t="shared" ref="Z276:Z278" si="542">X276+Y276</f>
        <v>0</v>
      </c>
      <c r="AA276" s="27"/>
      <c r="AB276" s="28"/>
    </row>
    <row r="277" spans="1:28" hidden="1" x14ac:dyDescent="0.35">
      <c r="A277" s="33"/>
      <c r="B277" s="34" t="s">
        <v>5</v>
      </c>
      <c r="C277" s="34"/>
      <c r="D277" s="13"/>
      <c r="E277" s="13"/>
      <c r="F277" s="13"/>
      <c r="G277" s="13"/>
      <c r="H277" s="13"/>
      <c r="I277" s="13"/>
      <c r="J277" s="13"/>
      <c r="K277" s="25"/>
      <c r="L277" s="36"/>
      <c r="M277" s="13"/>
      <c r="N277" s="13"/>
      <c r="O277" s="13"/>
      <c r="P277" s="13"/>
      <c r="Q277" s="13"/>
      <c r="R277" s="25"/>
      <c r="S277" s="36"/>
      <c r="T277" s="14"/>
      <c r="U277" s="14"/>
      <c r="V277" s="14"/>
      <c r="W277" s="14"/>
      <c r="X277" s="14"/>
      <c r="Y277" s="14"/>
      <c r="Z277" s="37"/>
      <c r="AB277" s="18"/>
    </row>
    <row r="278" spans="1:28" hidden="1" x14ac:dyDescent="0.35">
      <c r="A278" s="33"/>
      <c r="B278" s="55" t="s">
        <v>12</v>
      </c>
      <c r="C278" s="34"/>
      <c r="D278" s="13"/>
      <c r="E278" s="13"/>
      <c r="F278" s="13"/>
      <c r="G278" s="13"/>
      <c r="H278" s="13"/>
      <c r="I278" s="13"/>
      <c r="J278" s="13"/>
      <c r="K278" s="25"/>
      <c r="L278" s="36">
        <f t="shared" si="539"/>
        <v>0</v>
      </c>
      <c r="M278" s="13"/>
      <c r="N278" s="13"/>
      <c r="O278" s="13"/>
      <c r="P278" s="13"/>
      <c r="Q278" s="13"/>
      <c r="R278" s="25">
        <f>500000-500000</f>
        <v>0</v>
      </c>
      <c r="S278" s="36">
        <f t="shared" si="540"/>
        <v>0</v>
      </c>
      <c r="T278" s="14"/>
      <c r="U278" s="14"/>
      <c r="V278" s="14"/>
      <c r="W278" s="14"/>
      <c r="X278" s="14"/>
      <c r="Y278" s="14"/>
      <c r="Z278" s="37">
        <f t="shared" si="542"/>
        <v>0</v>
      </c>
      <c r="AA278" s="10" t="s">
        <v>149</v>
      </c>
      <c r="AB278" s="18"/>
    </row>
    <row r="279" spans="1:28" x14ac:dyDescent="0.35">
      <c r="A279" s="33"/>
      <c r="B279" s="34" t="s">
        <v>23</v>
      </c>
      <c r="C279" s="61"/>
      <c r="D279" s="14">
        <f>D280</f>
        <v>152441.9</v>
      </c>
      <c r="E279" s="14">
        <f>E280</f>
        <v>-56569.932999999997</v>
      </c>
      <c r="F279" s="13">
        <f t="shared" si="454"/>
        <v>95871.967000000004</v>
      </c>
      <c r="G279" s="14">
        <f>G280</f>
        <v>0</v>
      </c>
      <c r="H279" s="13">
        <f t="shared" ref="H279:H306" si="543">F279+G279</f>
        <v>95871.967000000004</v>
      </c>
      <c r="I279" s="14">
        <f>I280</f>
        <v>0</v>
      </c>
      <c r="J279" s="13">
        <f t="shared" si="538"/>
        <v>95871.967000000004</v>
      </c>
      <c r="K279" s="26">
        <f>K280</f>
        <v>0</v>
      </c>
      <c r="L279" s="36">
        <f t="shared" si="539"/>
        <v>95871.967000000004</v>
      </c>
      <c r="M279" s="14">
        <f t="shared" ref="M279:Y279" si="544">M280</f>
        <v>168660</v>
      </c>
      <c r="N279" s="14">
        <f t="shared" si="544"/>
        <v>0</v>
      </c>
      <c r="O279" s="13">
        <f t="shared" si="455"/>
        <v>168660</v>
      </c>
      <c r="P279" s="14">
        <f t="shared" si="544"/>
        <v>0</v>
      </c>
      <c r="Q279" s="13">
        <f t="shared" si="531"/>
        <v>168660</v>
      </c>
      <c r="R279" s="26">
        <f t="shared" si="544"/>
        <v>0</v>
      </c>
      <c r="S279" s="36">
        <f t="shared" si="540"/>
        <v>168660</v>
      </c>
      <c r="T279" s="14">
        <f t="shared" si="544"/>
        <v>260000</v>
      </c>
      <c r="U279" s="14">
        <f t="shared" si="544"/>
        <v>0</v>
      </c>
      <c r="V279" s="14">
        <f t="shared" si="456"/>
        <v>260000</v>
      </c>
      <c r="W279" s="14">
        <f t="shared" si="544"/>
        <v>0</v>
      </c>
      <c r="X279" s="14">
        <f t="shared" si="533"/>
        <v>260000</v>
      </c>
      <c r="Y279" s="14">
        <f t="shared" si="544"/>
        <v>0</v>
      </c>
      <c r="Z279" s="37">
        <f t="shared" si="541"/>
        <v>260000</v>
      </c>
      <c r="AB279" s="18"/>
    </row>
    <row r="280" spans="1:28" ht="54" x14ac:dyDescent="0.35">
      <c r="A280" s="33" t="s">
        <v>248</v>
      </c>
      <c r="B280" s="34" t="s">
        <v>255</v>
      </c>
      <c r="C280" s="35" t="s">
        <v>59</v>
      </c>
      <c r="D280" s="14">
        <v>152441.9</v>
      </c>
      <c r="E280" s="14">
        <v>-56569.932999999997</v>
      </c>
      <c r="F280" s="13">
        <f t="shared" si="454"/>
        <v>95871.967000000004</v>
      </c>
      <c r="G280" s="14"/>
      <c r="H280" s="13">
        <f t="shared" si="543"/>
        <v>95871.967000000004</v>
      </c>
      <c r="I280" s="14"/>
      <c r="J280" s="13">
        <f t="shared" si="538"/>
        <v>95871.967000000004</v>
      </c>
      <c r="K280" s="26"/>
      <c r="L280" s="36">
        <f t="shared" si="539"/>
        <v>95871.967000000004</v>
      </c>
      <c r="M280" s="14">
        <v>168660</v>
      </c>
      <c r="N280" s="14"/>
      <c r="O280" s="13">
        <f t="shared" si="455"/>
        <v>168660</v>
      </c>
      <c r="P280" s="14"/>
      <c r="Q280" s="13">
        <f t="shared" si="531"/>
        <v>168660</v>
      </c>
      <c r="R280" s="26"/>
      <c r="S280" s="36">
        <f t="shared" si="540"/>
        <v>168660</v>
      </c>
      <c r="T280" s="14">
        <v>260000</v>
      </c>
      <c r="U280" s="14"/>
      <c r="V280" s="14">
        <f t="shared" si="456"/>
        <v>260000</v>
      </c>
      <c r="W280" s="14"/>
      <c r="X280" s="14">
        <f t="shared" si="533"/>
        <v>260000</v>
      </c>
      <c r="Y280" s="14"/>
      <c r="Z280" s="37">
        <f t="shared" si="541"/>
        <v>260000</v>
      </c>
      <c r="AA280" s="9" t="s">
        <v>102</v>
      </c>
      <c r="AB280" s="18"/>
    </row>
    <row r="281" spans="1:28" x14ac:dyDescent="0.35">
      <c r="A281" s="33"/>
      <c r="B281" s="63" t="s">
        <v>7</v>
      </c>
      <c r="C281" s="63"/>
      <c r="D281" s="14">
        <f>D285+D282+D283+D284+D286+D287+D288</f>
        <v>442565.6</v>
      </c>
      <c r="E281" s="14">
        <f>E285+E282+E283+E284+E286+E287+E288</f>
        <v>-565.25599999999997</v>
      </c>
      <c r="F281" s="13">
        <f t="shared" si="454"/>
        <v>442000.34399999998</v>
      </c>
      <c r="G281" s="14">
        <f>G285+G282+G283+G284+G286+G287+G288+G289</f>
        <v>44338.101999999999</v>
      </c>
      <c r="H281" s="13">
        <f t="shared" si="543"/>
        <v>486338.446</v>
      </c>
      <c r="I281" s="14">
        <f>I285+I282+I283+I284+I286+I287+I288+I289</f>
        <v>0</v>
      </c>
      <c r="J281" s="13">
        <f t="shared" si="538"/>
        <v>486338.446</v>
      </c>
      <c r="K281" s="26">
        <f>K285+K282+K283+K284+K286+K287+K288+K289</f>
        <v>33286.375999999997</v>
      </c>
      <c r="L281" s="36">
        <f t="shared" si="539"/>
        <v>519624.82199999999</v>
      </c>
      <c r="M281" s="14">
        <f t="shared" ref="M281:T281" si="545">M285+M282+M283+M284+M286+M287+M288</f>
        <v>303460.59999999998</v>
      </c>
      <c r="N281" s="14">
        <f t="shared" ref="N281" si="546">N285+N282+N283+N284+N286+N287+N288</f>
        <v>0</v>
      </c>
      <c r="O281" s="13">
        <f t="shared" si="455"/>
        <v>303460.59999999998</v>
      </c>
      <c r="P281" s="14">
        <f>P285+P282+P283+P284+P286+P287+P288+P289</f>
        <v>0</v>
      </c>
      <c r="Q281" s="13">
        <f t="shared" si="531"/>
        <v>303460.59999999998</v>
      </c>
      <c r="R281" s="26">
        <f>R285+R282+R283+R284+R286+R287+R288+R289</f>
        <v>0</v>
      </c>
      <c r="S281" s="36">
        <f t="shared" si="540"/>
        <v>303460.59999999998</v>
      </c>
      <c r="T281" s="14">
        <f t="shared" si="545"/>
        <v>163030.6</v>
      </c>
      <c r="U281" s="14">
        <f t="shared" ref="U281" si="547">U285+U282+U283+U284+U286+U287+U288</f>
        <v>0</v>
      </c>
      <c r="V281" s="14">
        <f t="shared" si="456"/>
        <v>163030.6</v>
      </c>
      <c r="W281" s="14">
        <f>W285+W282+W283+W284+W286+W287+W288+W289</f>
        <v>0</v>
      </c>
      <c r="X281" s="14">
        <f t="shared" si="533"/>
        <v>163030.6</v>
      </c>
      <c r="Y281" s="14">
        <f>Y285+Y282+Y283+Y284+Y286+Y287+Y288+Y289</f>
        <v>0</v>
      </c>
      <c r="Z281" s="37">
        <f t="shared" si="541"/>
        <v>163030.6</v>
      </c>
      <c r="AB281" s="18"/>
    </row>
    <row r="282" spans="1:28" ht="54" x14ac:dyDescent="0.35">
      <c r="A282" s="33" t="s">
        <v>249</v>
      </c>
      <c r="B282" s="34" t="s">
        <v>103</v>
      </c>
      <c r="C282" s="35" t="s">
        <v>59</v>
      </c>
      <c r="D282" s="14">
        <v>43115.199999999997</v>
      </c>
      <c r="E282" s="14"/>
      <c r="F282" s="13">
        <f t="shared" si="454"/>
        <v>43115.199999999997</v>
      </c>
      <c r="G282" s="14">
        <v>13992.19</v>
      </c>
      <c r="H282" s="13">
        <f t="shared" si="543"/>
        <v>57107.39</v>
      </c>
      <c r="I282" s="14"/>
      <c r="J282" s="13">
        <f t="shared" si="538"/>
        <v>57107.39</v>
      </c>
      <c r="K282" s="26"/>
      <c r="L282" s="36">
        <f t="shared" si="539"/>
        <v>57107.39</v>
      </c>
      <c r="M282" s="14">
        <v>0</v>
      </c>
      <c r="N282" s="14">
        <v>0</v>
      </c>
      <c r="O282" s="13">
        <f t="shared" si="455"/>
        <v>0</v>
      </c>
      <c r="P282" s="14">
        <v>0</v>
      </c>
      <c r="Q282" s="13">
        <f t="shared" si="531"/>
        <v>0</v>
      </c>
      <c r="R282" s="26">
        <v>0</v>
      </c>
      <c r="S282" s="36">
        <f t="shared" si="540"/>
        <v>0</v>
      </c>
      <c r="T282" s="14">
        <v>0</v>
      </c>
      <c r="U282" s="14">
        <v>0</v>
      </c>
      <c r="V282" s="14">
        <f t="shared" si="456"/>
        <v>0</v>
      </c>
      <c r="W282" s="14">
        <v>0</v>
      </c>
      <c r="X282" s="14">
        <f t="shared" si="533"/>
        <v>0</v>
      </c>
      <c r="Y282" s="14">
        <v>0</v>
      </c>
      <c r="Z282" s="37">
        <f t="shared" si="541"/>
        <v>0</v>
      </c>
      <c r="AA282" s="9" t="s">
        <v>106</v>
      </c>
      <c r="AB282" s="18"/>
    </row>
    <row r="283" spans="1:28" ht="54" x14ac:dyDescent="0.35">
      <c r="A283" s="33" t="s">
        <v>340</v>
      </c>
      <c r="B283" s="34" t="s">
        <v>305</v>
      </c>
      <c r="C283" s="35" t="s">
        <v>59</v>
      </c>
      <c r="D283" s="14">
        <v>95000</v>
      </c>
      <c r="E283" s="14"/>
      <c r="F283" s="13">
        <f t="shared" si="454"/>
        <v>95000</v>
      </c>
      <c r="G283" s="14">
        <v>4341.2950000000001</v>
      </c>
      <c r="H283" s="13">
        <f t="shared" si="543"/>
        <v>99341.294999999998</v>
      </c>
      <c r="I283" s="14"/>
      <c r="J283" s="13">
        <f t="shared" si="538"/>
        <v>99341.294999999998</v>
      </c>
      <c r="K283" s="26">
        <v>33286.375999999997</v>
      </c>
      <c r="L283" s="36">
        <f t="shared" si="539"/>
        <v>132627.671</v>
      </c>
      <c r="M283" s="14">
        <v>97642.5</v>
      </c>
      <c r="N283" s="14"/>
      <c r="O283" s="13">
        <f t="shared" si="455"/>
        <v>97642.5</v>
      </c>
      <c r="P283" s="14"/>
      <c r="Q283" s="13">
        <f t="shared" si="531"/>
        <v>97642.5</v>
      </c>
      <c r="R283" s="26"/>
      <c r="S283" s="36">
        <f t="shared" si="540"/>
        <v>97642.5</v>
      </c>
      <c r="T283" s="14">
        <v>0</v>
      </c>
      <c r="U283" s="14">
        <v>0</v>
      </c>
      <c r="V283" s="14">
        <f t="shared" si="456"/>
        <v>0</v>
      </c>
      <c r="W283" s="14">
        <v>0</v>
      </c>
      <c r="X283" s="14">
        <f t="shared" si="533"/>
        <v>0</v>
      </c>
      <c r="Y283" s="14">
        <v>0</v>
      </c>
      <c r="Z283" s="37">
        <f t="shared" si="541"/>
        <v>0</v>
      </c>
      <c r="AA283" s="9" t="s">
        <v>107</v>
      </c>
      <c r="AB283" s="18"/>
    </row>
    <row r="284" spans="1:28" ht="54" x14ac:dyDescent="0.35">
      <c r="A284" s="33" t="s">
        <v>341</v>
      </c>
      <c r="B284" s="34" t="s">
        <v>104</v>
      </c>
      <c r="C284" s="35" t="s">
        <v>59</v>
      </c>
      <c r="D284" s="14">
        <v>123313</v>
      </c>
      <c r="E284" s="14"/>
      <c r="F284" s="13">
        <f t="shared" si="454"/>
        <v>123313</v>
      </c>
      <c r="G284" s="14"/>
      <c r="H284" s="13">
        <f t="shared" si="543"/>
        <v>123313</v>
      </c>
      <c r="I284" s="14"/>
      <c r="J284" s="13">
        <f t="shared" si="538"/>
        <v>123313</v>
      </c>
      <c r="K284" s="26"/>
      <c r="L284" s="36">
        <f t="shared" si="539"/>
        <v>123313</v>
      </c>
      <c r="M284" s="14">
        <v>0</v>
      </c>
      <c r="N284" s="14">
        <v>0</v>
      </c>
      <c r="O284" s="13">
        <f t="shared" si="455"/>
        <v>0</v>
      </c>
      <c r="P284" s="14">
        <v>0</v>
      </c>
      <c r="Q284" s="13">
        <f t="shared" si="531"/>
        <v>0</v>
      </c>
      <c r="R284" s="26">
        <v>0</v>
      </c>
      <c r="S284" s="36">
        <f t="shared" si="540"/>
        <v>0</v>
      </c>
      <c r="T284" s="14">
        <v>0</v>
      </c>
      <c r="U284" s="14">
        <v>0</v>
      </c>
      <c r="V284" s="14">
        <f t="shared" si="456"/>
        <v>0</v>
      </c>
      <c r="W284" s="14">
        <v>0</v>
      </c>
      <c r="X284" s="14">
        <f t="shared" si="533"/>
        <v>0</v>
      </c>
      <c r="Y284" s="14">
        <v>0</v>
      </c>
      <c r="Z284" s="37">
        <f t="shared" si="541"/>
        <v>0</v>
      </c>
      <c r="AA284" s="9" t="s">
        <v>108</v>
      </c>
      <c r="AB284" s="18"/>
    </row>
    <row r="285" spans="1:28" ht="54" x14ac:dyDescent="0.35">
      <c r="A285" s="33" t="s">
        <v>342</v>
      </c>
      <c r="B285" s="34" t="s">
        <v>310</v>
      </c>
      <c r="C285" s="35" t="s">
        <v>59</v>
      </c>
      <c r="D285" s="14">
        <v>0</v>
      </c>
      <c r="E285" s="14">
        <v>0</v>
      </c>
      <c r="F285" s="13">
        <f t="shared" si="454"/>
        <v>0</v>
      </c>
      <c r="G285" s="14">
        <v>0</v>
      </c>
      <c r="H285" s="13">
        <f t="shared" si="543"/>
        <v>0</v>
      </c>
      <c r="I285" s="14">
        <v>0</v>
      </c>
      <c r="J285" s="13">
        <f t="shared" si="538"/>
        <v>0</v>
      </c>
      <c r="K285" s="26">
        <v>0</v>
      </c>
      <c r="L285" s="36">
        <f t="shared" si="539"/>
        <v>0</v>
      </c>
      <c r="M285" s="14">
        <v>0</v>
      </c>
      <c r="N285" s="14">
        <v>0</v>
      </c>
      <c r="O285" s="13">
        <f t="shared" si="455"/>
        <v>0</v>
      </c>
      <c r="P285" s="14">
        <v>0</v>
      </c>
      <c r="Q285" s="13">
        <f t="shared" si="531"/>
        <v>0</v>
      </c>
      <c r="R285" s="26">
        <v>0</v>
      </c>
      <c r="S285" s="36">
        <f t="shared" si="540"/>
        <v>0</v>
      </c>
      <c r="T285" s="14">
        <v>68921.600000000006</v>
      </c>
      <c r="U285" s="14"/>
      <c r="V285" s="14">
        <f t="shared" si="456"/>
        <v>68921.600000000006</v>
      </c>
      <c r="W285" s="14"/>
      <c r="X285" s="14">
        <f t="shared" si="533"/>
        <v>68921.600000000006</v>
      </c>
      <c r="Y285" s="14"/>
      <c r="Z285" s="37">
        <f t="shared" si="541"/>
        <v>68921.600000000006</v>
      </c>
      <c r="AA285" s="10" t="s">
        <v>111</v>
      </c>
      <c r="AB285" s="18"/>
    </row>
    <row r="286" spans="1:28" ht="54" x14ac:dyDescent="0.35">
      <c r="A286" s="33" t="s">
        <v>343</v>
      </c>
      <c r="B286" s="34" t="s">
        <v>105</v>
      </c>
      <c r="C286" s="35" t="s">
        <v>59</v>
      </c>
      <c r="D286" s="14">
        <v>167337.4</v>
      </c>
      <c r="E286" s="14"/>
      <c r="F286" s="13">
        <f t="shared" si="454"/>
        <v>167337.4</v>
      </c>
      <c r="G286" s="14"/>
      <c r="H286" s="13">
        <f t="shared" si="543"/>
        <v>167337.4</v>
      </c>
      <c r="I286" s="14"/>
      <c r="J286" s="13">
        <f t="shared" si="538"/>
        <v>167337.4</v>
      </c>
      <c r="K286" s="26"/>
      <c r="L286" s="36">
        <f t="shared" si="539"/>
        <v>167337.4</v>
      </c>
      <c r="M286" s="14">
        <v>102061.5</v>
      </c>
      <c r="N286" s="14"/>
      <c r="O286" s="13">
        <f t="shared" si="455"/>
        <v>102061.5</v>
      </c>
      <c r="P286" s="14"/>
      <c r="Q286" s="13">
        <f t="shared" si="531"/>
        <v>102061.5</v>
      </c>
      <c r="R286" s="26"/>
      <c r="S286" s="36">
        <f t="shared" si="540"/>
        <v>102061.5</v>
      </c>
      <c r="T286" s="14">
        <v>0</v>
      </c>
      <c r="U286" s="14">
        <v>0</v>
      </c>
      <c r="V286" s="14">
        <f t="shared" si="456"/>
        <v>0</v>
      </c>
      <c r="W286" s="14">
        <v>0</v>
      </c>
      <c r="X286" s="14">
        <f t="shared" si="533"/>
        <v>0</v>
      </c>
      <c r="Y286" s="14">
        <v>0</v>
      </c>
      <c r="Z286" s="37">
        <f t="shared" si="541"/>
        <v>0</v>
      </c>
      <c r="AA286" s="10" t="s">
        <v>109</v>
      </c>
      <c r="AB286" s="18"/>
    </row>
    <row r="287" spans="1:28" ht="54" x14ac:dyDescent="0.35">
      <c r="A287" s="33" t="s">
        <v>344</v>
      </c>
      <c r="B287" s="34" t="s">
        <v>312</v>
      </c>
      <c r="C287" s="35" t="s">
        <v>59</v>
      </c>
      <c r="D287" s="14">
        <v>13800</v>
      </c>
      <c r="E287" s="14">
        <v>-565.25599999999997</v>
      </c>
      <c r="F287" s="13">
        <f t="shared" si="454"/>
        <v>13234.744000000001</v>
      </c>
      <c r="G287" s="14"/>
      <c r="H287" s="13">
        <f t="shared" si="543"/>
        <v>13234.744000000001</v>
      </c>
      <c r="I287" s="14"/>
      <c r="J287" s="13">
        <f t="shared" si="538"/>
        <v>13234.744000000001</v>
      </c>
      <c r="K287" s="26"/>
      <c r="L287" s="36">
        <f t="shared" si="539"/>
        <v>13234.744000000001</v>
      </c>
      <c r="M287" s="14">
        <v>103756.6</v>
      </c>
      <c r="N287" s="14"/>
      <c r="O287" s="13">
        <f t="shared" si="455"/>
        <v>103756.6</v>
      </c>
      <c r="P287" s="14"/>
      <c r="Q287" s="13">
        <f t="shared" si="531"/>
        <v>103756.6</v>
      </c>
      <c r="R287" s="26"/>
      <c r="S287" s="36">
        <f t="shared" si="540"/>
        <v>103756.6</v>
      </c>
      <c r="T287" s="14">
        <v>90000</v>
      </c>
      <c r="U287" s="14"/>
      <c r="V287" s="14">
        <f t="shared" si="456"/>
        <v>90000</v>
      </c>
      <c r="W287" s="14"/>
      <c r="X287" s="14">
        <f t="shared" si="533"/>
        <v>90000</v>
      </c>
      <c r="Y287" s="14"/>
      <c r="Z287" s="37">
        <f t="shared" si="541"/>
        <v>90000</v>
      </c>
      <c r="AA287" s="10" t="s">
        <v>110</v>
      </c>
      <c r="AB287" s="18"/>
    </row>
    <row r="288" spans="1:28" ht="54" x14ac:dyDescent="0.35">
      <c r="A288" s="33" t="s">
        <v>345</v>
      </c>
      <c r="B288" s="34" t="s">
        <v>311</v>
      </c>
      <c r="C288" s="35" t="s">
        <v>59</v>
      </c>
      <c r="D288" s="14">
        <v>0</v>
      </c>
      <c r="E288" s="14">
        <v>0</v>
      </c>
      <c r="F288" s="13">
        <f t="shared" si="454"/>
        <v>0</v>
      </c>
      <c r="G288" s="14">
        <v>0</v>
      </c>
      <c r="H288" s="13">
        <f t="shared" si="543"/>
        <v>0</v>
      </c>
      <c r="I288" s="14">
        <v>0</v>
      </c>
      <c r="J288" s="13">
        <f t="shared" si="538"/>
        <v>0</v>
      </c>
      <c r="K288" s="26">
        <v>0</v>
      </c>
      <c r="L288" s="36">
        <f t="shared" si="539"/>
        <v>0</v>
      </c>
      <c r="M288" s="14">
        <v>0</v>
      </c>
      <c r="N288" s="14">
        <v>0</v>
      </c>
      <c r="O288" s="13">
        <f t="shared" si="455"/>
        <v>0</v>
      </c>
      <c r="P288" s="14">
        <v>0</v>
      </c>
      <c r="Q288" s="13">
        <f t="shared" si="531"/>
        <v>0</v>
      </c>
      <c r="R288" s="26">
        <v>0</v>
      </c>
      <c r="S288" s="36">
        <f t="shared" si="540"/>
        <v>0</v>
      </c>
      <c r="T288" s="14">
        <v>4109</v>
      </c>
      <c r="U288" s="14"/>
      <c r="V288" s="14">
        <f t="shared" si="456"/>
        <v>4109</v>
      </c>
      <c r="W288" s="14"/>
      <c r="X288" s="14">
        <f t="shared" si="533"/>
        <v>4109</v>
      </c>
      <c r="Y288" s="14"/>
      <c r="Z288" s="37">
        <f t="shared" si="541"/>
        <v>4109</v>
      </c>
      <c r="AA288" s="10" t="s">
        <v>112</v>
      </c>
      <c r="AB288" s="18"/>
    </row>
    <row r="289" spans="1:28" ht="54" x14ac:dyDescent="0.35">
      <c r="A289" s="33" t="s">
        <v>346</v>
      </c>
      <c r="B289" s="34" t="s">
        <v>358</v>
      </c>
      <c r="C289" s="35" t="s">
        <v>59</v>
      </c>
      <c r="D289" s="14"/>
      <c r="E289" s="14"/>
      <c r="F289" s="13"/>
      <c r="G289" s="14">
        <v>26004.616999999998</v>
      </c>
      <c r="H289" s="13">
        <f t="shared" si="543"/>
        <v>26004.616999999998</v>
      </c>
      <c r="I289" s="14"/>
      <c r="J289" s="13">
        <f t="shared" si="538"/>
        <v>26004.616999999998</v>
      </c>
      <c r="K289" s="26"/>
      <c r="L289" s="36">
        <f t="shared" si="539"/>
        <v>26004.616999999998</v>
      </c>
      <c r="M289" s="14"/>
      <c r="N289" s="14"/>
      <c r="O289" s="13"/>
      <c r="P289" s="14"/>
      <c r="Q289" s="13">
        <f t="shared" si="531"/>
        <v>0</v>
      </c>
      <c r="R289" s="26"/>
      <c r="S289" s="36">
        <f t="shared" si="540"/>
        <v>0</v>
      </c>
      <c r="T289" s="14"/>
      <c r="U289" s="14"/>
      <c r="V289" s="14"/>
      <c r="W289" s="14"/>
      <c r="X289" s="14">
        <f t="shared" si="533"/>
        <v>0</v>
      </c>
      <c r="Y289" s="14"/>
      <c r="Z289" s="37">
        <f t="shared" si="541"/>
        <v>0</v>
      </c>
      <c r="AA289" s="10" t="s">
        <v>337</v>
      </c>
      <c r="AB289" s="18"/>
    </row>
    <row r="290" spans="1:28" x14ac:dyDescent="0.35">
      <c r="A290" s="33"/>
      <c r="B290" s="34" t="s">
        <v>15</v>
      </c>
      <c r="C290" s="61"/>
      <c r="D290" s="14">
        <f>D291+D292+D293</f>
        <v>88629.499999999985</v>
      </c>
      <c r="E290" s="14">
        <f>E291+E292+E293+E294</f>
        <v>3426.3</v>
      </c>
      <c r="F290" s="13">
        <f t="shared" si="454"/>
        <v>92055.799999999988</v>
      </c>
      <c r="G290" s="14">
        <f>G291+G292+G293+G294</f>
        <v>16183.850999999999</v>
      </c>
      <c r="H290" s="13">
        <f t="shared" si="543"/>
        <v>108239.65099999998</v>
      </c>
      <c r="I290" s="14">
        <f>I291+I292+I293+I294</f>
        <v>0</v>
      </c>
      <c r="J290" s="13">
        <f t="shared" si="538"/>
        <v>108239.65099999998</v>
      </c>
      <c r="K290" s="26">
        <f>K291+K292+K293+K294</f>
        <v>244.03</v>
      </c>
      <c r="L290" s="36">
        <f t="shared" si="539"/>
        <v>108483.68099999998</v>
      </c>
      <c r="M290" s="14">
        <f t="shared" ref="M290:T290" si="548">M291+M292+M293</f>
        <v>45508.7</v>
      </c>
      <c r="N290" s="14">
        <f>N291+N292+N293+N294</f>
        <v>0</v>
      </c>
      <c r="O290" s="13">
        <f t="shared" si="455"/>
        <v>45508.7</v>
      </c>
      <c r="P290" s="14">
        <f>P291+P292+P293+P294</f>
        <v>0</v>
      </c>
      <c r="Q290" s="13">
        <f t="shared" si="531"/>
        <v>45508.7</v>
      </c>
      <c r="R290" s="26">
        <f>R291+R292+R293+R294</f>
        <v>0</v>
      </c>
      <c r="S290" s="36">
        <f t="shared" si="540"/>
        <v>45508.7</v>
      </c>
      <c r="T290" s="14">
        <f t="shared" si="548"/>
        <v>12285.5</v>
      </c>
      <c r="U290" s="14">
        <f>U291+U292+U293+U294</f>
        <v>0</v>
      </c>
      <c r="V290" s="14">
        <f t="shared" si="456"/>
        <v>12285.5</v>
      </c>
      <c r="W290" s="14">
        <f>W291+W292+W293+W294</f>
        <v>0</v>
      </c>
      <c r="X290" s="14">
        <f t="shared" si="533"/>
        <v>12285.5</v>
      </c>
      <c r="Y290" s="14">
        <f>Y291+Y292+Y293+Y294</f>
        <v>0</v>
      </c>
      <c r="Z290" s="37">
        <f t="shared" si="541"/>
        <v>12285.5</v>
      </c>
      <c r="AB290" s="18"/>
    </row>
    <row r="291" spans="1:28" ht="54" x14ac:dyDescent="0.35">
      <c r="A291" s="33" t="s">
        <v>351</v>
      </c>
      <c r="B291" s="34" t="s">
        <v>306</v>
      </c>
      <c r="C291" s="35" t="s">
        <v>59</v>
      </c>
      <c r="D291" s="14">
        <v>43992.2</v>
      </c>
      <c r="E291" s="14"/>
      <c r="F291" s="13">
        <f t="shared" si="454"/>
        <v>43992.2</v>
      </c>
      <c r="G291" s="14">
        <v>11424.444</v>
      </c>
      <c r="H291" s="13">
        <f t="shared" si="543"/>
        <v>55416.644</v>
      </c>
      <c r="I291" s="14"/>
      <c r="J291" s="13">
        <f t="shared" si="538"/>
        <v>55416.644</v>
      </c>
      <c r="K291" s="26"/>
      <c r="L291" s="36">
        <f t="shared" si="539"/>
        <v>55416.644</v>
      </c>
      <c r="M291" s="14">
        <v>0</v>
      </c>
      <c r="N291" s="14">
        <v>0</v>
      </c>
      <c r="O291" s="13">
        <f t="shared" si="455"/>
        <v>0</v>
      </c>
      <c r="P291" s="14">
        <v>0</v>
      </c>
      <c r="Q291" s="13">
        <f t="shared" si="531"/>
        <v>0</v>
      </c>
      <c r="R291" s="26">
        <v>0</v>
      </c>
      <c r="S291" s="36">
        <f t="shared" si="540"/>
        <v>0</v>
      </c>
      <c r="T291" s="14">
        <v>0</v>
      </c>
      <c r="U291" s="14">
        <v>0</v>
      </c>
      <c r="V291" s="14">
        <f t="shared" si="456"/>
        <v>0</v>
      </c>
      <c r="W291" s="14">
        <v>0</v>
      </c>
      <c r="X291" s="14">
        <f t="shared" si="533"/>
        <v>0</v>
      </c>
      <c r="Y291" s="14">
        <v>0</v>
      </c>
      <c r="Z291" s="37">
        <f t="shared" si="541"/>
        <v>0</v>
      </c>
      <c r="AA291" s="10" t="s">
        <v>139</v>
      </c>
      <c r="AB291" s="18"/>
    </row>
    <row r="292" spans="1:28" ht="54" x14ac:dyDescent="0.35">
      <c r="A292" s="33" t="s">
        <v>357</v>
      </c>
      <c r="B292" s="34" t="s">
        <v>320</v>
      </c>
      <c r="C292" s="35" t="s">
        <v>59</v>
      </c>
      <c r="D292" s="14">
        <v>32456.6</v>
      </c>
      <c r="E292" s="14"/>
      <c r="F292" s="13">
        <f t="shared" si="454"/>
        <v>32456.6</v>
      </c>
      <c r="G292" s="14"/>
      <c r="H292" s="13">
        <f t="shared" si="543"/>
        <v>32456.6</v>
      </c>
      <c r="I292" s="14"/>
      <c r="J292" s="13">
        <f t="shared" si="538"/>
        <v>32456.6</v>
      </c>
      <c r="K292" s="26"/>
      <c r="L292" s="36">
        <f t="shared" si="539"/>
        <v>32456.6</v>
      </c>
      <c r="M292" s="14">
        <v>29500</v>
      </c>
      <c r="N292" s="14"/>
      <c r="O292" s="13">
        <f t="shared" si="455"/>
        <v>29500</v>
      </c>
      <c r="P292" s="14"/>
      <c r="Q292" s="13">
        <f t="shared" si="531"/>
        <v>29500</v>
      </c>
      <c r="R292" s="26"/>
      <c r="S292" s="36">
        <f t="shared" si="540"/>
        <v>29500</v>
      </c>
      <c r="T292" s="14">
        <v>0</v>
      </c>
      <c r="U292" s="14">
        <v>0</v>
      </c>
      <c r="V292" s="14">
        <f t="shared" si="456"/>
        <v>0</v>
      </c>
      <c r="W292" s="14">
        <v>0</v>
      </c>
      <c r="X292" s="14">
        <f t="shared" si="533"/>
        <v>0</v>
      </c>
      <c r="Y292" s="14">
        <v>0</v>
      </c>
      <c r="Z292" s="37">
        <f t="shared" si="541"/>
        <v>0</v>
      </c>
      <c r="AA292" s="10" t="s">
        <v>138</v>
      </c>
      <c r="AB292" s="18"/>
    </row>
    <row r="293" spans="1:28" ht="54" x14ac:dyDescent="0.35">
      <c r="A293" s="33" t="s">
        <v>371</v>
      </c>
      <c r="B293" s="34" t="s">
        <v>136</v>
      </c>
      <c r="C293" s="35" t="s">
        <v>59</v>
      </c>
      <c r="D293" s="14">
        <v>12180.7</v>
      </c>
      <c r="E293" s="14"/>
      <c r="F293" s="13">
        <f t="shared" si="454"/>
        <v>12180.7</v>
      </c>
      <c r="G293" s="14">
        <v>4759.4070000000002</v>
      </c>
      <c r="H293" s="13">
        <f t="shared" si="543"/>
        <v>16940.107</v>
      </c>
      <c r="I293" s="14"/>
      <c r="J293" s="13">
        <f t="shared" si="538"/>
        <v>16940.107</v>
      </c>
      <c r="K293" s="26">
        <v>244.03</v>
      </c>
      <c r="L293" s="36">
        <f t="shared" si="539"/>
        <v>17184.136999999999</v>
      </c>
      <c r="M293" s="14">
        <v>16008.7</v>
      </c>
      <c r="N293" s="14"/>
      <c r="O293" s="13">
        <f t="shared" si="455"/>
        <v>16008.7</v>
      </c>
      <c r="P293" s="14"/>
      <c r="Q293" s="13">
        <f t="shared" si="531"/>
        <v>16008.7</v>
      </c>
      <c r="R293" s="26"/>
      <c r="S293" s="36">
        <f t="shared" si="540"/>
        <v>16008.7</v>
      </c>
      <c r="T293" s="14">
        <v>12285.5</v>
      </c>
      <c r="U293" s="14"/>
      <c r="V293" s="14">
        <f t="shared" si="456"/>
        <v>12285.5</v>
      </c>
      <c r="W293" s="14"/>
      <c r="X293" s="14">
        <f t="shared" si="533"/>
        <v>12285.5</v>
      </c>
      <c r="Y293" s="14"/>
      <c r="Z293" s="37">
        <f t="shared" si="541"/>
        <v>12285.5</v>
      </c>
      <c r="AA293" s="10" t="s">
        <v>137</v>
      </c>
      <c r="AB293" s="18"/>
    </row>
    <row r="294" spans="1:28" ht="54" x14ac:dyDescent="0.35">
      <c r="A294" s="33" t="s">
        <v>372</v>
      </c>
      <c r="B294" s="34" t="s">
        <v>317</v>
      </c>
      <c r="C294" s="35" t="s">
        <v>59</v>
      </c>
      <c r="D294" s="14"/>
      <c r="E294" s="14">
        <v>3426.3</v>
      </c>
      <c r="F294" s="13">
        <f t="shared" si="454"/>
        <v>3426.3</v>
      </c>
      <c r="G294" s="14"/>
      <c r="H294" s="13">
        <f t="shared" si="543"/>
        <v>3426.3</v>
      </c>
      <c r="I294" s="14"/>
      <c r="J294" s="13">
        <f t="shared" si="538"/>
        <v>3426.3</v>
      </c>
      <c r="K294" s="26"/>
      <c r="L294" s="36">
        <f t="shared" si="539"/>
        <v>3426.3</v>
      </c>
      <c r="M294" s="14"/>
      <c r="N294" s="14"/>
      <c r="O294" s="13">
        <f t="shared" si="455"/>
        <v>0</v>
      </c>
      <c r="P294" s="14"/>
      <c r="Q294" s="13">
        <f t="shared" si="531"/>
        <v>0</v>
      </c>
      <c r="R294" s="26"/>
      <c r="S294" s="36">
        <f t="shared" si="540"/>
        <v>0</v>
      </c>
      <c r="T294" s="14"/>
      <c r="U294" s="14"/>
      <c r="V294" s="14">
        <f t="shared" si="456"/>
        <v>0</v>
      </c>
      <c r="W294" s="14"/>
      <c r="X294" s="14">
        <f t="shared" si="533"/>
        <v>0</v>
      </c>
      <c r="Y294" s="14"/>
      <c r="Z294" s="37">
        <f t="shared" si="541"/>
        <v>0</v>
      </c>
      <c r="AA294" s="10" t="s">
        <v>318</v>
      </c>
      <c r="AB294" s="18"/>
    </row>
    <row r="295" spans="1:28" x14ac:dyDescent="0.35">
      <c r="A295" s="33"/>
      <c r="B295" s="34" t="s">
        <v>22</v>
      </c>
      <c r="C295" s="61"/>
      <c r="D295" s="14">
        <f>D296</f>
        <v>10964.3</v>
      </c>
      <c r="E295" s="14">
        <f>E296+E297</f>
        <v>0</v>
      </c>
      <c r="F295" s="13">
        <f t="shared" si="454"/>
        <v>10964.3</v>
      </c>
      <c r="G295" s="14">
        <f>G296+G297</f>
        <v>8910.5519999999997</v>
      </c>
      <c r="H295" s="13">
        <f t="shared" si="543"/>
        <v>19874.851999999999</v>
      </c>
      <c r="I295" s="14">
        <f>I296+I297</f>
        <v>0</v>
      </c>
      <c r="J295" s="13">
        <f t="shared" si="538"/>
        <v>19874.851999999999</v>
      </c>
      <c r="K295" s="26">
        <f>K296+K297</f>
        <v>0</v>
      </c>
      <c r="L295" s="36">
        <f t="shared" si="539"/>
        <v>19874.851999999999</v>
      </c>
      <c r="M295" s="14">
        <f t="shared" ref="M295:T295" si="549">M296</f>
        <v>0</v>
      </c>
      <c r="N295" s="14">
        <f>N296+N297</f>
        <v>0</v>
      </c>
      <c r="O295" s="13">
        <f t="shared" si="455"/>
        <v>0</v>
      </c>
      <c r="P295" s="14">
        <f>P296+P297</f>
        <v>0</v>
      </c>
      <c r="Q295" s="13">
        <f t="shared" si="531"/>
        <v>0</v>
      </c>
      <c r="R295" s="26">
        <f>R296+R297</f>
        <v>0</v>
      </c>
      <c r="S295" s="36">
        <f t="shared" si="540"/>
        <v>0</v>
      </c>
      <c r="T295" s="14">
        <f t="shared" si="549"/>
        <v>0</v>
      </c>
      <c r="U295" s="14">
        <f>U296+U297</f>
        <v>0</v>
      </c>
      <c r="V295" s="14">
        <f t="shared" si="456"/>
        <v>0</v>
      </c>
      <c r="W295" s="14">
        <f>W296+W297</f>
        <v>0</v>
      </c>
      <c r="X295" s="14">
        <f t="shared" si="533"/>
        <v>0</v>
      </c>
      <c r="Y295" s="14">
        <f>Y296+Y297</f>
        <v>0</v>
      </c>
      <c r="Z295" s="37">
        <f t="shared" si="541"/>
        <v>0</v>
      </c>
      <c r="AB295" s="18"/>
    </row>
    <row r="296" spans="1:28" ht="54" x14ac:dyDescent="0.35">
      <c r="A296" s="91" t="s">
        <v>373</v>
      </c>
      <c r="B296" s="79" t="s">
        <v>58</v>
      </c>
      <c r="C296" s="35" t="s">
        <v>59</v>
      </c>
      <c r="D296" s="14">
        <v>10964.3</v>
      </c>
      <c r="E296" s="14">
        <v>-637.66300000000001</v>
      </c>
      <c r="F296" s="13">
        <f t="shared" si="454"/>
        <v>10326.636999999999</v>
      </c>
      <c r="G296" s="14">
        <v>8910.5519999999997</v>
      </c>
      <c r="H296" s="13">
        <f t="shared" si="543"/>
        <v>19237.188999999998</v>
      </c>
      <c r="I296" s="14"/>
      <c r="J296" s="13">
        <f t="shared" si="538"/>
        <v>19237.188999999998</v>
      </c>
      <c r="K296" s="26"/>
      <c r="L296" s="36">
        <f t="shared" si="539"/>
        <v>19237.188999999998</v>
      </c>
      <c r="M296" s="14">
        <v>0</v>
      </c>
      <c r="N296" s="14">
        <v>0</v>
      </c>
      <c r="O296" s="13">
        <f t="shared" si="455"/>
        <v>0</v>
      </c>
      <c r="P296" s="14">
        <v>0</v>
      </c>
      <c r="Q296" s="13">
        <f t="shared" si="531"/>
        <v>0</v>
      </c>
      <c r="R296" s="26">
        <v>0</v>
      </c>
      <c r="S296" s="36">
        <f t="shared" si="540"/>
        <v>0</v>
      </c>
      <c r="T296" s="14">
        <v>0</v>
      </c>
      <c r="U296" s="14">
        <v>0</v>
      </c>
      <c r="V296" s="14">
        <f t="shared" si="456"/>
        <v>0</v>
      </c>
      <c r="W296" s="14">
        <v>0</v>
      </c>
      <c r="X296" s="14">
        <f t="shared" si="533"/>
        <v>0</v>
      </c>
      <c r="Y296" s="14">
        <v>0</v>
      </c>
      <c r="Z296" s="37">
        <f t="shared" si="541"/>
        <v>0</v>
      </c>
      <c r="AA296" s="9" t="s">
        <v>57</v>
      </c>
      <c r="AB296" s="18"/>
    </row>
    <row r="297" spans="1:28" ht="54" x14ac:dyDescent="0.35">
      <c r="A297" s="92"/>
      <c r="B297" s="80"/>
      <c r="C297" s="35" t="s">
        <v>316</v>
      </c>
      <c r="D297" s="14"/>
      <c r="E297" s="14">
        <v>637.66300000000001</v>
      </c>
      <c r="F297" s="13">
        <f t="shared" si="454"/>
        <v>637.66300000000001</v>
      </c>
      <c r="G297" s="14"/>
      <c r="H297" s="13">
        <f t="shared" si="543"/>
        <v>637.66300000000001</v>
      </c>
      <c r="I297" s="14"/>
      <c r="J297" s="13">
        <f t="shared" si="538"/>
        <v>637.66300000000001</v>
      </c>
      <c r="K297" s="26"/>
      <c r="L297" s="36">
        <f t="shared" si="539"/>
        <v>637.66300000000001</v>
      </c>
      <c r="M297" s="14"/>
      <c r="N297" s="14"/>
      <c r="O297" s="13">
        <f t="shared" si="455"/>
        <v>0</v>
      </c>
      <c r="P297" s="14"/>
      <c r="Q297" s="13">
        <f t="shared" si="531"/>
        <v>0</v>
      </c>
      <c r="R297" s="26"/>
      <c r="S297" s="36">
        <f>Q297+R297</f>
        <v>0</v>
      </c>
      <c r="T297" s="14"/>
      <c r="U297" s="14"/>
      <c r="V297" s="14">
        <f t="shared" si="456"/>
        <v>0</v>
      </c>
      <c r="W297" s="14"/>
      <c r="X297" s="14">
        <f>V297+W297</f>
        <v>0</v>
      </c>
      <c r="Y297" s="14"/>
      <c r="Z297" s="37">
        <f>X297+Y297</f>
        <v>0</v>
      </c>
      <c r="AA297" s="9" t="s">
        <v>57</v>
      </c>
      <c r="AB297" s="18"/>
    </row>
    <row r="298" spans="1:28" x14ac:dyDescent="0.35">
      <c r="A298" s="64"/>
      <c r="B298" s="34" t="s">
        <v>362</v>
      </c>
      <c r="C298" s="35"/>
      <c r="D298" s="14"/>
      <c r="E298" s="14"/>
      <c r="F298" s="13"/>
      <c r="G298" s="14"/>
      <c r="H298" s="13"/>
      <c r="I298" s="14"/>
      <c r="J298" s="13"/>
      <c r="K298" s="26">
        <f>K300+K301</f>
        <v>300000</v>
      </c>
      <c r="L298" s="36">
        <f t="shared" si="539"/>
        <v>300000</v>
      </c>
      <c r="M298" s="14"/>
      <c r="N298" s="14"/>
      <c r="O298" s="13"/>
      <c r="P298" s="14"/>
      <c r="Q298" s="13"/>
      <c r="R298" s="26">
        <f>R300+R301</f>
        <v>0</v>
      </c>
      <c r="S298" s="36">
        <f t="shared" ref="S298:S305" si="550">Q298+R298</f>
        <v>0</v>
      </c>
      <c r="T298" s="14"/>
      <c r="U298" s="14"/>
      <c r="V298" s="14"/>
      <c r="W298" s="14"/>
      <c r="X298" s="14"/>
      <c r="Y298" s="14">
        <f>Y300+Y301</f>
        <v>0</v>
      </c>
      <c r="Z298" s="37">
        <f t="shared" ref="Z298:Z305" si="551">X298+Y298</f>
        <v>0</v>
      </c>
      <c r="AA298" s="9"/>
      <c r="AB298" s="18"/>
    </row>
    <row r="299" spans="1:28" x14ac:dyDescent="0.35">
      <c r="A299" s="64"/>
      <c r="B299" s="34" t="s">
        <v>5</v>
      </c>
      <c r="C299" s="35"/>
      <c r="D299" s="14"/>
      <c r="E299" s="14"/>
      <c r="F299" s="13"/>
      <c r="G299" s="14"/>
      <c r="H299" s="13"/>
      <c r="I299" s="14"/>
      <c r="J299" s="13"/>
      <c r="K299" s="26"/>
      <c r="L299" s="36"/>
      <c r="M299" s="14"/>
      <c r="N299" s="14"/>
      <c r="O299" s="13"/>
      <c r="P299" s="14"/>
      <c r="Q299" s="13"/>
      <c r="R299" s="26"/>
      <c r="S299" s="36"/>
      <c r="T299" s="14"/>
      <c r="U299" s="14"/>
      <c r="V299" s="14"/>
      <c r="W299" s="14"/>
      <c r="X299" s="14"/>
      <c r="Y299" s="14"/>
      <c r="Z299" s="37"/>
      <c r="AA299" s="9"/>
      <c r="AB299" s="18"/>
    </row>
    <row r="300" spans="1:28" s="3" customFormat="1" hidden="1" x14ac:dyDescent="0.35">
      <c r="A300" s="22"/>
      <c r="B300" s="20" t="s">
        <v>6</v>
      </c>
      <c r="C300" s="6"/>
      <c r="D300" s="14"/>
      <c r="E300" s="14"/>
      <c r="F300" s="13"/>
      <c r="G300" s="14"/>
      <c r="H300" s="13"/>
      <c r="I300" s="14"/>
      <c r="J300" s="13"/>
      <c r="K300" s="14">
        <f>K304</f>
        <v>15000</v>
      </c>
      <c r="L300" s="13">
        <f t="shared" si="539"/>
        <v>15000</v>
      </c>
      <c r="M300" s="14"/>
      <c r="N300" s="14"/>
      <c r="O300" s="13"/>
      <c r="P300" s="14"/>
      <c r="Q300" s="13"/>
      <c r="R300" s="14">
        <f>R304</f>
        <v>0</v>
      </c>
      <c r="S300" s="13">
        <f t="shared" si="550"/>
        <v>0</v>
      </c>
      <c r="T300" s="14"/>
      <c r="U300" s="14"/>
      <c r="V300" s="14"/>
      <c r="W300" s="14"/>
      <c r="X300" s="14"/>
      <c r="Y300" s="14">
        <f>Y304</f>
        <v>0</v>
      </c>
      <c r="Z300" s="14">
        <f t="shared" si="551"/>
        <v>0</v>
      </c>
      <c r="AA300" s="9"/>
      <c r="AB300" s="18">
        <v>0</v>
      </c>
    </row>
    <row r="301" spans="1:28" x14ac:dyDescent="0.35">
      <c r="A301" s="64"/>
      <c r="B301" s="34" t="s">
        <v>12</v>
      </c>
      <c r="C301" s="34"/>
      <c r="D301" s="14"/>
      <c r="E301" s="14"/>
      <c r="F301" s="13"/>
      <c r="G301" s="14"/>
      <c r="H301" s="13"/>
      <c r="I301" s="14"/>
      <c r="J301" s="13"/>
      <c r="K301" s="26">
        <f>K305</f>
        <v>285000</v>
      </c>
      <c r="L301" s="36">
        <f t="shared" si="539"/>
        <v>285000</v>
      </c>
      <c r="M301" s="14"/>
      <c r="N301" s="14"/>
      <c r="O301" s="13"/>
      <c r="P301" s="14"/>
      <c r="Q301" s="13"/>
      <c r="R301" s="26">
        <f>R305</f>
        <v>0</v>
      </c>
      <c r="S301" s="36">
        <f t="shared" si="550"/>
        <v>0</v>
      </c>
      <c r="T301" s="14"/>
      <c r="U301" s="14"/>
      <c r="V301" s="14"/>
      <c r="W301" s="14"/>
      <c r="X301" s="14"/>
      <c r="Y301" s="14">
        <f>Y305</f>
        <v>0</v>
      </c>
      <c r="Z301" s="37">
        <f t="shared" si="551"/>
        <v>0</v>
      </c>
      <c r="AA301" s="9"/>
      <c r="AB301" s="18"/>
    </row>
    <row r="302" spans="1:28" ht="72" x14ac:dyDescent="0.35">
      <c r="A302" s="33" t="s">
        <v>374</v>
      </c>
      <c r="B302" s="34" t="s">
        <v>363</v>
      </c>
      <c r="C302" s="35" t="s">
        <v>364</v>
      </c>
      <c r="D302" s="14"/>
      <c r="E302" s="14"/>
      <c r="F302" s="13"/>
      <c r="G302" s="14"/>
      <c r="H302" s="13"/>
      <c r="I302" s="14"/>
      <c r="J302" s="13"/>
      <c r="K302" s="26">
        <f>K304+K305</f>
        <v>300000</v>
      </c>
      <c r="L302" s="36">
        <f t="shared" si="539"/>
        <v>300000</v>
      </c>
      <c r="M302" s="14"/>
      <c r="N302" s="14"/>
      <c r="O302" s="13"/>
      <c r="P302" s="14"/>
      <c r="Q302" s="13"/>
      <c r="R302" s="26"/>
      <c r="S302" s="36">
        <f t="shared" si="550"/>
        <v>0</v>
      </c>
      <c r="T302" s="14"/>
      <c r="U302" s="14"/>
      <c r="V302" s="14"/>
      <c r="W302" s="14"/>
      <c r="X302" s="14"/>
      <c r="Y302" s="14"/>
      <c r="Z302" s="37">
        <f t="shared" si="551"/>
        <v>0</v>
      </c>
      <c r="AA302" s="9"/>
      <c r="AB302" s="18"/>
    </row>
    <row r="303" spans="1:28" x14ac:dyDescent="0.35">
      <c r="A303" s="64"/>
      <c r="B303" s="34" t="s">
        <v>5</v>
      </c>
      <c r="C303" s="35"/>
      <c r="D303" s="14"/>
      <c r="E303" s="14"/>
      <c r="F303" s="13"/>
      <c r="G303" s="14"/>
      <c r="H303" s="13"/>
      <c r="I303" s="14"/>
      <c r="J303" s="13"/>
      <c r="K303" s="26"/>
      <c r="L303" s="36"/>
      <c r="M303" s="14"/>
      <c r="N303" s="14"/>
      <c r="O303" s="13"/>
      <c r="P303" s="14"/>
      <c r="Q303" s="13"/>
      <c r="R303" s="26"/>
      <c r="S303" s="36"/>
      <c r="T303" s="14"/>
      <c r="U303" s="14"/>
      <c r="V303" s="14"/>
      <c r="W303" s="14"/>
      <c r="X303" s="14"/>
      <c r="Y303" s="14"/>
      <c r="Z303" s="37"/>
      <c r="AA303" s="9"/>
      <c r="AB303" s="18"/>
    </row>
    <row r="304" spans="1:28" s="3" customFormat="1" hidden="1" x14ac:dyDescent="0.35">
      <c r="A304" s="22"/>
      <c r="B304" s="20" t="s">
        <v>6</v>
      </c>
      <c r="C304" s="6"/>
      <c r="D304" s="14"/>
      <c r="E304" s="14"/>
      <c r="F304" s="13"/>
      <c r="G304" s="14"/>
      <c r="H304" s="13"/>
      <c r="I304" s="14"/>
      <c r="J304" s="13"/>
      <c r="K304" s="14">
        <v>15000</v>
      </c>
      <c r="L304" s="13">
        <f t="shared" si="539"/>
        <v>15000</v>
      </c>
      <c r="M304" s="14"/>
      <c r="N304" s="14"/>
      <c r="O304" s="13"/>
      <c r="P304" s="14"/>
      <c r="Q304" s="13"/>
      <c r="R304" s="14"/>
      <c r="S304" s="13">
        <f t="shared" si="550"/>
        <v>0</v>
      </c>
      <c r="T304" s="14"/>
      <c r="U304" s="14"/>
      <c r="V304" s="14"/>
      <c r="W304" s="14"/>
      <c r="X304" s="14"/>
      <c r="Y304" s="14"/>
      <c r="Z304" s="14">
        <f t="shared" si="551"/>
        <v>0</v>
      </c>
      <c r="AA304" s="9" t="s">
        <v>381</v>
      </c>
      <c r="AB304" s="18">
        <v>0</v>
      </c>
    </row>
    <row r="305" spans="1:28" x14ac:dyDescent="0.35">
      <c r="A305" s="64"/>
      <c r="B305" s="55" t="s">
        <v>12</v>
      </c>
      <c r="C305" s="35"/>
      <c r="D305" s="14"/>
      <c r="E305" s="14"/>
      <c r="F305" s="13"/>
      <c r="G305" s="14"/>
      <c r="H305" s="13"/>
      <c r="I305" s="14"/>
      <c r="J305" s="13"/>
      <c r="K305" s="26">
        <v>285000</v>
      </c>
      <c r="L305" s="36">
        <f t="shared" si="539"/>
        <v>285000</v>
      </c>
      <c r="M305" s="14"/>
      <c r="N305" s="14"/>
      <c r="O305" s="13"/>
      <c r="P305" s="14"/>
      <c r="Q305" s="13"/>
      <c r="R305" s="26"/>
      <c r="S305" s="36">
        <f t="shared" si="550"/>
        <v>0</v>
      </c>
      <c r="T305" s="14"/>
      <c r="U305" s="14"/>
      <c r="V305" s="14"/>
      <c r="W305" s="14"/>
      <c r="X305" s="14"/>
      <c r="Y305" s="14"/>
      <c r="Z305" s="37">
        <f t="shared" si="551"/>
        <v>0</v>
      </c>
      <c r="AA305" s="9" t="s">
        <v>381</v>
      </c>
      <c r="AB305" s="18"/>
    </row>
    <row r="306" spans="1:28" x14ac:dyDescent="0.35">
      <c r="A306" s="65"/>
      <c r="B306" s="67" t="s">
        <v>8</v>
      </c>
      <c r="C306" s="67"/>
      <c r="D306" s="14">
        <f>D18+D99+D141+D169+D262+D279+D281+D290+D295</f>
        <v>9327615.6000000015</v>
      </c>
      <c r="E306" s="14">
        <f>E18+E99+E141+E169+E262+E279+E281+E290+E295</f>
        <v>-109687.58099999999</v>
      </c>
      <c r="F306" s="14">
        <f t="shared" si="454"/>
        <v>9217928.0190000013</v>
      </c>
      <c r="G306" s="14">
        <f>G18+G99+G141+G169+G262+G279+G281+G290+G295</f>
        <v>867731.41299999994</v>
      </c>
      <c r="H306" s="14">
        <f t="shared" si="543"/>
        <v>10085659.432000002</v>
      </c>
      <c r="I306" s="14">
        <f>I18+I99+I141+I169+I262+I279+I281+I290+I295</f>
        <v>3673.8</v>
      </c>
      <c r="J306" s="14">
        <f t="shared" si="538"/>
        <v>10089333.232000003</v>
      </c>
      <c r="K306" s="26">
        <f>K18+K99+K141+K169+K262+K279+K281+K290+K295+K298</f>
        <v>804173.98599999992</v>
      </c>
      <c r="L306" s="37">
        <f t="shared" si="539"/>
        <v>10893507.218000002</v>
      </c>
      <c r="M306" s="14">
        <f>M18+M99+M141+M169+M262+M279+M281+M290+M295</f>
        <v>8208529.2999999989</v>
      </c>
      <c r="N306" s="14">
        <f>N18+N99+N141+N169+N262+N279+N281+N290+N295</f>
        <v>0</v>
      </c>
      <c r="O306" s="14">
        <f t="shared" si="455"/>
        <v>8208529.2999999989</v>
      </c>
      <c r="P306" s="14">
        <f>P18+P99+P141+P169+P262+P279+P281+P290+P295</f>
        <v>81795.210000000021</v>
      </c>
      <c r="Q306" s="14">
        <f t="shared" si="531"/>
        <v>8290324.5099999988</v>
      </c>
      <c r="R306" s="26">
        <f>R18+R99+R141+R169+R262+R279+R281+R290+R295+R298</f>
        <v>-126356.20000000001</v>
      </c>
      <c r="S306" s="37">
        <f t="shared" si="540"/>
        <v>8163968.3099999987</v>
      </c>
      <c r="T306" s="14">
        <f>T18+T99+T141+T169+T262+T279+T281+T290+T295</f>
        <v>7858887.1999999993</v>
      </c>
      <c r="U306" s="14">
        <f>U18+U99+U141+U169+U262+U279+U281+U290+U295</f>
        <v>37871.701999999997</v>
      </c>
      <c r="V306" s="14">
        <f t="shared" si="456"/>
        <v>7896758.9019999988</v>
      </c>
      <c r="W306" s="14">
        <f>W18+W99+W141+W169+W262+W279+W281+W290+W295</f>
        <v>-94068.400000000009</v>
      </c>
      <c r="X306" s="14">
        <f t="shared" si="533"/>
        <v>7802690.5019999985</v>
      </c>
      <c r="Y306" s="14">
        <f>Y18+Y99+Y141+Y169+Y262+Y279+Y281+Y290+Y295+Y298</f>
        <v>224191.67000000004</v>
      </c>
      <c r="Z306" s="37">
        <f t="shared" si="541"/>
        <v>8026882.1719999984</v>
      </c>
      <c r="AB306" s="18"/>
    </row>
    <row r="307" spans="1:28" x14ac:dyDescent="0.35">
      <c r="A307" s="65"/>
      <c r="B307" s="67" t="s">
        <v>9</v>
      </c>
      <c r="C307" s="97"/>
      <c r="D307" s="14"/>
      <c r="E307" s="14"/>
      <c r="F307" s="14"/>
      <c r="G307" s="14"/>
      <c r="H307" s="14"/>
      <c r="I307" s="14"/>
      <c r="J307" s="14"/>
      <c r="K307" s="26"/>
      <c r="L307" s="37"/>
      <c r="M307" s="14"/>
      <c r="N307" s="14"/>
      <c r="O307" s="14"/>
      <c r="P307" s="14"/>
      <c r="Q307" s="14"/>
      <c r="R307" s="26"/>
      <c r="S307" s="37"/>
      <c r="T307" s="14"/>
      <c r="U307" s="14"/>
      <c r="V307" s="14"/>
      <c r="W307" s="14"/>
      <c r="X307" s="14"/>
      <c r="Y307" s="14"/>
      <c r="Z307" s="37"/>
      <c r="AB307" s="18"/>
    </row>
    <row r="308" spans="1:28" x14ac:dyDescent="0.35">
      <c r="A308" s="65"/>
      <c r="B308" s="67" t="s">
        <v>21</v>
      </c>
      <c r="C308" s="67"/>
      <c r="D308" s="14">
        <f>D172</f>
        <v>1644791.2999999998</v>
      </c>
      <c r="E308" s="14">
        <f>E172</f>
        <v>0</v>
      </c>
      <c r="F308" s="14">
        <f t="shared" si="454"/>
        <v>1644791.2999999998</v>
      </c>
      <c r="G308" s="14">
        <f>G172</f>
        <v>-147505</v>
      </c>
      <c r="H308" s="14">
        <f t="shared" ref="H308:H311" si="552">F308+G308</f>
        <v>1497286.2999999998</v>
      </c>
      <c r="I308" s="14">
        <f>I172</f>
        <v>0</v>
      </c>
      <c r="J308" s="14">
        <f t="shared" ref="J308:J311" si="553">H308+I308</f>
        <v>1497286.2999999998</v>
      </c>
      <c r="K308" s="26">
        <f>K172</f>
        <v>18402.5</v>
      </c>
      <c r="L308" s="37">
        <f t="shared" ref="L308:L311" si="554">J308+K308</f>
        <v>1515688.7999999998</v>
      </c>
      <c r="M308" s="14">
        <f>M172</f>
        <v>2102955</v>
      </c>
      <c r="N308" s="14">
        <f>N172</f>
        <v>0</v>
      </c>
      <c r="O308" s="14">
        <f t="shared" si="455"/>
        <v>2102955</v>
      </c>
      <c r="P308" s="14">
        <f>P172</f>
        <v>0</v>
      </c>
      <c r="Q308" s="14">
        <f t="shared" ref="Q308:Q311" si="555">O308+P308</f>
        <v>2102955</v>
      </c>
      <c r="R308" s="26">
        <f>R172</f>
        <v>0</v>
      </c>
      <c r="S308" s="37">
        <f t="shared" ref="S308:S311" si="556">Q308+R308</f>
        <v>2102955</v>
      </c>
      <c r="T308" s="14">
        <f>T172</f>
        <v>1860675</v>
      </c>
      <c r="U308" s="14">
        <f>U172</f>
        <v>0</v>
      </c>
      <c r="V308" s="14">
        <f t="shared" si="456"/>
        <v>1860675</v>
      </c>
      <c r="W308" s="14">
        <f>W172</f>
        <v>0</v>
      </c>
      <c r="X308" s="14">
        <f t="shared" ref="X308:X311" si="557">V308+W308</f>
        <v>1860675</v>
      </c>
      <c r="Y308" s="14">
        <f>Y172</f>
        <v>0</v>
      </c>
      <c r="Z308" s="37">
        <f t="shared" ref="Z308:Z311" si="558">X308+Y308</f>
        <v>1860675</v>
      </c>
      <c r="AB308" s="18"/>
    </row>
    <row r="309" spans="1:28" x14ac:dyDescent="0.35">
      <c r="A309" s="65"/>
      <c r="B309" s="67" t="s">
        <v>12</v>
      </c>
      <c r="C309" s="67"/>
      <c r="D309" s="14">
        <f>D21+D102+D144+D265</f>
        <v>3434674.0999999996</v>
      </c>
      <c r="E309" s="14">
        <f>E21+E102+E144+E265</f>
        <v>0</v>
      </c>
      <c r="F309" s="14">
        <f t="shared" si="454"/>
        <v>3434674.0999999996</v>
      </c>
      <c r="G309" s="14">
        <f>G21+G102+G144+G265</f>
        <v>144358.79999999999</v>
      </c>
      <c r="H309" s="14">
        <f t="shared" si="552"/>
        <v>3579032.8999999994</v>
      </c>
      <c r="I309" s="14">
        <f>I21+I102+I144+I265</f>
        <v>0</v>
      </c>
      <c r="J309" s="14">
        <f t="shared" si="553"/>
        <v>3579032.8999999994</v>
      </c>
      <c r="K309" s="26">
        <f>K21+K102+K144+K265+K301</f>
        <v>554174.89999999991</v>
      </c>
      <c r="L309" s="37">
        <f t="shared" si="554"/>
        <v>4133207.7999999993</v>
      </c>
      <c r="M309" s="14">
        <f>M21+M102+M144+M265</f>
        <v>2189848.7000000002</v>
      </c>
      <c r="N309" s="14">
        <f>N21+N102+N144+N265</f>
        <v>0</v>
      </c>
      <c r="O309" s="14">
        <f t="shared" si="455"/>
        <v>2189848.7000000002</v>
      </c>
      <c r="P309" s="14">
        <f>P21+P102+P144+P265</f>
        <v>-6947.6</v>
      </c>
      <c r="Q309" s="14">
        <f t="shared" si="555"/>
        <v>2182901.1</v>
      </c>
      <c r="R309" s="26">
        <f>R21+R102+R144+R265+R301</f>
        <v>160406.39999999999</v>
      </c>
      <c r="S309" s="37">
        <f t="shared" si="556"/>
        <v>2343307.5</v>
      </c>
      <c r="T309" s="14">
        <f>T21+T102+T144+T265</f>
        <v>940203.2</v>
      </c>
      <c r="U309" s="14">
        <f>U21+U102+U144+U265</f>
        <v>0</v>
      </c>
      <c r="V309" s="14">
        <f t="shared" si="456"/>
        <v>940203.2</v>
      </c>
      <c r="W309" s="14">
        <f>W21+W102+W144+W265</f>
        <v>-79460.600000000006</v>
      </c>
      <c r="X309" s="14">
        <f t="shared" si="557"/>
        <v>860742.6</v>
      </c>
      <c r="Y309" s="14">
        <f>Y21+Y102+Y144+Y265+Y301</f>
        <v>282304.7</v>
      </c>
      <c r="Z309" s="37">
        <f t="shared" si="558"/>
        <v>1143047.3</v>
      </c>
      <c r="AB309" s="18"/>
    </row>
    <row r="310" spans="1:28" x14ac:dyDescent="0.35">
      <c r="A310" s="65"/>
      <c r="B310" s="67" t="s">
        <v>20</v>
      </c>
      <c r="C310" s="67"/>
      <c r="D310" s="14">
        <f>D22+D103</f>
        <v>450505.8</v>
      </c>
      <c r="E310" s="14">
        <f>E22+E103</f>
        <v>0</v>
      </c>
      <c r="F310" s="14">
        <f t="shared" si="454"/>
        <v>450505.8</v>
      </c>
      <c r="G310" s="14">
        <f>G22+G103+G173</f>
        <v>376513.89999999997</v>
      </c>
      <c r="H310" s="14">
        <f t="shared" si="552"/>
        <v>827019.7</v>
      </c>
      <c r="I310" s="14">
        <f>I22+I103+I173</f>
        <v>0</v>
      </c>
      <c r="J310" s="14">
        <f t="shared" si="553"/>
        <v>827019.7</v>
      </c>
      <c r="K310" s="26">
        <f>K22+K103+K173</f>
        <v>0</v>
      </c>
      <c r="L310" s="37">
        <f t="shared" si="554"/>
        <v>827019.7</v>
      </c>
      <c r="M310" s="14">
        <f>M22+M103</f>
        <v>435018.2</v>
      </c>
      <c r="N310" s="14">
        <f>N22+N103</f>
        <v>0</v>
      </c>
      <c r="O310" s="14">
        <f t="shared" si="455"/>
        <v>435018.2</v>
      </c>
      <c r="P310" s="14">
        <f>P22+P103+P173</f>
        <v>-16630.899999999998</v>
      </c>
      <c r="Q310" s="14">
        <f t="shared" si="555"/>
        <v>418387.3</v>
      </c>
      <c r="R310" s="26">
        <f>R22+R103+R173</f>
        <v>0</v>
      </c>
      <c r="S310" s="37">
        <f t="shared" si="556"/>
        <v>418387.3</v>
      </c>
      <c r="T310" s="14">
        <f>T22+T103</f>
        <v>439776.60000000003</v>
      </c>
      <c r="U310" s="14">
        <f>U22+U103</f>
        <v>0</v>
      </c>
      <c r="V310" s="14">
        <f t="shared" si="456"/>
        <v>439776.60000000003</v>
      </c>
      <c r="W310" s="14">
        <f>W22+W103+W173</f>
        <v>-14607.800000000003</v>
      </c>
      <c r="X310" s="14">
        <f t="shared" si="557"/>
        <v>425168.80000000005</v>
      </c>
      <c r="Y310" s="14">
        <f>Y22+Y103+Y173</f>
        <v>0</v>
      </c>
      <c r="Z310" s="37">
        <f t="shared" si="558"/>
        <v>425168.80000000005</v>
      </c>
      <c r="AB310" s="18"/>
    </row>
    <row r="311" spans="1:28" x14ac:dyDescent="0.35">
      <c r="A311" s="65"/>
      <c r="B311" s="67" t="s">
        <v>116</v>
      </c>
      <c r="C311" s="90"/>
      <c r="D311" s="14">
        <f>D104</f>
        <v>518443.7</v>
      </c>
      <c r="E311" s="14">
        <f>E104</f>
        <v>0</v>
      </c>
      <c r="F311" s="14">
        <f t="shared" si="454"/>
        <v>518443.7</v>
      </c>
      <c r="G311" s="14">
        <f>G104</f>
        <v>352757.7</v>
      </c>
      <c r="H311" s="14">
        <f t="shared" si="552"/>
        <v>871201.4</v>
      </c>
      <c r="I311" s="14">
        <f>I104</f>
        <v>0</v>
      </c>
      <c r="J311" s="14">
        <f t="shared" si="553"/>
        <v>871201.4</v>
      </c>
      <c r="K311" s="26">
        <f>K104</f>
        <v>0</v>
      </c>
      <c r="L311" s="37">
        <f t="shared" si="554"/>
        <v>871201.4</v>
      </c>
      <c r="M311" s="14">
        <f>M104</f>
        <v>533322.9</v>
      </c>
      <c r="N311" s="14">
        <f>N104</f>
        <v>0</v>
      </c>
      <c r="O311" s="14">
        <f t="shared" si="455"/>
        <v>533322.9</v>
      </c>
      <c r="P311" s="14">
        <f>P104</f>
        <v>0</v>
      </c>
      <c r="Q311" s="14">
        <f t="shared" si="555"/>
        <v>533322.9</v>
      </c>
      <c r="R311" s="26">
        <f>R104</f>
        <v>0</v>
      </c>
      <c r="S311" s="37">
        <f t="shared" si="556"/>
        <v>533322.9</v>
      </c>
      <c r="T311" s="14">
        <f>T104</f>
        <v>2107564.9</v>
      </c>
      <c r="U311" s="14">
        <f>U104</f>
        <v>0</v>
      </c>
      <c r="V311" s="14">
        <f t="shared" si="456"/>
        <v>2107564.9</v>
      </c>
      <c r="W311" s="14">
        <f>W104</f>
        <v>0</v>
      </c>
      <c r="X311" s="14">
        <f t="shared" si="557"/>
        <v>2107564.9</v>
      </c>
      <c r="Y311" s="14">
        <f>Y104</f>
        <v>0</v>
      </c>
      <c r="Z311" s="37">
        <f t="shared" si="558"/>
        <v>2107564.9</v>
      </c>
      <c r="AB311" s="18"/>
    </row>
    <row r="312" spans="1:28" x14ac:dyDescent="0.35">
      <c r="A312" s="65"/>
      <c r="B312" s="67" t="s">
        <v>10</v>
      </c>
      <c r="C312" s="67"/>
      <c r="D312" s="14"/>
      <c r="E312" s="14"/>
      <c r="F312" s="14"/>
      <c r="G312" s="14"/>
      <c r="H312" s="14"/>
      <c r="I312" s="14"/>
      <c r="J312" s="14"/>
      <c r="K312" s="26"/>
      <c r="L312" s="37"/>
      <c r="M312" s="14"/>
      <c r="N312" s="14"/>
      <c r="O312" s="14"/>
      <c r="P312" s="14"/>
      <c r="Q312" s="14"/>
      <c r="R312" s="26"/>
      <c r="S312" s="37"/>
      <c r="T312" s="14"/>
      <c r="U312" s="14"/>
      <c r="V312" s="14"/>
      <c r="W312" s="14"/>
      <c r="X312" s="14"/>
      <c r="Y312" s="14"/>
      <c r="Z312" s="37"/>
      <c r="AB312" s="18"/>
    </row>
    <row r="313" spans="1:28" x14ac:dyDescent="0.35">
      <c r="A313" s="65"/>
      <c r="B313" s="93" t="s">
        <v>14</v>
      </c>
      <c r="C313" s="93"/>
      <c r="D313" s="14">
        <f>D296+D105+D106+D107+D109+D111+D112+D113+D114+D116+D118+D120+D121+D123+D125+D127+D128+D280+D282+D283+D284+D285+D286+D287+D288+D291+D292+D293+D23+D28+D33+D38+D43+D44+D49+D54+D59+D64+D65+D69+D73+D77+D81+D89+D90+D91</f>
        <v>2475715.6</v>
      </c>
      <c r="E313" s="14">
        <f>E296+E105+E106+E107+E109+E111+E112+E113+E114+E116+E118+E120+E121+E123+E125+E127+E128+E280+E282+E283+E284+E285+E286+E287+E288+E291+E292+E293+E23+E28+E33+E38+E43+E44+E49+E54+E59+E64+E65+E69+E73+E77+E81+E89+E90+E91+E294</f>
        <v>-110325.24399999999</v>
      </c>
      <c r="F313" s="14">
        <f t="shared" si="454"/>
        <v>2365390.3560000001</v>
      </c>
      <c r="G313" s="14">
        <f>G296+G105+G106+G107+G109+G111+G112+G113+G114+G116+G118+G120+G121+G123+G125+G127+G128+G280+G282+G283+G284+G285+G286+G287+G288+G291+G292+G293+G23+G28+G33+G38+G43+G44+G49+G54+G59+G64+G65+G69+G73+G77+G81+G89+G90+G91+G294+G289+G92+G93</f>
        <v>204543.383</v>
      </c>
      <c r="H313" s="14">
        <f t="shared" ref="H313:H319" si="559">F313+G313</f>
        <v>2569933.7390000001</v>
      </c>
      <c r="I313" s="14">
        <f>I296+I105+I106+I107+I109+I111+I112+I113+I114+I116+I118+I120+I121+I123+I125+I127+I128+I280+I282+I283+I284+I285+I286+I287+I288+I291+I292+I293+I23+I28+I33+I38+I43+I44+I49+I54+I59+I64+I65+I69+I73+I77+I81+I89+I90+I91+I294+I289+I92+I93</f>
        <v>0</v>
      </c>
      <c r="J313" s="14">
        <f t="shared" ref="J313:J319" si="560">H313+I313</f>
        <v>2569933.7390000001</v>
      </c>
      <c r="K313" s="26">
        <f>K296+K105+K106+K107+K109+K111+K112+K113+K114+K116+K118+K120+K121+K123+K125+K127+K128+K280+K282+K283+K284+K285+K286+K287+K288+K291+K292+K293+K23+K28+K33+K38+K43+K44+K49+K54+K59+K64+K65+K69+K73+K77+K81+K89+K90+K91+K294+K289+K92+K93+K168+K95</f>
        <v>334674.81099999999</v>
      </c>
      <c r="L313" s="37">
        <f t="shared" ref="L313:L320" si="561">J313+K313</f>
        <v>2904608.55</v>
      </c>
      <c r="M313" s="14">
        <f>M296+M105+M106+M107+M109+M111+M112+M113+M114+M116+M118+M120+M121+M123+M125+M127+M128+M280+M282+M283+M284+M285+M286+M287+M288+M291+M292+M293+M23+M28+M33+M38+M43+M44+M49+M54+M59+M64+M65+M69+M73+M77+M81+M89+M90+M91</f>
        <v>2081487.4000000001</v>
      </c>
      <c r="N313" s="14">
        <f>N296+N105+N106+N107+N109+N111+N112+N113+N114+N116+N118+N120+N121+N123+N125+N127+N128+N280+N282+N283+N284+N285+N286+N287+N288+N291+N292+N293+N23+N28+N33+N38+N43+N44+N49+N54+N59+N64+N65+N69+N73+N77+N81+N89+N90+N91+N294</f>
        <v>0</v>
      </c>
      <c r="O313" s="14">
        <f t="shared" si="455"/>
        <v>2081487.4000000001</v>
      </c>
      <c r="P313" s="14">
        <f>P296+P105+P106+P107+P109+P111+P112+P113+P114+P116+P118+P120+P121+P123+P125+P127+P128+P280+P282+P283+P284+P285+P286+P287+P288+P291+P292+P293+P23+P28+P33+P38+P43+P44+P49+P54+P59+P64+P65+P69+P73+P77+P81+P89+P90+P91+P294+P289+P92+P93</f>
        <v>71104.11</v>
      </c>
      <c r="Q313" s="14">
        <f t="shared" ref="Q313:Q319" si="562">O313+P313</f>
        <v>2152591.5100000002</v>
      </c>
      <c r="R313" s="26">
        <f>R296+R105+R106+R107+R109+R111+R112+R113+R114+R116+R118+R120+R121+R123+R125+R127+R128+R280+R282+R283+R284+R285+R286+R287+R288+R291+R292+R293+R23+R28+R33+R38+R43+R44+R49+R54+R59+R64+R65+R69+R73+R77+R81+R89+R90+R91+R294+R289+R92+R93+R168+R95</f>
        <v>-74406.200000000026</v>
      </c>
      <c r="S313" s="37">
        <f t="shared" ref="S313:S320" si="563">Q313+R313</f>
        <v>2078185.3100000003</v>
      </c>
      <c r="T313" s="14">
        <f>T296+T105+T106+T107+T109+T111+T112+T113+T114+T116+T118+T120+T121+T123+T125+T127+T128+T280+T282+T283+T284+T285+T286+T287+T288+T291+T292+T293+T23+T28+T33+T38+T43+T44+T49+T54+T59+T64+T65+T69+T73+T77+T81+T89+T90+T91</f>
        <v>1977979.4</v>
      </c>
      <c r="U313" s="14">
        <f>U296+U105+U106+U107+U109+U111+U112+U113+U114+U116+U118+U120+U121+U123+U125+U127+U128+U280+U282+U283+U284+U285+U286+U287+U288+U291+U292+U293+U23+U28+U33+U38+U43+U44+U49+U54+U59+U64+U65+U69+U73+U77+U81+U89+U90+U91+U294</f>
        <v>37871.701999999997</v>
      </c>
      <c r="V313" s="14">
        <f t="shared" si="456"/>
        <v>2015851.102</v>
      </c>
      <c r="W313" s="14">
        <f>W296+W105+W106+W107+W109+W111+W112+W113+W114+W116+W118+W120+W121+W123+W125+W127+W128+W280+W282+W283+W284+W285+W286+W287+W288+W291+W292+W293+W23+W28+W33+W38+W43+W44+W49+W54+W59+W64+W65+W69+W73+W77+W81+W89+W90+W91+W294+W289+W92+W93</f>
        <v>-104759.6</v>
      </c>
      <c r="X313" s="14">
        <f t="shared" ref="X313:X318" si="564">V313+W313</f>
        <v>1911091.5019999999</v>
      </c>
      <c r="Y313" s="14">
        <f>Y296+Y105+Y106+Y107+Y109+Y111+Y112+Y113+Y114+Y116+Y118+Y120+Y121+Y123+Y125+Y127+Y128+Y280+Y282+Y283+Y284+Y285+Y286+Y287+Y288+Y291+Y292+Y293+Y23+Y28+Y33+Y38+Y43+Y44+Y49+Y54+Y59+Y64+Y65+Y69+Y73+Y77+Y81+Y89+Y90+Y91+Y294+Y289+Y92+Y93+Y168+Y95</f>
        <v>348821.67000000004</v>
      </c>
      <c r="Z313" s="37">
        <f t="shared" ref="Z313:Z320" si="565">X313+Y313</f>
        <v>2259913.1719999998</v>
      </c>
      <c r="AB313" s="18"/>
    </row>
    <row r="314" spans="1:28" x14ac:dyDescent="0.35">
      <c r="A314" s="65"/>
      <c r="B314" s="94" t="s">
        <v>3</v>
      </c>
      <c r="C314" s="90"/>
      <c r="D314" s="14">
        <f>D129+D134+D137</f>
        <v>1770073.9000000001</v>
      </c>
      <c r="E314" s="14">
        <f>E129+E134+E137</f>
        <v>0</v>
      </c>
      <c r="F314" s="14">
        <f t="shared" si="454"/>
        <v>1770073.9000000001</v>
      </c>
      <c r="G314" s="14">
        <f>G129+G134+G137</f>
        <v>405538.97700000001</v>
      </c>
      <c r="H314" s="14">
        <f t="shared" si="559"/>
        <v>2175612.8770000003</v>
      </c>
      <c r="I314" s="14">
        <f>I129+I134+I137</f>
        <v>3673.8</v>
      </c>
      <c r="J314" s="14">
        <f t="shared" si="560"/>
        <v>2179286.6770000001</v>
      </c>
      <c r="K314" s="26">
        <f>K129+K134+K137</f>
        <v>33341.962999999996</v>
      </c>
      <c r="L314" s="37">
        <f t="shared" si="561"/>
        <v>2212628.64</v>
      </c>
      <c r="M314" s="14">
        <f>M129+M134+M137</f>
        <v>2154109.1999999997</v>
      </c>
      <c r="N314" s="14">
        <f>N129+N134+N137</f>
        <v>0</v>
      </c>
      <c r="O314" s="14">
        <f t="shared" si="455"/>
        <v>2154109.1999999997</v>
      </c>
      <c r="P314" s="14">
        <f>P129+P134+P137</f>
        <v>10691.099999999999</v>
      </c>
      <c r="Q314" s="14">
        <f t="shared" si="562"/>
        <v>2164800.2999999998</v>
      </c>
      <c r="R314" s="26">
        <f>R129+R134+R137</f>
        <v>0</v>
      </c>
      <c r="S314" s="37">
        <f t="shared" si="563"/>
        <v>2164800.2999999998</v>
      </c>
      <c r="T314" s="14">
        <f>T129+T134+T137</f>
        <v>2540924.4</v>
      </c>
      <c r="U314" s="14">
        <f>U129+U134+U137</f>
        <v>0</v>
      </c>
      <c r="V314" s="14">
        <f t="shared" si="456"/>
        <v>2540924.4</v>
      </c>
      <c r="W314" s="14">
        <f>W129+W134+W137</f>
        <v>10691.199999999997</v>
      </c>
      <c r="X314" s="14">
        <f t="shared" si="564"/>
        <v>2551615.6</v>
      </c>
      <c r="Y314" s="14">
        <f>Y129+Y134+Y137</f>
        <v>0</v>
      </c>
      <c r="Z314" s="37">
        <f t="shared" si="565"/>
        <v>2551615.6</v>
      </c>
      <c r="AB314" s="18"/>
    </row>
    <row r="315" spans="1:28" x14ac:dyDescent="0.35">
      <c r="A315" s="65"/>
      <c r="B315" s="67" t="s">
        <v>303</v>
      </c>
      <c r="C315" s="90"/>
      <c r="D315" s="14">
        <f>D164+D145+D146+D150+D151+D152+D153+D154+D155+D156+D160+D174+D178+D182+D186+D190+D194+D198+D199+D203+D207+D211+D215+D219+D223+D227+D235+D236+D237+D238+D239+D243+D247+D266+D269</f>
        <v>4750814.1999999993</v>
      </c>
      <c r="E315" s="14">
        <f>E164+E145+E146+E150+E151+E152+E153+E154+E155+E156+E160+E174+E178+E182+E186+E190+E194+E198+E199+E203+E207+E211+E215+E219+E223+E227+E235+E236+E237+E238+E239+E243+E247+E266+E269</f>
        <v>0</v>
      </c>
      <c r="F315" s="14">
        <f t="shared" si="454"/>
        <v>4750814.1999999993</v>
      </c>
      <c r="G315" s="14">
        <f>G164+G145+G146+G150+G151+G152+G153+G154+G155+G156+G160+G174+G178+G182+G186+G190+G194+G198+G199+G203+G207+G211+G215+G219+G223+G227+G235+G236+G237+G238+G239+G243+G247+G266+G269+G272+G251+G256+G165+G166+G167</f>
        <v>221784.394</v>
      </c>
      <c r="H315" s="14">
        <f t="shared" si="559"/>
        <v>4972598.5939999996</v>
      </c>
      <c r="I315" s="14">
        <f>I164+I145+I146+I150+I151+I152+I153+I154+I155+I156+I160+I174+I178+I182+I186+I190+I194+I198+I199+I203+I207+I211+I215+I219+I223+I227+I235+I236+I237+I238+I239+I243+I247+I266+I269+I272+I251+I256+I165+I166+I167</f>
        <v>0</v>
      </c>
      <c r="J315" s="14">
        <f t="shared" si="560"/>
        <v>4972598.5939999996</v>
      </c>
      <c r="K315" s="26">
        <f>K164+K145+K146+K150+K151+K152+K153+K154+K155+K156+K160+K174+K178+K182+K186+K190+K194+K198+K199+K203+K207+K211+K215+K219+K223+K227+K235+K236+K237+K238+K239+K243+K247+K266+K269+K272+K251+K256+K165+K166+K167+K261+K276</f>
        <v>41233</v>
      </c>
      <c r="L315" s="37">
        <f t="shared" si="561"/>
        <v>5013831.5939999996</v>
      </c>
      <c r="M315" s="14">
        <f>M164+M145+M146+M150+M151+M152+M153+M154+M155+M156+M160+M174+M178+M182+M186+M190+M194+M198+M199+M203+M207+M211+M215+M219+M223+M227+M235+M236+M237+M238+M239+M243+M247+M266+M269</f>
        <v>3956932.7</v>
      </c>
      <c r="N315" s="14">
        <f>N164+N145+N146+N150+N151+N152+N153+N154+N155+N156+N160+N174+N178+N182+N186+N190+N194+N198+N199+N203+N207+N211+N215+N219+N223+N227+N235+N236+N237+N238+N239+N243+N247+N266+N269</f>
        <v>0</v>
      </c>
      <c r="O315" s="14">
        <f t="shared" si="455"/>
        <v>3956932.7</v>
      </c>
      <c r="P315" s="14">
        <f>P164+P145+P146+P150+P151+P152+P153+P154+P155+P156+P160+P174+P178+P182+P186+P190+P194+P198+P199+P203+P207+P211+P215+P219+P223+P227+P235+P236+P237+P238+P239+P243+P247+P266+P269+P272+P251+P256+P165+P166+P167</f>
        <v>0</v>
      </c>
      <c r="Q315" s="14">
        <f t="shared" si="562"/>
        <v>3956932.7</v>
      </c>
      <c r="R315" s="26">
        <f>R164+R145+R146+R150+R151+R152+R153+R154+R155+R156+R160+R174+R178+R182+R186+R190+R194+R198+R199+R203+R207+R211+R215+R219+R223+R227+R235+R236+R237+R238+R239+R243+R247+R266+R269+R272+R251+R256+R165+R166+R167+R261+R276</f>
        <v>-51950</v>
      </c>
      <c r="S315" s="37">
        <f t="shared" si="563"/>
        <v>3904982.7</v>
      </c>
      <c r="T315" s="14">
        <f>T164+T145+T146+T150+T151+T152+T153+T154+T155+T156+T160+T174+T178+T182+T186+T190+T194+T198+T199+T203+T207+T211+T215+T219+T223+T227+T235+T236+T237+T238+T239+T243+T247+T266+T269</f>
        <v>3299114.8</v>
      </c>
      <c r="U315" s="14">
        <f>U164+U145+U146+U150+U151+U152+U153+U154+U155+U156+U160+U174+U178+U182+U186+U190+U194+U198+U199+U203+U207+U211+U215+U219+U223+U227+U235+U236+U237+U238+U239+U243+U247+U266+U269</f>
        <v>0</v>
      </c>
      <c r="V315" s="14">
        <f t="shared" si="456"/>
        <v>3299114.8</v>
      </c>
      <c r="W315" s="14">
        <f>W164+W145+W146+W150+W151+W152+W153+W154+W155+W156+W160+W174+W178+W182+W186+W190+W194+W198+W199+W203+W207+W211+W215+W219+W223+W227+W235+W236+W237+W238+W239+W243+W247+W266+W269+W272+W251+W256+W165+W166+W167</f>
        <v>0</v>
      </c>
      <c r="X315" s="14">
        <f t="shared" si="564"/>
        <v>3299114.8</v>
      </c>
      <c r="Y315" s="14">
        <f>Y164+Y145+Y146+Y150+Y151+Y152+Y153+Y154+Y155+Y156+Y160+Y174+Y178+Y182+Y186+Y190+Y194+Y198+Y199+Y203+Y207+Y211+Y215+Y219+Y223+Y227+Y235+Y236+Y237+Y238+Y239+Y243+Y247+Y266+Y269+Y272+Y251+Y256+Y165+Y166+Y167+Y261+Y276</f>
        <v>-124630</v>
      </c>
      <c r="Z315" s="37">
        <f t="shared" si="565"/>
        <v>3174484.8</v>
      </c>
      <c r="AB315" s="18"/>
    </row>
    <row r="316" spans="1:28" x14ac:dyDescent="0.35">
      <c r="A316" s="66"/>
      <c r="B316" s="67" t="s">
        <v>11</v>
      </c>
      <c r="C316" s="90"/>
      <c r="D316" s="14">
        <f>D48+D82+D83+D84+D85+D86+D87+D88</f>
        <v>37430.800000000003</v>
      </c>
      <c r="E316" s="14">
        <f>E48+E82+E83+E84+E85+E86+E87+E88</f>
        <v>0</v>
      </c>
      <c r="F316" s="14">
        <f t="shared" si="454"/>
        <v>37430.800000000003</v>
      </c>
      <c r="G316" s="14">
        <f>G48+G82+G83+G84+G85+G86+G87+G88</f>
        <v>0</v>
      </c>
      <c r="H316" s="14">
        <f t="shared" si="559"/>
        <v>37430.800000000003</v>
      </c>
      <c r="I316" s="14">
        <f>I48+I82+I83+I84+I85+I86+I87+I88</f>
        <v>0</v>
      </c>
      <c r="J316" s="14">
        <f t="shared" si="560"/>
        <v>37430.800000000003</v>
      </c>
      <c r="K316" s="26">
        <f>K48+K82+K83+K84+K85+K86+K87+K88+K94</f>
        <v>69106.292000000001</v>
      </c>
      <c r="L316" s="37">
        <f t="shared" si="561"/>
        <v>106537.092</v>
      </c>
      <c r="M316" s="14">
        <f>M48+M82+M83+M84+M85+M86+M87+M88+M89+M90+M91</f>
        <v>16000</v>
      </c>
      <c r="N316" s="14">
        <f>N48+N82+N83+N84+N85+N86+N87+N88+N89+N90+N91</f>
        <v>0</v>
      </c>
      <c r="O316" s="14">
        <f t="shared" si="455"/>
        <v>16000</v>
      </c>
      <c r="P316" s="14">
        <f>P48+P82+P83+P84+P85+P86+P87+P88+P89+P90+P91</f>
        <v>0</v>
      </c>
      <c r="Q316" s="14">
        <f t="shared" si="562"/>
        <v>16000</v>
      </c>
      <c r="R316" s="26">
        <f>R48+R82+R83+R84+R85+R86+R87+R88+R94</f>
        <v>0</v>
      </c>
      <c r="S316" s="37">
        <f t="shared" si="563"/>
        <v>16000</v>
      </c>
      <c r="T316" s="14">
        <f>T48+T82+T83+T84+T85+T86+T87+T88+T89+T90+T91</f>
        <v>40868.6</v>
      </c>
      <c r="U316" s="14">
        <f>U48+U82+U83+U84+U85+U86+U87+U88+U89+U90+U91</f>
        <v>0</v>
      </c>
      <c r="V316" s="14">
        <f t="shared" si="456"/>
        <v>40868.6</v>
      </c>
      <c r="W316" s="14">
        <f>W48+W82+W83+W84+W85+W86+W87+W88+W89+W90+W91</f>
        <v>0</v>
      </c>
      <c r="X316" s="14">
        <f t="shared" si="564"/>
        <v>40868.6</v>
      </c>
      <c r="Y316" s="14">
        <f>Y48+Y82+Y83+Y84+Y85+Y86+Y87+Y88+Y94</f>
        <v>0</v>
      </c>
      <c r="Z316" s="37">
        <f t="shared" si="565"/>
        <v>40868.6</v>
      </c>
    </row>
    <row r="317" spans="1:28" x14ac:dyDescent="0.35">
      <c r="A317" s="66"/>
      <c r="B317" s="67" t="s">
        <v>251</v>
      </c>
      <c r="C317" s="90"/>
      <c r="D317" s="14">
        <f>D231</f>
        <v>283733.40000000002</v>
      </c>
      <c r="E317" s="14">
        <f>E231</f>
        <v>0</v>
      </c>
      <c r="F317" s="14">
        <f t="shared" si="454"/>
        <v>283733.40000000002</v>
      </c>
      <c r="G317" s="14">
        <f>G231</f>
        <v>0</v>
      </c>
      <c r="H317" s="14">
        <f t="shared" si="559"/>
        <v>283733.40000000002</v>
      </c>
      <c r="I317" s="14">
        <f>I231</f>
        <v>0</v>
      </c>
      <c r="J317" s="14">
        <f t="shared" si="560"/>
        <v>283733.40000000002</v>
      </c>
      <c r="K317" s="26">
        <f>K231</f>
        <v>25817.919999999998</v>
      </c>
      <c r="L317" s="37">
        <f t="shared" si="561"/>
        <v>309551.32</v>
      </c>
      <c r="M317" s="14">
        <f>M231</f>
        <v>0</v>
      </c>
      <c r="N317" s="14">
        <f>N231</f>
        <v>0</v>
      </c>
      <c r="O317" s="14">
        <f t="shared" si="455"/>
        <v>0</v>
      </c>
      <c r="P317" s="14">
        <f>P231</f>
        <v>0</v>
      </c>
      <c r="Q317" s="14">
        <f t="shared" si="562"/>
        <v>0</v>
      </c>
      <c r="R317" s="26">
        <f>R231</f>
        <v>0</v>
      </c>
      <c r="S317" s="37">
        <f t="shared" si="563"/>
        <v>0</v>
      </c>
      <c r="T317" s="14">
        <f>T231</f>
        <v>0</v>
      </c>
      <c r="U317" s="14">
        <f>U231</f>
        <v>0</v>
      </c>
      <c r="V317" s="14">
        <f t="shared" si="456"/>
        <v>0</v>
      </c>
      <c r="W317" s="14">
        <f>W231</f>
        <v>0</v>
      </c>
      <c r="X317" s="14">
        <f t="shared" si="564"/>
        <v>0</v>
      </c>
      <c r="Y317" s="14">
        <f>Y231</f>
        <v>0</v>
      </c>
      <c r="Z317" s="37">
        <f t="shared" si="565"/>
        <v>0</v>
      </c>
    </row>
    <row r="318" spans="1:28" x14ac:dyDescent="0.35">
      <c r="A318" s="66"/>
      <c r="B318" s="67" t="s">
        <v>304</v>
      </c>
      <c r="C318" s="90"/>
      <c r="D318" s="14">
        <f>D110</f>
        <v>9847.7000000000007</v>
      </c>
      <c r="E318" s="14">
        <f>E110</f>
        <v>0</v>
      </c>
      <c r="F318" s="14">
        <f t="shared" si="454"/>
        <v>9847.7000000000007</v>
      </c>
      <c r="G318" s="14">
        <f>G110+G108+G122+G124+G126+G115+G117+G119</f>
        <v>35864.659</v>
      </c>
      <c r="H318" s="14">
        <f t="shared" si="559"/>
        <v>45712.358999999997</v>
      </c>
      <c r="I318" s="14">
        <f>I110+I108+I122+I124+I126+I115+I117+I119</f>
        <v>0</v>
      </c>
      <c r="J318" s="14">
        <f t="shared" si="560"/>
        <v>45712.358999999997</v>
      </c>
      <c r="K318" s="26">
        <f>K110+K108+K122+K124+K126+K115+K117+K119</f>
        <v>0</v>
      </c>
      <c r="L318" s="37">
        <f t="shared" si="561"/>
        <v>45712.358999999997</v>
      </c>
      <c r="M318" s="14">
        <f>M110</f>
        <v>0</v>
      </c>
      <c r="N318" s="14">
        <f>N110</f>
        <v>0</v>
      </c>
      <c r="O318" s="14">
        <f t="shared" si="455"/>
        <v>0</v>
      </c>
      <c r="P318" s="14">
        <f>P110+P108+P122+P124+P126+P115+P117+P119</f>
        <v>0</v>
      </c>
      <c r="Q318" s="14">
        <f t="shared" si="562"/>
        <v>0</v>
      </c>
      <c r="R318" s="26">
        <f>R110+R108+R122+R124+R126+R115+R117+R119</f>
        <v>0</v>
      </c>
      <c r="S318" s="37">
        <f t="shared" si="563"/>
        <v>0</v>
      </c>
      <c r="T318" s="14">
        <f>T110</f>
        <v>0</v>
      </c>
      <c r="U318" s="14">
        <f>U110</f>
        <v>0</v>
      </c>
      <c r="V318" s="14">
        <f t="shared" si="456"/>
        <v>0</v>
      </c>
      <c r="W318" s="14">
        <f>W110+W108+W122+W124+W126+W115+W117+W119</f>
        <v>0</v>
      </c>
      <c r="X318" s="14">
        <f t="shared" si="564"/>
        <v>0</v>
      </c>
      <c r="Y318" s="14">
        <f>Y110+Y108+Y122+Y124+Y126+Y115+Y117+Y119</f>
        <v>0</v>
      </c>
      <c r="Z318" s="37">
        <f t="shared" si="565"/>
        <v>0</v>
      </c>
    </row>
    <row r="319" spans="1:28" x14ac:dyDescent="0.35">
      <c r="A319" s="66"/>
      <c r="B319" s="67" t="s">
        <v>316</v>
      </c>
      <c r="C319" s="90"/>
      <c r="D319" s="14"/>
      <c r="E319" s="14">
        <f>E297</f>
        <v>637.66300000000001</v>
      </c>
      <c r="F319" s="14">
        <f t="shared" si="454"/>
        <v>637.66300000000001</v>
      </c>
      <c r="G319" s="14">
        <f>G297</f>
        <v>0</v>
      </c>
      <c r="H319" s="14">
        <f t="shared" si="559"/>
        <v>637.66300000000001</v>
      </c>
      <c r="I319" s="14">
        <f>I297</f>
        <v>0</v>
      </c>
      <c r="J319" s="14">
        <f t="shared" si="560"/>
        <v>637.66300000000001</v>
      </c>
      <c r="K319" s="26">
        <f>K297</f>
        <v>0</v>
      </c>
      <c r="L319" s="37">
        <f t="shared" si="561"/>
        <v>637.66300000000001</v>
      </c>
      <c r="M319" s="14"/>
      <c r="N319" s="14">
        <f>N297</f>
        <v>0</v>
      </c>
      <c r="O319" s="14">
        <f t="shared" si="455"/>
        <v>0</v>
      </c>
      <c r="P319" s="14">
        <f>P297</f>
        <v>0</v>
      </c>
      <c r="Q319" s="14">
        <f t="shared" si="562"/>
        <v>0</v>
      </c>
      <c r="R319" s="26">
        <f>R297</f>
        <v>0</v>
      </c>
      <c r="S319" s="37">
        <f t="shared" si="563"/>
        <v>0</v>
      </c>
      <c r="T319" s="14"/>
      <c r="U319" s="14">
        <f>U297</f>
        <v>0</v>
      </c>
      <c r="V319" s="14">
        <f t="shared" si="456"/>
        <v>0</v>
      </c>
      <c r="W319" s="14">
        <f>W297</f>
        <v>0</v>
      </c>
      <c r="X319" s="14">
        <f>V319+W319</f>
        <v>0</v>
      </c>
      <c r="Y319" s="14">
        <f>Y297</f>
        <v>0</v>
      </c>
      <c r="Z319" s="37">
        <f t="shared" si="565"/>
        <v>0</v>
      </c>
    </row>
    <row r="320" spans="1:28" x14ac:dyDescent="0.35">
      <c r="A320" s="66"/>
      <c r="B320" s="67" t="s">
        <v>364</v>
      </c>
      <c r="C320" s="90"/>
      <c r="D320" s="21"/>
      <c r="E320" s="21"/>
      <c r="F320" s="21"/>
      <c r="G320" s="21"/>
      <c r="H320" s="21"/>
      <c r="I320" s="21"/>
      <c r="J320" s="21"/>
      <c r="K320" s="26">
        <f>K302</f>
        <v>300000</v>
      </c>
      <c r="L320" s="37">
        <f t="shared" si="561"/>
        <v>300000</v>
      </c>
      <c r="M320" s="21"/>
      <c r="N320" s="21"/>
      <c r="O320" s="21"/>
      <c r="P320" s="21"/>
      <c r="Q320" s="21"/>
      <c r="R320" s="26">
        <f>R302</f>
        <v>0</v>
      </c>
      <c r="S320" s="37">
        <f t="shared" si="563"/>
        <v>0</v>
      </c>
      <c r="T320" s="21"/>
      <c r="U320" s="21"/>
      <c r="V320" s="21"/>
      <c r="W320" s="21"/>
      <c r="X320" s="14">
        <f>V320+W320</f>
        <v>0</v>
      </c>
      <c r="Y320" s="14">
        <f>Y302</f>
        <v>0</v>
      </c>
      <c r="Z320" s="37">
        <f t="shared" si="565"/>
        <v>0</v>
      </c>
    </row>
  </sheetData>
  <sheetProtection password="CF5C" sheet="1" objects="1" scenarios="1"/>
  <autoFilter ref="A17:AB320">
    <filterColumn colId="27">
      <filters blank="1"/>
    </filterColumn>
  </autoFilter>
  <mergeCells count="56">
    <mergeCell ref="S4:Z4"/>
    <mergeCell ref="B308:C308"/>
    <mergeCell ref="A16:A17"/>
    <mergeCell ref="U16:U17"/>
    <mergeCell ref="V16:V17"/>
    <mergeCell ref="F16:F17"/>
    <mergeCell ref="O16:O17"/>
    <mergeCell ref="G16:G17"/>
    <mergeCell ref="H16:H17"/>
    <mergeCell ref="P16:P17"/>
    <mergeCell ref="Q16:Q17"/>
    <mergeCell ref="B307:C307"/>
    <mergeCell ref="T16:T17"/>
    <mergeCell ref="D16:D17"/>
    <mergeCell ref="I16:I17"/>
    <mergeCell ref="J16:J17"/>
    <mergeCell ref="B296:B297"/>
    <mergeCell ref="A123:A124"/>
    <mergeCell ref="B123:B124"/>
    <mergeCell ref="B48:B49"/>
    <mergeCell ref="B121:B122"/>
    <mergeCell ref="A121:A122"/>
    <mergeCell ref="A48:A49"/>
    <mergeCell ref="A107:A108"/>
    <mergeCell ref="A11:Z11"/>
    <mergeCell ref="A12:Z13"/>
    <mergeCell ref="W16:W17"/>
    <mergeCell ref="B320:C320"/>
    <mergeCell ref="A125:A126"/>
    <mergeCell ref="B125:B126"/>
    <mergeCell ref="A296:A297"/>
    <mergeCell ref="B319:C319"/>
    <mergeCell ref="B316:C316"/>
    <mergeCell ref="B311:C311"/>
    <mergeCell ref="B318:C318"/>
    <mergeCell ref="B317:C317"/>
    <mergeCell ref="B313:C313"/>
    <mergeCell ref="B315:C315"/>
    <mergeCell ref="B314:C314"/>
    <mergeCell ref="B306:C306"/>
    <mergeCell ref="B312:C312"/>
    <mergeCell ref="B309:C309"/>
    <mergeCell ref="B310:C310"/>
    <mergeCell ref="Y16:Y17"/>
    <mergeCell ref="Z16:Z17"/>
    <mergeCell ref="M16:M17"/>
    <mergeCell ref="B16:B17"/>
    <mergeCell ref="C16:C17"/>
    <mergeCell ref="E16:E17"/>
    <mergeCell ref="K16:K17"/>
    <mergeCell ref="L16:L17"/>
    <mergeCell ref="X16:X17"/>
    <mergeCell ref="B107:B108"/>
    <mergeCell ref="S16:S17"/>
    <mergeCell ref="N16:N17"/>
    <mergeCell ref="R16:R17"/>
  </mergeCells>
  <pageMargins left="0.76" right="0.39370078740157483" top="0.54" bottom="0.78740157480314965" header="0.51181102362204722" footer="0.51181102362204722"/>
  <pageSetup paperSize="9" scale="55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2020-2022</vt:lpstr>
      <vt:lpstr>'2020-2022'!Заголовки_для_печати</vt:lpstr>
      <vt:lpstr>'2020-2022'!Область_печати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2020-03-25T12:45:05Z</cp:lastPrinted>
  <dcterms:created xsi:type="dcterms:W3CDTF">2014-02-04T08:37:28Z</dcterms:created>
  <dcterms:modified xsi:type="dcterms:W3CDTF">2020-03-25T12:45:23Z</dcterms:modified>
</cp:coreProperties>
</file>