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0-2022" sheetId="1" r:id="rId1"/>
  </sheets>
  <definedNames>
    <definedName name="_xlnm._FilterDatabase" localSheetId="0" hidden="1">'2020-2022'!$A$17:$AN$330</definedName>
    <definedName name="_xlnm.Print_Titles" localSheetId="0">'2020-2022'!$16:$17</definedName>
    <definedName name="_xlnm.Print_Area" localSheetId="0">'2020-2022'!$A$1:$AL$329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3" i="1" l="1"/>
  <c r="Z198" i="1" l="1"/>
  <c r="Z123" i="1" l="1"/>
  <c r="O109" i="1"/>
  <c r="Z295" i="1"/>
  <c r="O295" i="1"/>
  <c r="O67" i="1"/>
  <c r="O147" i="1"/>
  <c r="O115" i="1" l="1"/>
  <c r="Z82" i="1" l="1"/>
  <c r="Z20" i="1" s="1"/>
  <c r="Z182" i="1"/>
  <c r="Z173" i="1" s="1"/>
  <c r="O182" i="1"/>
  <c r="Z183" i="1"/>
  <c r="O183" i="1"/>
  <c r="AK174" i="1"/>
  <c r="AK173" i="1"/>
  <c r="Z174" i="1"/>
  <c r="O174" i="1"/>
  <c r="O173" i="1"/>
  <c r="Z267" i="1"/>
  <c r="AA267" i="1" s="1"/>
  <c r="AL269" i="1"/>
  <c r="AL267" i="1"/>
  <c r="AA269" i="1"/>
  <c r="P269" i="1"/>
  <c r="AL270" i="1"/>
  <c r="AA270" i="1"/>
  <c r="P267" i="1"/>
  <c r="P270" i="1"/>
  <c r="AL265" i="1"/>
  <c r="AL266" i="1"/>
  <c r="AA265" i="1"/>
  <c r="AA266" i="1"/>
  <c r="O263" i="1"/>
  <c r="M173" i="1"/>
  <c r="K173" i="1"/>
  <c r="K20" i="1"/>
  <c r="L265" i="1"/>
  <c r="N265" i="1" s="1"/>
  <c r="P265" i="1" s="1"/>
  <c r="L266" i="1"/>
  <c r="N266" i="1" s="1"/>
  <c r="P266" i="1" s="1"/>
  <c r="L263" i="1"/>
  <c r="AK325" i="1"/>
  <c r="Z325" i="1"/>
  <c r="O325" i="1"/>
  <c r="AK20" i="1"/>
  <c r="O20" i="1"/>
  <c r="P100" i="1"/>
  <c r="AL100" i="1"/>
  <c r="AA100" i="1"/>
  <c r="AL99" i="1" l="1"/>
  <c r="AA99" i="1"/>
  <c r="P99" i="1"/>
  <c r="AK329" i="1" l="1"/>
  <c r="AK328" i="1"/>
  <c r="AK327" i="1"/>
  <c r="AK310" i="1"/>
  <c r="AK309" i="1"/>
  <c r="AK304" i="1"/>
  <c r="AK299" i="1"/>
  <c r="AK290" i="1"/>
  <c r="AK288" i="1"/>
  <c r="AK278" i="1"/>
  <c r="AK275" i="1"/>
  <c r="AK274" i="1"/>
  <c r="AK273" i="1"/>
  <c r="AK258" i="1"/>
  <c r="AK253" i="1"/>
  <c r="AK249" i="1"/>
  <c r="AK245" i="1"/>
  <c r="AK241" i="1"/>
  <c r="AK233" i="1"/>
  <c r="AK229" i="1"/>
  <c r="AK225" i="1"/>
  <c r="AK221" i="1"/>
  <c r="AK217" i="1"/>
  <c r="AK213" i="1"/>
  <c r="AK209" i="1"/>
  <c r="AK205" i="1"/>
  <c r="AK201" i="1"/>
  <c r="AK196" i="1"/>
  <c r="AK192" i="1"/>
  <c r="AK188" i="1"/>
  <c r="AK184" i="1"/>
  <c r="AK180" i="1"/>
  <c r="AK176" i="1"/>
  <c r="AK175" i="1"/>
  <c r="AK317" i="1"/>
  <c r="AK162" i="1"/>
  <c r="AK158" i="1"/>
  <c r="AK148" i="1"/>
  <c r="AK146" i="1"/>
  <c r="AK145" i="1"/>
  <c r="AK139" i="1"/>
  <c r="AK136" i="1"/>
  <c r="AK131" i="1"/>
  <c r="AK106" i="1"/>
  <c r="AK320" i="1" s="1"/>
  <c r="AK105" i="1"/>
  <c r="AK104" i="1"/>
  <c r="AK103" i="1"/>
  <c r="AK95" i="1"/>
  <c r="AK77" i="1"/>
  <c r="AK73" i="1"/>
  <c r="AK69" i="1"/>
  <c r="AK65" i="1"/>
  <c r="AK59" i="1"/>
  <c r="AK54" i="1"/>
  <c r="AK49" i="1"/>
  <c r="AK44" i="1"/>
  <c r="AK38" i="1"/>
  <c r="AK33" i="1"/>
  <c r="AK28" i="1"/>
  <c r="AK23" i="1"/>
  <c r="AK22" i="1"/>
  <c r="AK21" i="1"/>
  <c r="Z329" i="1"/>
  <c r="Z328" i="1"/>
  <c r="Z327" i="1"/>
  <c r="Z320" i="1"/>
  <c r="Z310" i="1"/>
  <c r="Z309" i="1"/>
  <c r="Z304" i="1"/>
  <c r="Z299" i="1"/>
  <c r="Z290" i="1"/>
  <c r="Z288" i="1"/>
  <c r="Z285" i="1"/>
  <c r="Z278" i="1"/>
  <c r="Z275" i="1"/>
  <c r="Z274" i="1"/>
  <c r="Z273" i="1"/>
  <c r="Z258" i="1"/>
  <c r="Z253" i="1"/>
  <c r="Z249" i="1"/>
  <c r="Z245" i="1"/>
  <c r="Z241" i="1"/>
  <c r="Z233" i="1"/>
  <c r="Z326" i="1" s="1"/>
  <c r="Z229" i="1"/>
  <c r="Z225" i="1"/>
  <c r="Z221" i="1"/>
  <c r="Z217" i="1"/>
  <c r="Z213" i="1"/>
  <c r="Z209" i="1"/>
  <c r="Z205" i="1"/>
  <c r="Z201" i="1"/>
  <c r="Z196" i="1"/>
  <c r="Z192" i="1"/>
  <c r="Z188" i="1"/>
  <c r="Z184" i="1"/>
  <c r="Z180" i="1"/>
  <c r="Z176" i="1"/>
  <c r="Z175" i="1"/>
  <c r="Z162" i="1"/>
  <c r="Z158" i="1"/>
  <c r="Z148" i="1"/>
  <c r="Z146" i="1"/>
  <c r="Z145" i="1"/>
  <c r="Z139" i="1"/>
  <c r="Z136" i="1"/>
  <c r="Z135" i="1"/>
  <c r="Z134" i="1"/>
  <c r="Z131" i="1"/>
  <c r="Z105" i="1"/>
  <c r="Z104" i="1"/>
  <c r="Z103" i="1"/>
  <c r="Z95" i="1"/>
  <c r="Z77" i="1"/>
  <c r="Z73" i="1"/>
  <c r="Z69" i="1"/>
  <c r="Z65" i="1"/>
  <c r="Z59" i="1"/>
  <c r="Z54" i="1"/>
  <c r="Z49" i="1"/>
  <c r="Z46" i="1"/>
  <c r="Z44" i="1" s="1"/>
  <c r="Z38" i="1"/>
  <c r="Z33" i="1"/>
  <c r="Z28" i="1"/>
  <c r="Z23" i="1"/>
  <c r="Z22" i="1"/>
  <c r="Z21" i="1"/>
  <c r="O328" i="1"/>
  <c r="O327" i="1"/>
  <c r="O311" i="1"/>
  <c r="O310" i="1"/>
  <c r="O309" i="1"/>
  <c r="O304" i="1"/>
  <c r="O299" i="1"/>
  <c r="O290" i="1"/>
  <c r="O288" i="1"/>
  <c r="O281" i="1"/>
  <c r="O278" i="1"/>
  <c r="O275" i="1"/>
  <c r="O274" i="1"/>
  <c r="O273" i="1"/>
  <c r="O258" i="1"/>
  <c r="O253" i="1"/>
  <c r="O249" i="1"/>
  <c r="O245" i="1"/>
  <c r="O241" i="1"/>
  <c r="O233" i="1"/>
  <c r="O229" i="1"/>
  <c r="O225" i="1"/>
  <c r="O221" i="1"/>
  <c r="O217" i="1"/>
  <c r="O213" i="1"/>
  <c r="O209" i="1"/>
  <c r="O205" i="1"/>
  <c r="O201" i="1"/>
  <c r="O196" i="1"/>
  <c r="O192" i="1"/>
  <c r="O188" i="1"/>
  <c r="O184" i="1"/>
  <c r="O180" i="1"/>
  <c r="O176" i="1"/>
  <c r="O175" i="1"/>
  <c r="O317" i="1"/>
  <c r="O162" i="1"/>
  <c r="O158" i="1"/>
  <c r="O148" i="1"/>
  <c r="O146" i="1"/>
  <c r="O145" i="1"/>
  <c r="O139" i="1"/>
  <c r="O136" i="1"/>
  <c r="O131" i="1"/>
  <c r="O106" i="1"/>
  <c r="O320" i="1" s="1"/>
  <c r="O105" i="1"/>
  <c r="O104" i="1"/>
  <c r="O103" i="1"/>
  <c r="O95" i="1"/>
  <c r="O73" i="1"/>
  <c r="O69" i="1"/>
  <c r="O65" i="1"/>
  <c r="O59" i="1"/>
  <c r="O54" i="1"/>
  <c r="O49" i="1"/>
  <c r="O44" i="1"/>
  <c r="O38" i="1"/>
  <c r="O33" i="1"/>
  <c r="O28" i="1"/>
  <c r="O23" i="1"/>
  <c r="O22" i="1"/>
  <c r="O21" i="1"/>
  <c r="Z324" i="1" l="1"/>
  <c r="AK324" i="1"/>
  <c r="O324" i="1"/>
  <c r="AK307" i="1"/>
  <c r="Z143" i="1"/>
  <c r="AK322" i="1"/>
  <c r="O322" i="1"/>
  <c r="O307" i="1"/>
  <c r="Z322" i="1"/>
  <c r="O171" i="1"/>
  <c r="AK271" i="1"/>
  <c r="AK318" i="1"/>
  <c r="O18" i="1"/>
  <c r="Z18" i="1"/>
  <c r="AK18" i="1"/>
  <c r="AK101" i="1"/>
  <c r="O101" i="1"/>
  <c r="Z171" i="1"/>
  <c r="Z307" i="1"/>
  <c r="O271" i="1"/>
  <c r="AK323" i="1"/>
  <c r="AK171" i="1"/>
  <c r="AK319" i="1"/>
  <c r="O318" i="1"/>
  <c r="O143" i="1"/>
  <c r="Z323" i="1"/>
  <c r="Z271" i="1"/>
  <c r="AK326" i="1"/>
  <c r="Z101" i="1"/>
  <c r="AK143" i="1"/>
  <c r="Z317" i="1"/>
  <c r="Z319" i="1"/>
  <c r="Z318" i="1"/>
  <c r="O319" i="1"/>
  <c r="O326" i="1"/>
  <c r="O323" i="1"/>
  <c r="O329" i="1"/>
  <c r="K46" i="1"/>
  <c r="Z315" i="1" l="1"/>
  <c r="Z330" i="1" s="1"/>
  <c r="AK315" i="1"/>
  <c r="AK330" i="1" s="1"/>
  <c r="O315" i="1"/>
  <c r="M145" i="1"/>
  <c r="AI329" i="1"/>
  <c r="AI328" i="1"/>
  <c r="AI327" i="1"/>
  <c r="AI325" i="1"/>
  <c r="AI310" i="1"/>
  <c r="AI309" i="1"/>
  <c r="AI304" i="1"/>
  <c r="AI299" i="1"/>
  <c r="AI290" i="1"/>
  <c r="AI288" i="1"/>
  <c r="AI278" i="1"/>
  <c r="AI275" i="1"/>
  <c r="AI274" i="1"/>
  <c r="AI273" i="1"/>
  <c r="AI258" i="1"/>
  <c r="AI253" i="1"/>
  <c r="AI249" i="1"/>
  <c r="AI245" i="1"/>
  <c r="AI241" i="1"/>
  <c r="AI233" i="1"/>
  <c r="AI326" i="1" s="1"/>
  <c r="AI229" i="1"/>
  <c r="AI225" i="1"/>
  <c r="AI221" i="1"/>
  <c r="AI217" i="1"/>
  <c r="AI213" i="1"/>
  <c r="AI209" i="1"/>
  <c r="AI205" i="1"/>
  <c r="AI201" i="1"/>
  <c r="AI196" i="1"/>
  <c r="AI192" i="1"/>
  <c r="AI188" i="1"/>
  <c r="AI184" i="1"/>
  <c r="AI180" i="1"/>
  <c r="AI176" i="1"/>
  <c r="AI175" i="1"/>
  <c r="AI174" i="1"/>
  <c r="AI173" i="1"/>
  <c r="AI162" i="1"/>
  <c r="AI158" i="1"/>
  <c r="AI148" i="1"/>
  <c r="AI146" i="1"/>
  <c r="AI145" i="1"/>
  <c r="AI139" i="1"/>
  <c r="AI136" i="1"/>
  <c r="AI104" i="1"/>
  <c r="AI106" i="1"/>
  <c r="AI320" i="1" s="1"/>
  <c r="AI105" i="1"/>
  <c r="AI103" i="1"/>
  <c r="AI95" i="1"/>
  <c r="AI77" i="1"/>
  <c r="AI73" i="1"/>
  <c r="AI69" i="1"/>
  <c r="AI65" i="1"/>
  <c r="AI59" i="1"/>
  <c r="AI54" i="1"/>
  <c r="AI49" i="1"/>
  <c r="AI44" i="1"/>
  <c r="AI38" i="1"/>
  <c r="AI33" i="1"/>
  <c r="AI28" i="1"/>
  <c r="AI23" i="1"/>
  <c r="AI22" i="1"/>
  <c r="AI21" i="1"/>
  <c r="AI20" i="1"/>
  <c r="X329" i="1"/>
  <c r="X328" i="1"/>
  <c r="X327" i="1"/>
  <c r="X325" i="1"/>
  <c r="X320" i="1"/>
  <c r="X310" i="1"/>
  <c r="X309" i="1"/>
  <c r="X304" i="1"/>
  <c r="X299" i="1"/>
  <c r="X290" i="1"/>
  <c r="X288" i="1"/>
  <c r="X285" i="1"/>
  <c r="X278" i="1"/>
  <c r="X275" i="1"/>
  <c r="X274" i="1"/>
  <c r="X273" i="1"/>
  <c r="X258" i="1"/>
  <c r="X253" i="1"/>
  <c r="X249" i="1"/>
  <c r="X245" i="1"/>
  <c r="X241" i="1"/>
  <c r="X233" i="1"/>
  <c r="X326" i="1" s="1"/>
  <c r="X229" i="1"/>
  <c r="X225" i="1"/>
  <c r="X221" i="1"/>
  <c r="X217" i="1"/>
  <c r="X213" i="1"/>
  <c r="X209" i="1"/>
  <c r="X205" i="1"/>
  <c r="X201" i="1"/>
  <c r="X196" i="1"/>
  <c r="X192" i="1"/>
  <c r="X188" i="1"/>
  <c r="X184" i="1"/>
  <c r="X180" i="1"/>
  <c r="X176" i="1"/>
  <c r="X175" i="1"/>
  <c r="X174" i="1"/>
  <c r="X173" i="1"/>
  <c r="X162" i="1"/>
  <c r="X158" i="1"/>
  <c r="X148" i="1"/>
  <c r="X146" i="1"/>
  <c r="X145" i="1"/>
  <c r="X139" i="1"/>
  <c r="X136" i="1"/>
  <c r="X135" i="1"/>
  <c r="X131" i="1" s="1"/>
  <c r="X134" i="1"/>
  <c r="X104" i="1" s="1"/>
  <c r="X105" i="1"/>
  <c r="X103" i="1"/>
  <c r="X95" i="1"/>
  <c r="X77" i="1"/>
  <c r="X73" i="1"/>
  <c r="X69" i="1"/>
  <c r="X65" i="1"/>
  <c r="X59" i="1"/>
  <c r="X54" i="1"/>
  <c r="X49" i="1"/>
  <c r="X46" i="1"/>
  <c r="X20" i="1" s="1"/>
  <c r="X38" i="1"/>
  <c r="X33" i="1"/>
  <c r="X28" i="1"/>
  <c r="X23" i="1"/>
  <c r="X22" i="1"/>
  <c r="X21" i="1"/>
  <c r="M328" i="1"/>
  <c r="M327" i="1"/>
  <c r="M325" i="1"/>
  <c r="M311" i="1"/>
  <c r="M310" i="1"/>
  <c r="M309" i="1"/>
  <c r="M304" i="1"/>
  <c r="M299" i="1"/>
  <c r="M290" i="1"/>
  <c r="M288" i="1"/>
  <c r="M281" i="1"/>
  <c r="M278" i="1"/>
  <c r="M275" i="1"/>
  <c r="M274" i="1"/>
  <c r="M273" i="1"/>
  <c r="M258" i="1"/>
  <c r="M253" i="1"/>
  <c r="M249" i="1"/>
  <c r="M245" i="1"/>
  <c r="M241" i="1"/>
  <c r="M233" i="1"/>
  <c r="M326" i="1" s="1"/>
  <c r="M229" i="1"/>
  <c r="M225" i="1"/>
  <c r="M221" i="1"/>
  <c r="M217" i="1"/>
  <c r="M213" i="1"/>
  <c r="M209" i="1"/>
  <c r="M205" i="1"/>
  <c r="M201" i="1"/>
  <c r="M196" i="1"/>
  <c r="M192" i="1"/>
  <c r="M188" i="1"/>
  <c r="M184" i="1"/>
  <c r="M180" i="1"/>
  <c r="M176" i="1"/>
  <c r="M175" i="1"/>
  <c r="M174" i="1"/>
  <c r="M317" i="1" s="1"/>
  <c r="M162" i="1"/>
  <c r="M158" i="1"/>
  <c r="M148" i="1"/>
  <c r="M146" i="1"/>
  <c r="M139" i="1"/>
  <c r="M136" i="1"/>
  <c r="M131" i="1"/>
  <c r="M106" i="1"/>
  <c r="M105" i="1"/>
  <c r="M104" i="1"/>
  <c r="M103" i="1"/>
  <c r="M95" i="1"/>
  <c r="M73" i="1"/>
  <c r="M69" i="1"/>
  <c r="M65" i="1"/>
  <c r="M59" i="1"/>
  <c r="M54" i="1"/>
  <c r="M49" i="1"/>
  <c r="M44" i="1"/>
  <c r="M38" i="1"/>
  <c r="M33" i="1"/>
  <c r="M23" i="1"/>
  <c r="M22" i="1"/>
  <c r="M21" i="1"/>
  <c r="M143" i="1" l="1"/>
  <c r="AI307" i="1"/>
  <c r="X307" i="1"/>
  <c r="X101" i="1"/>
  <c r="X324" i="1"/>
  <c r="AI319" i="1"/>
  <c r="M101" i="1"/>
  <c r="M323" i="1"/>
  <c r="X171" i="1"/>
  <c r="M271" i="1"/>
  <c r="X323" i="1"/>
  <c r="X143" i="1"/>
  <c r="X271" i="1"/>
  <c r="AI317" i="1"/>
  <c r="AI318" i="1"/>
  <c r="AI143" i="1"/>
  <c r="AI271" i="1"/>
  <c r="AI18" i="1"/>
  <c r="X319" i="1"/>
  <c r="X18" i="1"/>
  <c r="M307" i="1"/>
  <c r="M171" i="1"/>
  <c r="AI101" i="1"/>
  <c r="AI324" i="1"/>
  <c r="AI171" i="1"/>
  <c r="AI322" i="1"/>
  <c r="AI131" i="1"/>
  <c r="X317" i="1"/>
  <c r="X44" i="1"/>
  <c r="X322" i="1" s="1"/>
  <c r="X318" i="1"/>
  <c r="M319" i="1"/>
  <c r="M324" i="1"/>
  <c r="M20" i="1"/>
  <c r="M318" i="1"/>
  <c r="M320" i="1"/>
  <c r="M329" i="1"/>
  <c r="M28" i="1"/>
  <c r="V46" i="1"/>
  <c r="M322" i="1" l="1"/>
  <c r="AI315" i="1"/>
  <c r="AI323" i="1"/>
  <c r="X315" i="1"/>
  <c r="X330" i="1" s="1"/>
  <c r="M18" i="1"/>
  <c r="AG329" i="1"/>
  <c r="V329" i="1"/>
  <c r="AI330" i="1" l="1"/>
  <c r="M315" i="1"/>
  <c r="AD79" i="1"/>
  <c r="AF79" i="1" s="1"/>
  <c r="AD80" i="1"/>
  <c r="AF80" i="1" s="1"/>
  <c r="AD77" i="1"/>
  <c r="AF77" i="1" s="1"/>
  <c r="AF329" i="1"/>
  <c r="V56" i="1"/>
  <c r="K56" i="1"/>
  <c r="AG21" i="1" l="1"/>
  <c r="AG20" i="1"/>
  <c r="V21" i="1"/>
  <c r="V20" i="1"/>
  <c r="K22" i="1"/>
  <c r="AH97" i="1"/>
  <c r="AJ97" i="1" s="1"/>
  <c r="AL97" i="1" s="1"/>
  <c r="AH98" i="1"/>
  <c r="AJ98" i="1" s="1"/>
  <c r="AL98" i="1" s="1"/>
  <c r="W97" i="1"/>
  <c r="Y97" i="1" s="1"/>
  <c r="AA97" i="1" s="1"/>
  <c r="W98" i="1"/>
  <c r="Y98" i="1" s="1"/>
  <c r="AA98" i="1" s="1"/>
  <c r="L97" i="1"/>
  <c r="N97" i="1" s="1"/>
  <c r="P97" i="1" s="1"/>
  <c r="L98" i="1"/>
  <c r="N98" i="1" s="1"/>
  <c r="P98" i="1" s="1"/>
  <c r="K95" i="1"/>
  <c r="L95" i="1" s="1"/>
  <c r="N95" i="1" s="1"/>
  <c r="P95" i="1" s="1"/>
  <c r="AG95" i="1"/>
  <c r="AH95" i="1" s="1"/>
  <c r="AJ95" i="1" s="1"/>
  <c r="AL95" i="1" s="1"/>
  <c r="V95" i="1"/>
  <c r="W95" i="1" s="1"/>
  <c r="Y95" i="1" s="1"/>
  <c r="AA95" i="1" s="1"/>
  <c r="K44" i="1"/>
  <c r="AG44" i="1"/>
  <c r="V44" i="1"/>
  <c r="AH46" i="1"/>
  <c r="AJ46" i="1" s="1"/>
  <c r="AL46" i="1" s="1"/>
  <c r="AH47" i="1"/>
  <c r="AJ47" i="1" s="1"/>
  <c r="AL47" i="1" s="1"/>
  <c r="W46" i="1"/>
  <c r="Y46" i="1" s="1"/>
  <c r="AA46" i="1" s="1"/>
  <c r="W47" i="1"/>
  <c r="Y47" i="1" s="1"/>
  <c r="AA47" i="1" s="1"/>
  <c r="L46" i="1"/>
  <c r="N46" i="1" s="1"/>
  <c r="P46" i="1" s="1"/>
  <c r="L47" i="1"/>
  <c r="N47" i="1" s="1"/>
  <c r="P47" i="1" s="1"/>
  <c r="L79" i="1"/>
  <c r="N79" i="1" s="1"/>
  <c r="P79" i="1" s="1"/>
  <c r="L80" i="1"/>
  <c r="N80" i="1" s="1"/>
  <c r="P80" i="1" s="1"/>
  <c r="W79" i="1"/>
  <c r="Y79" i="1" s="1"/>
  <c r="AA79" i="1" s="1"/>
  <c r="W80" i="1"/>
  <c r="Y80" i="1" s="1"/>
  <c r="AA80" i="1" s="1"/>
  <c r="AH79" i="1"/>
  <c r="AJ79" i="1" s="1"/>
  <c r="AL79" i="1" s="1"/>
  <c r="AH80" i="1"/>
  <c r="AJ80" i="1" s="1"/>
  <c r="AL80" i="1" s="1"/>
  <c r="AG77" i="1"/>
  <c r="V77" i="1"/>
  <c r="K54" i="1"/>
  <c r="AG274" i="1" l="1"/>
  <c r="V274" i="1"/>
  <c r="K274" i="1"/>
  <c r="AG145" i="1" l="1"/>
  <c r="V145" i="1"/>
  <c r="K145" i="1"/>
  <c r="AH170" i="1"/>
  <c r="AJ170" i="1" s="1"/>
  <c r="AL170" i="1" s="1"/>
  <c r="W170" i="1"/>
  <c r="Y170" i="1" s="1"/>
  <c r="AA170" i="1" s="1"/>
  <c r="L170" i="1"/>
  <c r="N170" i="1" s="1"/>
  <c r="P170" i="1" s="1"/>
  <c r="AG173" i="1"/>
  <c r="V173" i="1"/>
  <c r="AH263" i="1"/>
  <c r="AJ263" i="1" s="1"/>
  <c r="AL263" i="1" s="1"/>
  <c r="W263" i="1"/>
  <c r="Y263" i="1" s="1"/>
  <c r="AA263" i="1" s="1"/>
  <c r="N263" i="1"/>
  <c r="P263" i="1" s="1"/>
  <c r="L285" i="1" l="1"/>
  <c r="N285" i="1" s="1"/>
  <c r="P285" i="1" s="1"/>
  <c r="L287" i="1"/>
  <c r="N287" i="1" s="1"/>
  <c r="P287" i="1" s="1"/>
  <c r="AH285" i="1"/>
  <c r="AJ285" i="1" s="1"/>
  <c r="AL285" i="1" s="1"/>
  <c r="AH287" i="1"/>
  <c r="AJ287" i="1" s="1"/>
  <c r="AL287" i="1" s="1"/>
  <c r="W287" i="1"/>
  <c r="Y287" i="1" s="1"/>
  <c r="AA287" i="1" s="1"/>
  <c r="V285" i="1"/>
  <c r="W285" i="1" l="1"/>
  <c r="Y285" i="1" s="1"/>
  <c r="AA285" i="1" s="1"/>
  <c r="AH329" i="1"/>
  <c r="AJ329" i="1" s="1"/>
  <c r="AL329" i="1" s="1"/>
  <c r="W329" i="1"/>
  <c r="Y329" i="1" s="1"/>
  <c r="AA329" i="1" s="1"/>
  <c r="AG310" i="1"/>
  <c r="AH310" i="1" s="1"/>
  <c r="AJ310" i="1" s="1"/>
  <c r="AL310" i="1" s="1"/>
  <c r="AG309" i="1"/>
  <c r="V310" i="1"/>
  <c r="W310" i="1" s="1"/>
  <c r="Y310" i="1" s="1"/>
  <c r="AA310" i="1" s="1"/>
  <c r="V309" i="1"/>
  <c r="K310" i="1"/>
  <c r="L310" i="1" s="1"/>
  <c r="N310" i="1" s="1"/>
  <c r="P310" i="1" s="1"/>
  <c r="K309" i="1"/>
  <c r="L309" i="1" s="1"/>
  <c r="N309" i="1" s="1"/>
  <c r="P309" i="1" s="1"/>
  <c r="AH311" i="1"/>
  <c r="AJ311" i="1" s="1"/>
  <c r="AL311" i="1" s="1"/>
  <c r="AH313" i="1"/>
  <c r="AJ313" i="1" s="1"/>
  <c r="AL313" i="1" s="1"/>
  <c r="AH314" i="1"/>
  <c r="AJ314" i="1" s="1"/>
  <c r="AL314" i="1" s="1"/>
  <c r="W311" i="1"/>
  <c r="Y311" i="1" s="1"/>
  <c r="AA311" i="1" s="1"/>
  <c r="W313" i="1"/>
  <c r="Y313" i="1" s="1"/>
  <c r="AA313" i="1" s="1"/>
  <c r="W314" i="1"/>
  <c r="Y314" i="1" s="1"/>
  <c r="AA314" i="1" s="1"/>
  <c r="L313" i="1"/>
  <c r="N313" i="1" s="1"/>
  <c r="P313" i="1" s="1"/>
  <c r="L314" i="1"/>
  <c r="N314" i="1" s="1"/>
  <c r="P314" i="1" s="1"/>
  <c r="K311" i="1"/>
  <c r="L311" i="1" l="1"/>
  <c r="N311" i="1" s="1"/>
  <c r="P311" i="1" s="1"/>
  <c r="K329" i="1"/>
  <c r="L329" i="1" s="1"/>
  <c r="N329" i="1" s="1"/>
  <c r="P329" i="1" s="1"/>
  <c r="V307" i="1"/>
  <c r="W307" i="1" s="1"/>
  <c r="Y307" i="1" s="1"/>
  <c r="AA307" i="1" s="1"/>
  <c r="AG307" i="1"/>
  <c r="AH307" i="1" s="1"/>
  <c r="AJ307" i="1" s="1"/>
  <c r="AL307" i="1" s="1"/>
  <c r="W309" i="1"/>
  <c r="Y309" i="1" s="1"/>
  <c r="AA309" i="1" s="1"/>
  <c r="AH309" i="1"/>
  <c r="AJ309" i="1" s="1"/>
  <c r="AL309" i="1" s="1"/>
  <c r="K307" i="1"/>
  <c r="L307" i="1" s="1"/>
  <c r="N307" i="1" s="1"/>
  <c r="P307" i="1" s="1"/>
  <c r="K31" i="1" l="1"/>
  <c r="K21" i="1" s="1"/>
  <c r="K133" i="1"/>
  <c r="AG325" i="1" l="1"/>
  <c r="V325" i="1"/>
  <c r="K325" i="1"/>
  <c r="AH94" i="1"/>
  <c r="AJ94" i="1" s="1"/>
  <c r="AL94" i="1" s="1"/>
  <c r="W94" i="1"/>
  <c r="Y94" i="1" s="1"/>
  <c r="AA94" i="1" s="1"/>
  <c r="L94" i="1"/>
  <c r="N94" i="1" s="1"/>
  <c r="P94" i="1" s="1"/>
  <c r="AG328" i="1" l="1"/>
  <c r="AG327" i="1"/>
  <c r="AG304" i="1"/>
  <c r="AG299" i="1"/>
  <c r="AG290" i="1"/>
  <c r="AG288" i="1"/>
  <c r="AG278" i="1"/>
  <c r="AG275" i="1"/>
  <c r="AG273" i="1"/>
  <c r="AG258" i="1"/>
  <c r="AG253" i="1"/>
  <c r="AG249" i="1"/>
  <c r="AG245" i="1"/>
  <c r="AG241" i="1"/>
  <c r="AG233" i="1"/>
  <c r="AG326" i="1" s="1"/>
  <c r="AG229" i="1"/>
  <c r="AG225" i="1"/>
  <c r="AG221" i="1"/>
  <c r="AG217" i="1"/>
  <c r="AG213" i="1"/>
  <c r="AG209" i="1"/>
  <c r="AG205" i="1"/>
  <c r="AG201" i="1"/>
  <c r="AG196" i="1"/>
  <c r="AG192" i="1"/>
  <c r="AG188" i="1"/>
  <c r="AG184" i="1"/>
  <c r="AG180" i="1"/>
  <c r="AG176" i="1"/>
  <c r="AG175" i="1"/>
  <c r="AG174" i="1"/>
  <c r="AG317" i="1" s="1"/>
  <c r="AG162" i="1"/>
  <c r="AG158" i="1"/>
  <c r="AG148" i="1"/>
  <c r="AG146" i="1"/>
  <c r="AG139" i="1"/>
  <c r="AG136" i="1"/>
  <c r="AG135" i="1"/>
  <c r="AG134" i="1"/>
  <c r="AG104" i="1" s="1"/>
  <c r="AG318" i="1" s="1"/>
  <c r="AG105" i="1"/>
  <c r="AG103" i="1"/>
  <c r="AG73" i="1"/>
  <c r="AG69" i="1"/>
  <c r="AG65" i="1"/>
  <c r="AG59" i="1"/>
  <c r="AG54" i="1"/>
  <c r="AG49" i="1"/>
  <c r="AG38" i="1"/>
  <c r="AG33" i="1"/>
  <c r="AG28" i="1"/>
  <c r="AG23" i="1"/>
  <c r="AG22" i="1"/>
  <c r="V328" i="1"/>
  <c r="V327" i="1"/>
  <c r="V320" i="1"/>
  <c r="V304" i="1"/>
  <c r="V299" i="1"/>
  <c r="V290" i="1"/>
  <c r="V288" i="1"/>
  <c r="V278" i="1"/>
  <c r="V275" i="1"/>
  <c r="V273" i="1"/>
  <c r="V271" i="1" s="1"/>
  <c r="V258" i="1"/>
  <c r="V253" i="1"/>
  <c r="V249" i="1"/>
  <c r="V245" i="1"/>
  <c r="V241" i="1"/>
  <c r="V233" i="1"/>
  <c r="V326" i="1" s="1"/>
  <c r="V229" i="1"/>
  <c r="V225" i="1"/>
  <c r="V221" i="1"/>
  <c r="V217" i="1"/>
  <c r="V213" i="1"/>
  <c r="V209" i="1"/>
  <c r="V205" i="1"/>
  <c r="V201" i="1"/>
  <c r="V196" i="1"/>
  <c r="V192" i="1"/>
  <c r="V188" i="1"/>
  <c r="V184" i="1"/>
  <c r="V180" i="1"/>
  <c r="V176" i="1"/>
  <c r="V175" i="1"/>
  <c r="V174" i="1"/>
  <c r="V317" i="1" s="1"/>
  <c r="V162" i="1"/>
  <c r="V158" i="1"/>
  <c r="V148" i="1"/>
  <c r="V146" i="1"/>
  <c r="V139" i="1"/>
  <c r="V136" i="1"/>
  <c r="V135" i="1"/>
  <c r="V134" i="1"/>
  <c r="V104" i="1" s="1"/>
  <c r="V318" i="1" s="1"/>
  <c r="V105" i="1"/>
  <c r="V103" i="1"/>
  <c r="V73" i="1"/>
  <c r="V69" i="1"/>
  <c r="V65" i="1"/>
  <c r="V59" i="1"/>
  <c r="V54" i="1"/>
  <c r="V49" i="1"/>
  <c r="V38" i="1"/>
  <c r="V33" i="1"/>
  <c r="V28" i="1"/>
  <c r="V23" i="1"/>
  <c r="V22" i="1"/>
  <c r="K328" i="1"/>
  <c r="K327" i="1"/>
  <c r="K304" i="1"/>
  <c r="K299" i="1"/>
  <c r="K290" i="1"/>
  <c r="K288" i="1"/>
  <c r="K281" i="1"/>
  <c r="K278" i="1"/>
  <c r="K275" i="1"/>
  <c r="K273" i="1"/>
  <c r="K258" i="1"/>
  <c r="K253" i="1"/>
  <c r="K249" i="1"/>
  <c r="K245" i="1"/>
  <c r="K241" i="1"/>
  <c r="K233" i="1"/>
  <c r="K326" i="1" s="1"/>
  <c r="K229" i="1"/>
  <c r="K225" i="1"/>
  <c r="K221" i="1"/>
  <c r="K217" i="1"/>
  <c r="K213" i="1"/>
  <c r="K209" i="1"/>
  <c r="K205" i="1"/>
  <c r="K201" i="1"/>
  <c r="K196" i="1"/>
  <c r="K192" i="1"/>
  <c r="K188" i="1"/>
  <c r="K184" i="1"/>
  <c r="K180" i="1"/>
  <c r="K176" i="1"/>
  <c r="K175" i="1"/>
  <c r="K174" i="1"/>
  <c r="K317" i="1" s="1"/>
  <c r="K162" i="1"/>
  <c r="K158" i="1"/>
  <c r="K148" i="1"/>
  <c r="K146" i="1"/>
  <c r="K139" i="1"/>
  <c r="K136" i="1"/>
  <c r="K131" i="1"/>
  <c r="K106" i="1"/>
  <c r="K320" i="1" s="1"/>
  <c r="K105" i="1"/>
  <c r="K104" i="1"/>
  <c r="K103" i="1"/>
  <c r="K73" i="1"/>
  <c r="K69" i="1"/>
  <c r="K65" i="1"/>
  <c r="K59" i="1"/>
  <c r="K49" i="1"/>
  <c r="K38" i="1"/>
  <c r="K33" i="1"/>
  <c r="K28" i="1"/>
  <c r="K23" i="1"/>
  <c r="K324" i="1" l="1"/>
  <c r="AG131" i="1"/>
  <c r="V324" i="1"/>
  <c r="AG324" i="1"/>
  <c r="K318" i="1"/>
  <c r="AG322" i="1"/>
  <c r="V322" i="1"/>
  <c r="K322" i="1"/>
  <c r="K271" i="1"/>
  <c r="K143" i="1"/>
  <c r="V143" i="1"/>
  <c r="AG143" i="1"/>
  <c r="AG171" i="1"/>
  <c r="K319" i="1"/>
  <c r="V319" i="1"/>
  <c r="AG271" i="1"/>
  <c r="V18" i="1"/>
  <c r="K171" i="1"/>
  <c r="AG18" i="1"/>
  <c r="K18" i="1"/>
  <c r="V101" i="1"/>
  <c r="AG323" i="1"/>
  <c r="AG106" i="1"/>
  <c r="AG319" i="1"/>
  <c r="V171" i="1"/>
  <c r="V131" i="1"/>
  <c r="K101" i="1"/>
  <c r="K323" i="1"/>
  <c r="I23" i="1"/>
  <c r="I328" i="1"/>
  <c r="I327" i="1"/>
  <c r="I325" i="1"/>
  <c r="I304" i="1"/>
  <c r="I299" i="1"/>
  <c r="I290" i="1"/>
  <c r="I288" i="1"/>
  <c r="I281" i="1"/>
  <c r="I278" i="1"/>
  <c r="I275" i="1"/>
  <c r="I274" i="1"/>
  <c r="I273" i="1"/>
  <c r="I258" i="1"/>
  <c r="I253" i="1"/>
  <c r="I249" i="1"/>
  <c r="I245" i="1"/>
  <c r="I241" i="1"/>
  <c r="I233" i="1"/>
  <c r="I326" i="1" s="1"/>
  <c r="I229" i="1"/>
  <c r="I225" i="1"/>
  <c r="I221" i="1"/>
  <c r="I217" i="1"/>
  <c r="I213" i="1"/>
  <c r="I209" i="1"/>
  <c r="I205" i="1"/>
  <c r="I201" i="1"/>
  <c r="I196" i="1"/>
  <c r="I192" i="1"/>
  <c r="I188" i="1"/>
  <c r="I184" i="1"/>
  <c r="I180" i="1"/>
  <c r="I176" i="1"/>
  <c r="I175" i="1"/>
  <c r="I174" i="1"/>
  <c r="I173" i="1"/>
  <c r="I162" i="1"/>
  <c r="I158" i="1"/>
  <c r="I148" i="1"/>
  <c r="I146" i="1"/>
  <c r="I145" i="1"/>
  <c r="I139" i="1"/>
  <c r="I136" i="1"/>
  <c r="I104" i="1"/>
  <c r="I103" i="1"/>
  <c r="I106" i="1"/>
  <c r="I320" i="1" s="1"/>
  <c r="I105" i="1"/>
  <c r="I73" i="1"/>
  <c r="I69" i="1"/>
  <c r="I65" i="1"/>
  <c r="I59" i="1"/>
  <c r="I54" i="1"/>
  <c r="I38" i="1"/>
  <c r="I33" i="1"/>
  <c r="I28" i="1"/>
  <c r="I22" i="1"/>
  <c r="I20" i="1"/>
  <c r="V315" i="1" l="1"/>
  <c r="K315" i="1"/>
  <c r="I319" i="1"/>
  <c r="AG320" i="1"/>
  <c r="AG101" i="1"/>
  <c r="AG315" i="1" s="1"/>
  <c r="AG330" i="1" s="1"/>
  <c r="V323" i="1"/>
  <c r="I271" i="1"/>
  <c r="I171" i="1"/>
  <c r="I143" i="1"/>
  <c r="I101" i="1"/>
  <c r="I131" i="1"/>
  <c r="I317" i="1"/>
  <c r="I324" i="1"/>
  <c r="I21" i="1"/>
  <c r="I18" i="1" s="1"/>
  <c r="I49" i="1"/>
  <c r="I322" i="1" s="1"/>
  <c r="AE327" i="1"/>
  <c r="T327" i="1"/>
  <c r="G327" i="1"/>
  <c r="AE103" i="1"/>
  <c r="T103" i="1"/>
  <c r="AF121" i="1"/>
  <c r="AH121" i="1" s="1"/>
  <c r="AJ121" i="1" s="1"/>
  <c r="AL121" i="1" s="1"/>
  <c r="U121" i="1"/>
  <c r="W121" i="1" s="1"/>
  <c r="Y121" i="1" s="1"/>
  <c r="AA121" i="1" s="1"/>
  <c r="H121" i="1"/>
  <c r="J121" i="1" s="1"/>
  <c r="L121" i="1" s="1"/>
  <c r="N121" i="1" s="1"/>
  <c r="P121" i="1" s="1"/>
  <c r="AF119" i="1"/>
  <c r="AH119" i="1" s="1"/>
  <c r="AJ119" i="1" s="1"/>
  <c r="AL119" i="1" s="1"/>
  <c r="U119" i="1"/>
  <c r="W119" i="1" s="1"/>
  <c r="Y119" i="1" s="1"/>
  <c r="AA119" i="1" s="1"/>
  <c r="H119" i="1"/>
  <c r="J119" i="1" s="1"/>
  <c r="L119" i="1" s="1"/>
  <c r="N119" i="1" s="1"/>
  <c r="P119" i="1" s="1"/>
  <c r="AF117" i="1"/>
  <c r="AH117" i="1" s="1"/>
  <c r="AJ117" i="1" s="1"/>
  <c r="AL117" i="1" s="1"/>
  <c r="U117" i="1"/>
  <c r="W117" i="1" s="1"/>
  <c r="Y117" i="1" s="1"/>
  <c r="AA117" i="1" s="1"/>
  <c r="H117" i="1"/>
  <c r="J117" i="1" s="1"/>
  <c r="L117" i="1" s="1"/>
  <c r="N117" i="1" s="1"/>
  <c r="P117" i="1" s="1"/>
  <c r="G52" i="1"/>
  <c r="G49" i="1" s="1"/>
  <c r="AE22" i="1"/>
  <c r="T22" i="1"/>
  <c r="G22" i="1"/>
  <c r="AF53" i="1"/>
  <c r="AH53" i="1" s="1"/>
  <c r="AJ53" i="1" s="1"/>
  <c r="AL53" i="1" s="1"/>
  <c r="U53" i="1"/>
  <c r="W53" i="1" s="1"/>
  <c r="Y53" i="1" s="1"/>
  <c r="AA53" i="1" s="1"/>
  <c r="H53" i="1"/>
  <c r="J53" i="1" s="1"/>
  <c r="L53" i="1" s="1"/>
  <c r="N53" i="1" s="1"/>
  <c r="P53" i="1" s="1"/>
  <c r="AE49" i="1"/>
  <c r="T49" i="1"/>
  <c r="AE20" i="1"/>
  <c r="T20" i="1"/>
  <c r="AF93" i="1"/>
  <c r="AH93" i="1" s="1"/>
  <c r="AJ93" i="1" s="1"/>
  <c r="AL93" i="1" s="1"/>
  <c r="U93" i="1"/>
  <c r="W93" i="1" s="1"/>
  <c r="Y93" i="1" s="1"/>
  <c r="AA93" i="1" s="1"/>
  <c r="H93" i="1"/>
  <c r="J93" i="1" s="1"/>
  <c r="L93" i="1" s="1"/>
  <c r="N93" i="1" s="1"/>
  <c r="P93" i="1" s="1"/>
  <c r="V330" i="1" l="1"/>
  <c r="I315" i="1"/>
  <c r="I323" i="1"/>
  <c r="I318" i="1"/>
  <c r="AF92" i="1"/>
  <c r="AH92" i="1" s="1"/>
  <c r="AJ92" i="1" s="1"/>
  <c r="AL92" i="1" s="1"/>
  <c r="U92" i="1"/>
  <c r="W92" i="1" s="1"/>
  <c r="Y92" i="1" s="1"/>
  <c r="AA92" i="1" s="1"/>
  <c r="H92" i="1"/>
  <c r="J92" i="1" s="1"/>
  <c r="L92" i="1" s="1"/>
  <c r="N92" i="1" s="1"/>
  <c r="P92" i="1" s="1"/>
  <c r="G133" i="1" l="1"/>
  <c r="G135" i="1"/>
  <c r="AE135" i="1"/>
  <c r="T135" i="1"/>
  <c r="G175" i="1" l="1"/>
  <c r="G174" i="1"/>
  <c r="G299" i="1"/>
  <c r="G290" i="1"/>
  <c r="AF126" i="1" l="1"/>
  <c r="AH126" i="1" s="1"/>
  <c r="AJ126" i="1" s="1"/>
  <c r="AL126" i="1" s="1"/>
  <c r="U126" i="1"/>
  <c r="W126" i="1" s="1"/>
  <c r="Y126" i="1" s="1"/>
  <c r="AA126" i="1" s="1"/>
  <c r="H126" i="1"/>
  <c r="J126" i="1" s="1"/>
  <c r="L126" i="1" s="1"/>
  <c r="N126" i="1" s="1"/>
  <c r="P126" i="1" s="1"/>
  <c r="AF110" i="1"/>
  <c r="AH110" i="1" s="1"/>
  <c r="AJ110" i="1" s="1"/>
  <c r="AL110" i="1" s="1"/>
  <c r="U110" i="1"/>
  <c r="W110" i="1" s="1"/>
  <c r="Y110" i="1" s="1"/>
  <c r="AA110" i="1" s="1"/>
  <c r="H110" i="1"/>
  <c r="J110" i="1" s="1"/>
  <c r="L110" i="1" s="1"/>
  <c r="N110" i="1" s="1"/>
  <c r="P110" i="1" s="1"/>
  <c r="AF128" i="1"/>
  <c r="AH128" i="1" s="1"/>
  <c r="AJ128" i="1" s="1"/>
  <c r="AL128" i="1" s="1"/>
  <c r="U128" i="1"/>
  <c r="W128" i="1" s="1"/>
  <c r="Y128" i="1" s="1"/>
  <c r="AA128" i="1" s="1"/>
  <c r="H128" i="1"/>
  <c r="J128" i="1" s="1"/>
  <c r="L128" i="1" s="1"/>
  <c r="N128" i="1" s="1"/>
  <c r="P128" i="1" s="1"/>
  <c r="AF124" i="1"/>
  <c r="AH124" i="1" s="1"/>
  <c r="AJ124" i="1" s="1"/>
  <c r="AL124" i="1" s="1"/>
  <c r="U124" i="1"/>
  <c r="W124" i="1" s="1"/>
  <c r="Y124" i="1" s="1"/>
  <c r="AA124" i="1" s="1"/>
  <c r="H124" i="1"/>
  <c r="J124" i="1" s="1"/>
  <c r="L124" i="1" s="1"/>
  <c r="N124" i="1" s="1"/>
  <c r="P124" i="1" s="1"/>
  <c r="G125" i="1"/>
  <c r="G103" i="1" s="1"/>
  <c r="G35" i="1"/>
  <c r="G20" i="1" s="1"/>
  <c r="AE290" i="1" l="1"/>
  <c r="T290" i="1"/>
  <c r="AF298" i="1"/>
  <c r="AH298" i="1" s="1"/>
  <c r="AJ298" i="1" s="1"/>
  <c r="AL298" i="1" s="1"/>
  <c r="U298" i="1"/>
  <c r="W298" i="1" s="1"/>
  <c r="Y298" i="1" s="1"/>
  <c r="AA298" i="1" s="1"/>
  <c r="H298" i="1"/>
  <c r="J298" i="1" s="1"/>
  <c r="L298" i="1" s="1"/>
  <c r="N298" i="1" s="1"/>
  <c r="P298" i="1" s="1"/>
  <c r="AE145" i="1" l="1"/>
  <c r="T145" i="1"/>
  <c r="G145" i="1"/>
  <c r="AF167" i="1"/>
  <c r="AH167" i="1" s="1"/>
  <c r="AJ167" i="1" s="1"/>
  <c r="AL167" i="1" s="1"/>
  <c r="AF168" i="1"/>
  <c r="AH168" i="1" s="1"/>
  <c r="AJ168" i="1" s="1"/>
  <c r="AL168" i="1" s="1"/>
  <c r="AF169" i="1"/>
  <c r="AH169" i="1" s="1"/>
  <c r="AJ169" i="1" s="1"/>
  <c r="AL169" i="1" s="1"/>
  <c r="U167" i="1"/>
  <c r="W167" i="1" s="1"/>
  <c r="Y167" i="1" s="1"/>
  <c r="AA167" i="1" s="1"/>
  <c r="U168" i="1"/>
  <c r="W168" i="1" s="1"/>
  <c r="Y168" i="1" s="1"/>
  <c r="AA168" i="1" s="1"/>
  <c r="U169" i="1"/>
  <c r="W169" i="1" s="1"/>
  <c r="Y169" i="1" s="1"/>
  <c r="AA169" i="1" s="1"/>
  <c r="H167" i="1"/>
  <c r="J167" i="1" s="1"/>
  <c r="L167" i="1" s="1"/>
  <c r="N167" i="1" s="1"/>
  <c r="P167" i="1" s="1"/>
  <c r="H168" i="1"/>
  <c r="J168" i="1" s="1"/>
  <c r="L168" i="1" s="1"/>
  <c r="N168" i="1" s="1"/>
  <c r="P168" i="1" s="1"/>
  <c r="H169" i="1"/>
  <c r="J169" i="1" s="1"/>
  <c r="L169" i="1" s="1"/>
  <c r="N169" i="1" s="1"/>
  <c r="P169" i="1" s="1"/>
  <c r="G219" i="1" l="1"/>
  <c r="G173" i="1" s="1"/>
  <c r="G171" i="1" s="1"/>
  <c r="AE175" i="1"/>
  <c r="AF175" i="1" s="1"/>
  <c r="AH175" i="1" s="1"/>
  <c r="AJ175" i="1" s="1"/>
  <c r="AL175" i="1" s="1"/>
  <c r="T175" i="1"/>
  <c r="U175" i="1" s="1"/>
  <c r="W175" i="1" s="1"/>
  <c r="Y175" i="1" s="1"/>
  <c r="AA175" i="1" s="1"/>
  <c r="H175" i="1"/>
  <c r="J175" i="1" s="1"/>
  <c r="L175" i="1" s="1"/>
  <c r="N175" i="1" s="1"/>
  <c r="P175" i="1" s="1"/>
  <c r="AF255" i="1"/>
  <c r="AH255" i="1" s="1"/>
  <c r="AJ255" i="1" s="1"/>
  <c r="AL255" i="1" s="1"/>
  <c r="AF256" i="1"/>
  <c r="AH256" i="1" s="1"/>
  <c r="AJ256" i="1" s="1"/>
  <c r="AL256" i="1" s="1"/>
  <c r="AF257" i="1"/>
  <c r="AH257" i="1" s="1"/>
  <c r="AJ257" i="1" s="1"/>
  <c r="AL257" i="1" s="1"/>
  <c r="AF260" i="1"/>
  <c r="AH260" i="1" s="1"/>
  <c r="AJ260" i="1" s="1"/>
  <c r="AL260" i="1" s="1"/>
  <c r="AF261" i="1"/>
  <c r="AH261" i="1" s="1"/>
  <c r="AJ261" i="1" s="1"/>
  <c r="AL261" i="1" s="1"/>
  <c r="AF262" i="1"/>
  <c r="AH262" i="1" s="1"/>
  <c r="AJ262" i="1" s="1"/>
  <c r="AL262" i="1" s="1"/>
  <c r="U255" i="1"/>
  <c r="W255" i="1" s="1"/>
  <c r="Y255" i="1" s="1"/>
  <c r="AA255" i="1" s="1"/>
  <c r="U256" i="1"/>
  <c r="W256" i="1" s="1"/>
  <c r="Y256" i="1" s="1"/>
  <c r="AA256" i="1" s="1"/>
  <c r="U257" i="1"/>
  <c r="W257" i="1" s="1"/>
  <c r="Y257" i="1" s="1"/>
  <c r="AA257" i="1" s="1"/>
  <c r="U260" i="1"/>
  <c r="W260" i="1" s="1"/>
  <c r="Y260" i="1" s="1"/>
  <c r="AA260" i="1" s="1"/>
  <c r="U261" i="1"/>
  <c r="W261" i="1" s="1"/>
  <c r="Y261" i="1" s="1"/>
  <c r="AA261" i="1" s="1"/>
  <c r="U262" i="1"/>
  <c r="W262" i="1" s="1"/>
  <c r="Y262" i="1" s="1"/>
  <c r="AA262" i="1" s="1"/>
  <c r="AE258" i="1"/>
  <c r="AF258" i="1" s="1"/>
  <c r="AH258" i="1" s="1"/>
  <c r="AJ258" i="1" s="1"/>
  <c r="AL258" i="1" s="1"/>
  <c r="AE253" i="1"/>
  <c r="AF253" i="1" s="1"/>
  <c r="AH253" i="1" s="1"/>
  <c r="AJ253" i="1" s="1"/>
  <c r="AL253" i="1" s="1"/>
  <c r="T258" i="1"/>
  <c r="U258" i="1" s="1"/>
  <c r="W258" i="1" s="1"/>
  <c r="Y258" i="1" s="1"/>
  <c r="AA258" i="1" s="1"/>
  <c r="T253" i="1"/>
  <c r="U253" i="1" s="1"/>
  <c r="W253" i="1" s="1"/>
  <c r="Y253" i="1" s="1"/>
  <c r="AA253" i="1" s="1"/>
  <c r="H255" i="1"/>
  <c r="J255" i="1" s="1"/>
  <c r="L255" i="1" s="1"/>
  <c r="N255" i="1" s="1"/>
  <c r="P255" i="1" s="1"/>
  <c r="H256" i="1"/>
  <c r="J256" i="1" s="1"/>
  <c r="L256" i="1" s="1"/>
  <c r="N256" i="1" s="1"/>
  <c r="P256" i="1" s="1"/>
  <c r="H257" i="1"/>
  <c r="J257" i="1" s="1"/>
  <c r="L257" i="1" s="1"/>
  <c r="N257" i="1" s="1"/>
  <c r="P257" i="1" s="1"/>
  <c r="H260" i="1"/>
  <c r="J260" i="1" s="1"/>
  <c r="L260" i="1" s="1"/>
  <c r="N260" i="1" s="1"/>
  <c r="P260" i="1" s="1"/>
  <c r="H261" i="1"/>
  <c r="J261" i="1" s="1"/>
  <c r="L261" i="1" s="1"/>
  <c r="N261" i="1" s="1"/>
  <c r="P261" i="1" s="1"/>
  <c r="H262" i="1"/>
  <c r="J262" i="1" s="1"/>
  <c r="L262" i="1" s="1"/>
  <c r="N262" i="1" s="1"/>
  <c r="P262" i="1" s="1"/>
  <c r="G258" i="1"/>
  <c r="H258" i="1" s="1"/>
  <c r="J258" i="1" s="1"/>
  <c r="L258" i="1" s="1"/>
  <c r="N258" i="1" s="1"/>
  <c r="P258" i="1" s="1"/>
  <c r="G253" i="1"/>
  <c r="H253" i="1" s="1"/>
  <c r="J253" i="1" s="1"/>
  <c r="L253" i="1" s="1"/>
  <c r="N253" i="1" s="1"/>
  <c r="P253" i="1" s="1"/>
  <c r="G249" i="1"/>
  <c r="AE274" i="1" l="1"/>
  <c r="T274" i="1"/>
  <c r="G274" i="1"/>
  <c r="AE273" i="1"/>
  <c r="AF273" i="1" s="1"/>
  <c r="AH273" i="1" s="1"/>
  <c r="AJ273" i="1" s="1"/>
  <c r="AL273" i="1" s="1"/>
  <c r="T273" i="1"/>
  <c r="U273" i="1" s="1"/>
  <c r="W273" i="1" s="1"/>
  <c r="Y273" i="1" s="1"/>
  <c r="AA273" i="1" s="1"/>
  <c r="G273" i="1"/>
  <c r="AF281" i="1"/>
  <c r="AH281" i="1" s="1"/>
  <c r="AJ281" i="1" s="1"/>
  <c r="AL281" i="1" s="1"/>
  <c r="AF283" i="1"/>
  <c r="AH283" i="1" s="1"/>
  <c r="AJ283" i="1" s="1"/>
  <c r="AL283" i="1" s="1"/>
  <c r="AF284" i="1"/>
  <c r="AH284" i="1" s="1"/>
  <c r="AJ284" i="1" s="1"/>
  <c r="AL284" i="1" s="1"/>
  <c r="U281" i="1"/>
  <c r="W281" i="1" s="1"/>
  <c r="Y281" i="1" s="1"/>
  <c r="AA281" i="1" s="1"/>
  <c r="U283" i="1"/>
  <c r="W283" i="1" s="1"/>
  <c r="Y283" i="1" s="1"/>
  <c r="AA283" i="1" s="1"/>
  <c r="U284" i="1"/>
  <c r="W284" i="1" s="1"/>
  <c r="Y284" i="1" s="1"/>
  <c r="AA284" i="1" s="1"/>
  <c r="G281" i="1"/>
  <c r="H281" i="1" s="1"/>
  <c r="J281" i="1" s="1"/>
  <c r="L281" i="1" s="1"/>
  <c r="N281" i="1" s="1"/>
  <c r="P281" i="1" s="1"/>
  <c r="H283" i="1"/>
  <c r="J283" i="1" s="1"/>
  <c r="L283" i="1" s="1"/>
  <c r="N283" i="1" s="1"/>
  <c r="P283" i="1" s="1"/>
  <c r="H284" i="1"/>
  <c r="J284" i="1" s="1"/>
  <c r="L284" i="1" s="1"/>
  <c r="N284" i="1" s="1"/>
  <c r="P284" i="1" s="1"/>
  <c r="AE134" i="1"/>
  <c r="T134" i="1"/>
  <c r="G134" i="1"/>
  <c r="G271" i="1" l="1"/>
  <c r="T271" i="1"/>
  <c r="AE271" i="1"/>
  <c r="H273" i="1"/>
  <c r="J273" i="1" s="1"/>
  <c r="L273" i="1" s="1"/>
  <c r="N273" i="1" s="1"/>
  <c r="P273" i="1" s="1"/>
  <c r="AE69" i="1"/>
  <c r="AE328" i="1"/>
  <c r="AE325" i="1"/>
  <c r="AE304" i="1"/>
  <c r="AE299" i="1"/>
  <c r="AE288" i="1"/>
  <c r="AE278" i="1"/>
  <c r="AE275" i="1"/>
  <c r="AE249" i="1"/>
  <c r="AE245" i="1"/>
  <c r="AE241" i="1"/>
  <c r="AE233" i="1"/>
  <c r="AE326" i="1" s="1"/>
  <c r="AE229" i="1"/>
  <c r="AE225" i="1"/>
  <c r="AE221" i="1"/>
  <c r="AE217" i="1"/>
  <c r="AE213" i="1"/>
  <c r="AE209" i="1"/>
  <c r="AE205" i="1"/>
  <c r="AE201" i="1"/>
  <c r="AE196" i="1"/>
  <c r="AE192" i="1"/>
  <c r="AE188" i="1"/>
  <c r="AE184" i="1"/>
  <c r="AE180" i="1"/>
  <c r="AE176" i="1"/>
  <c r="AE174" i="1"/>
  <c r="AE317" i="1" s="1"/>
  <c r="AE173" i="1"/>
  <c r="AE162" i="1"/>
  <c r="AE158" i="1"/>
  <c r="AE148" i="1"/>
  <c r="AE146" i="1"/>
  <c r="AE139" i="1"/>
  <c r="AE136" i="1"/>
  <c r="AE131" i="1"/>
  <c r="AE106" i="1"/>
  <c r="AE105" i="1"/>
  <c r="AE319" i="1" s="1"/>
  <c r="AE104" i="1"/>
  <c r="AE73" i="1"/>
  <c r="AE65" i="1"/>
  <c r="AE59" i="1"/>
  <c r="AE54" i="1"/>
  <c r="AE38" i="1"/>
  <c r="AE33" i="1"/>
  <c r="AE28" i="1"/>
  <c r="AE23" i="1"/>
  <c r="AE21" i="1"/>
  <c r="T328" i="1"/>
  <c r="T325" i="1"/>
  <c r="T304" i="1"/>
  <c r="T299" i="1"/>
  <c r="T288" i="1"/>
  <c r="T278" i="1"/>
  <c r="T275" i="1"/>
  <c r="T249" i="1"/>
  <c r="T245" i="1"/>
  <c r="T241" i="1"/>
  <c r="T233" i="1"/>
  <c r="T326" i="1" s="1"/>
  <c r="T229" i="1"/>
  <c r="T225" i="1"/>
  <c r="T221" i="1"/>
  <c r="T217" i="1"/>
  <c r="T213" i="1"/>
  <c r="T209" i="1"/>
  <c r="T205" i="1"/>
  <c r="T201" i="1"/>
  <c r="T196" i="1"/>
  <c r="T192" i="1"/>
  <c r="T188" i="1"/>
  <c r="T184" i="1"/>
  <c r="T180" i="1"/>
  <c r="T176" i="1"/>
  <c r="T174" i="1"/>
  <c r="T317" i="1" s="1"/>
  <c r="T173" i="1"/>
  <c r="T162" i="1"/>
  <c r="T158" i="1"/>
  <c r="T148" i="1"/>
  <c r="T146" i="1"/>
  <c r="T139" i="1"/>
  <c r="T136" i="1"/>
  <c r="T131" i="1"/>
  <c r="T320" i="1"/>
  <c r="T105" i="1"/>
  <c r="T319" i="1" s="1"/>
  <c r="T104" i="1"/>
  <c r="T73" i="1"/>
  <c r="T69" i="1"/>
  <c r="T65" i="1"/>
  <c r="T59" i="1"/>
  <c r="T54" i="1"/>
  <c r="T38" i="1"/>
  <c r="T33" i="1"/>
  <c r="T28" i="1"/>
  <c r="T23" i="1"/>
  <c r="T21" i="1"/>
  <c r="G328" i="1"/>
  <c r="G325" i="1"/>
  <c r="G304" i="1"/>
  <c r="G288" i="1"/>
  <c r="G278" i="1"/>
  <c r="G275" i="1"/>
  <c r="G245" i="1"/>
  <c r="G241" i="1"/>
  <c r="G233" i="1"/>
  <c r="G326" i="1" s="1"/>
  <c r="G229" i="1"/>
  <c r="G225" i="1"/>
  <c r="G221" i="1"/>
  <c r="G217" i="1"/>
  <c r="G213" i="1"/>
  <c r="G209" i="1"/>
  <c r="G205" i="1"/>
  <c r="G201" i="1"/>
  <c r="G196" i="1"/>
  <c r="G192" i="1"/>
  <c r="G188" i="1"/>
  <c r="G184" i="1"/>
  <c r="G180" i="1"/>
  <c r="G176" i="1"/>
  <c r="G317" i="1"/>
  <c r="G162" i="1"/>
  <c r="G158" i="1"/>
  <c r="G148" i="1"/>
  <c r="G146" i="1"/>
  <c r="G143" i="1" s="1"/>
  <c r="G139" i="1"/>
  <c r="G136" i="1"/>
  <c r="G131" i="1"/>
  <c r="G106" i="1"/>
  <c r="G105" i="1"/>
  <c r="G319" i="1" s="1"/>
  <c r="G104" i="1"/>
  <c r="G73" i="1"/>
  <c r="G69" i="1"/>
  <c r="G65" i="1"/>
  <c r="G59" i="1"/>
  <c r="G54" i="1"/>
  <c r="G38" i="1"/>
  <c r="G33" i="1"/>
  <c r="G28" i="1"/>
  <c r="G23" i="1"/>
  <c r="G21" i="1"/>
  <c r="AE322" i="1" l="1"/>
  <c r="G322" i="1"/>
  <c r="T322" i="1"/>
  <c r="T171" i="1"/>
  <c r="AE324" i="1"/>
  <c r="AE171" i="1"/>
  <c r="T324" i="1"/>
  <c r="G324" i="1"/>
  <c r="AE143" i="1"/>
  <c r="G318" i="1"/>
  <c r="T18" i="1"/>
  <c r="G101" i="1"/>
  <c r="G320" i="1"/>
  <c r="T101" i="1"/>
  <c r="T323" i="1"/>
  <c r="G323" i="1"/>
  <c r="AE18" i="1"/>
  <c r="T143" i="1"/>
  <c r="AE101" i="1"/>
  <c r="AE318" i="1"/>
  <c r="AE320" i="1"/>
  <c r="AE323" i="1"/>
  <c r="T318" i="1"/>
  <c r="AC299" i="1"/>
  <c r="R299" i="1"/>
  <c r="E299" i="1"/>
  <c r="AD303" i="1"/>
  <c r="AF303" i="1" s="1"/>
  <c r="AH303" i="1" s="1"/>
  <c r="AJ303" i="1" s="1"/>
  <c r="AL303" i="1" s="1"/>
  <c r="S303" i="1"/>
  <c r="U303" i="1" s="1"/>
  <c r="W303" i="1" s="1"/>
  <c r="Y303" i="1" s="1"/>
  <c r="AA303" i="1" s="1"/>
  <c r="F303" i="1"/>
  <c r="H303" i="1" s="1"/>
  <c r="J303" i="1" s="1"/>
  <c r="L303" i="1" s="1"/>
  <c r="N303" i="1" s="1"/>
  <c r="P303" i="1" s="1"/>
  <c r="E40" i="1"/>
  <c r="E35" i="1"/>
  <c r="AC328" i="1"/>
  <c r="AD328" i="1" s="1"/>
  <c r="R328" i="1"/>
  <c r="S328" i="1" s="1"/>
  <c r="U328" i="1" s="1"/>
  <c r="W328" i="1" s="1"/>
  <c r="Y328" i="1" s="1"/>
  <c r="AA328" i="1" s="1"/>
  <c r="E328" i="1"/>
  <c r="F328" i="1" s="1"/>
  <c r="H328" i="1" s="1"/>
  <c r="J328" i="1" s="1"/>
  <c r="L328" i="1" s="1"/>
  <c r="N328" i="1" s="1"/>
  <c r="P328" i="1" s="1"/>
  <c r="AD306" i="1"/>
  <c r="AF306" i="1" s="1"/>
  <c r="AH306" i="1" s="1"/>
  <c r="AJ306" i="1" s="1"/>
  <c r="AL306" i="1" s="1"/>
  <c r="AC304" i="1"/>
  <c r="S306" i="1"/>
  <c r="U306" i="1" s="1"/>
  <c r="W306" i="1" s="1"/>
  <c r="Y306" i="1" s="1"/>
  <c r="AA306" i="1" s="1"/>
  <c r="R304" i="1"/>
  <c r="F306" i="1"/>
  <c r="H306" i="1" s="1"/>
  <c r="J306" i="1" s="1"/>
  <c r="L306" i="1" s="1"/>
  <c r="N306" i="1" s="1"/>
  <c r="P306" i="1" s="1"/>
  <c r="E304" i="1"/>
  <c r="AF328" i="1" l="1"/>
  <c r="AH328" i="1" s="1"/>
  <c r="AJ328" i="1" s="1"/>
  <c r="AL328" i="1" s="1"/>
  <c r="AE315" i="1"/>
  <c r="AE330" i="1" s="1"/>
  <c r="T315" i="1"/>
  <c r="T330" i="1" s="1"/>
  <c r="G18" i="1"/>
  <c r="AD25" i="1"/>
  <c r="AF25" i="1" s="1"/>
  <c r="AH25" i="1" s="1"/>
  <c r="AJ25" i="1" s="1"/>
  <c r="AL25" i="1" s="1"/>
  <c r="AD26" i="1"/>
  <c r="AF26" i="1" s="1"/>
  <c r="AH26" i="1" s="1"/>
  <c r="AJ26" i="1" s="1"/>
  <c r="AL26" i="1" s="1"/>
  <c r="AD27" i="1"/>
  <c r="AF27" i="1" s="1"/>
  <c r="AH27" i="1" s="1"/>
  <c r="AJ27" i="1" s="1"/>
  <c r="AL27" i="1" s="1"/>
  <c r="AD30" i="1"/>
  <c r="AF30" i="1" s="1"/>
  <c r="AH30" i="1" s="1"/>
  <c r="AJ30" i="1" s="1"/>
  <c r="AL30" i="1" s="1"/>
  <c r="AD31" i="1"/>
  <c r="AF31" i="1" s="1"/>
  <c r="AH31" i="1" s="1"/>
  <c r="AJ31" i="1" s="1"/>
  <c r="AL31" i="1" s="1"/>
  <c r="AD32" i="1"/>
  <c r="AF32" i="1" s="1"/>
  <c r="AH32" i="1" s="1"/>
  <c r="AJ32" i="1" s="1"/>
  <c r="AL32" i="1" s="1"/>
  <c r="AD35" i="1"/>
  <c r="AF35" i="1" s="1"/>
  <c r="AH35" i="1" s="1"/>
  <c r="AJ35" i="1" s="1"/>
  <c r="AL35" i="1" s="1"/>
  <c r="AD36" i="1"/>
  <c r="AF36" i="1" s="1"/>
  <c r="AH36" i="1" s="1"/>
  <c r="AJ36" i="1" s="1"/>
  <c r="AL36" i="1" s="1"/>
  <c r="AD37" i="1"/>
  <c r="AF37" i="1" s="1"/>
  <c r="AH37" i="1" s="1"/>
  <c r="AJ37" i="1" s="1"/>
  <c r="AL37" i="1" s="1"/>
  <c r="AD40" i="1"/>
  <c r="AF40" i="1" s="1"/>
  <c r="AH40" i="1" s="1"/>
  <c r="AJ40" i="1" s="1"/>
  <c r="AL40" i="1" s="1"/>
  <c r="AD41" i="1"/>
  <c r="AF41" i="1" s="1"/>
  <c r="AH41" i="1" s="1"/>
  <c r="AJ41" i="1" s="1"/>
  <c r="AL41" i="1" s="1"/>
  <c r="AD42" i="1"/>
  <c r="AF42" i="1" s="1"/>
  <c r="AH42" i="1" s="1"/>
  <c r="AJ42" i="1" s="1"/>
  <c r="AL42" i="1" s="1"/>
  <c r="AD43" i="1"/>
  <c r="AF43" i="1" s="1"/>
  <c r="AH43" i="1" s="1"/>
  <c r="AJ43" i="1" s="1"/>
  <c r="AL43" i="1" s="1"/>
  <c r="AD44" i="1"/>
  <c r="AF44" i="1" s="1"/>
  <c r="AH44" i="1" s="1"/>
  <c r="AJ44" i="1" s="1"/>
  <c r="AL44" i="1" s="1"/>
  <c r="AD48" i="1"/>
  <c r="AF48" i="1" s="1"/>
  <c r="AH48" i="1" s="1"/>
  <c r="AJ48" i="1" s="1"/>
  <c r="AL48" i="1" s="1"/>
  <c r="AD51" i="1"/>
  <c r="AF51" i="1" s="1"/>
  <c r="AH51" i="1" s="1"/>
  <c r="AJ51" i="1" s="1"/>
  <c r="AL51" i="1" s="1"/>
  <c r="AD52" i="1"/>
  <c r="AF52" i="1" s="1"/>
  <c r="AH52" i="1" s="1"/>
  <c r="AJ52" i="1" s="1"/>
  <c r="AL52" i="1" s="1"/>
  <c r="AD56" i="1"/>
  <c r="AF56" i="1" s="1"/>
  <c r="AH56" i="1" s="1"/>
  <c r="AJ56" i="1" s="1"/>
  <c r="AL56" i="1" s="1"/>
  <c r="AD57" i="1"/>
  <c r="AF57" i="1" s="1"/>
  <c r="AH57" i="1" s="1"/>
  <c r="AJ57" i="1" s="1"/>
  <c r="AL57" i="1" s="1"/>
  <c r="AD58" i="1"/>
  <c r="AF58" i="1" s="1"/>
  <c r="AH58" i="1" s="1"/>
  <c r="AJ58" i="1" s="1"/>
  <c r="AL58" i="1" s="1"/>
  <c r="AD61" i="1"/>
  <c r="AF61" i="1" s="1"/>
  <c r="AH61" i="1" s="1"/>
  <c r="AJ61" i="1" s="1"/>
  <c r="AL61" i="1" s="1"/>
  <c r="AD62" i="1"/>
  <c r="AF62" i="1" s="1"/>
  <c r="AH62" i="1" s="1"/>
  <c r="AJ62" i="1" s="1"/>
  <c r="AL62" i="1" s="1"/>
  <c r="AD63" i="1"/>
  <c r="AF63" i="1" s="1"/>
  <c r="AH63" i="1" s="1"/>
  <c r="AJ63" i="1" s="1"/>
  <c r="AL63" i="1" s="1"/>
  <c r="AD64" i="1"/>
  <c r="AF64" i="1" s="1"/>
  <c r="AH64" i="1" s="1"/>
  <c r="AJ64" i="1" s="1"/>
  <c r="AL64" i="1" s="1"/>
  <c r="AD67" i="1"/>
  <c r="AF67" i="1" s="1"/>
  <c r="AH67" i="1" s="1"/>
  <c r="AJ67" i="1" s="1"/>
  <c r="AL67" i="1" s="1"/>
  <c r="AD68" i="1"/>
  <c r="AF68" i="1" s="1"/>
  <c r="AH68" i="1" s="1"/>
  <c r="AJ68" i="1" s="1"/>
  <c r="AL68" i="1" s="1"/>
  <c r="AD71" i="1"/>
  <c r="AF71" i="1" s="1"/>
  <c r="AH71" i="1" s="1"/>
  <c r="AJ71" i="1" s="1"/>
  <c r="AL71" i="1" s="1"/>
  <c r="AD72" i="1"/>
  <c r="AF72" i="1" s="1"/>
  <c r="AH72" i="1" s="1"/>
  <c r="AJ72" i="1" s="1"/>
  <c r="AL72" i="1" s="1"/>
  <c r="AD75" i="1"/>
  <c r="AF75" i="1" s="1"/>
  <c r="AH75" i="1" s="1"/>
  <c r="AJ75" i="1" s="1"/>
  <c r="AL75" i="1" s="1"/>
  <c r="AD76" i="1"/>
  <c r="AF76" i="1" s="1"/>
  <c r="AH76" i="1" s="1"/>
  <c r="AJ76" i="1" s="1"/>
  <c r="AL76" i="1" s="1"/>
  <c r="AH77" i="1"/>
  <c r="AJ77" i="1" s="1"/>
  <c r="AL77" i="1" s="1"/>
  <c r="AD81" i="1"/>
  <c r="AF81" i="1" s="1"/>
  <c r="AH81" i="1" s="1"/>
  <c r="AJ81" i="1" s="1"/>
  <c r="AL81" i="1" s="1"/>
  <c r="AD82" i="1"/>
  <c r="AF82" i="1" s="1"/>
  <c r="AH82" i="1" s="1"/>
  <c r="AJ82" i="1" s="1"/>
  <c r="AL82" i="1" s="1"/>
  <c r="AD83" i="1"/>
  <c r="AF83" i="1" s="1"/>
  <c r="AH83" i="1" s="1"/>
  <c r="AJ83" i="1" s="1"/>
  <c r="AL83" i="1" s="1"/>
  <c r="AD84" i="1"/>
  <c r="AF84" i="1" s="1"/>
  <c r="AH84" i="1" s="1"/>
  <c r="AJ84" i="1" s="1"/>
  <c r="AL84" i="1" s="1"/>
  <c r="AD85" i="1"/>
  <c r="AF85" i="1" s="1"/>
  <c r="AH85" i="1" s="1"/>
  <c r="AJ85" i="1" s="1"/>
  <c r="AL85" i="1" s="1"/>
  <c r="AD86" i="1"/>
  <c r="AF86" i="1" s="1"/>
  <c r="AH86" i="1" s="1"/>
  <c r="AJ86" i="1" s="1"/>
  <c r="AL86" i="1" s="1"/>
  <c r="AD87" i="1"/>
  <c r="AF87" i="1" s="1"/>
  <c r="AH87" i="1" s="1"/>
  <c r="AJ87" i="1" s="1"/>
  <c r="AL87" i="1" s="1"/>
  <c r="AD88" i="1"/>
  <c r="AF88" i="1" s="1"/>
  <c r="AH88" i="1" s="1"/>
  <c r="AJ88" i="1" s="1"/>
  <c r="AL88" i="1" s="1"/>
  <c r="AD89" i="1"/>
  <c r="AF89" i="1" s="1"/>
  <c r="AH89" i="1" s="1"/>
  <c r="AJ89" i="1" s="1"/>
  <c r="AL89" i="1" s="1"/>
  <c r="AD90" i="1"/>
  <c r="AF90" i="1" s="1"/>
  <c r="AH90" i="1" s="1"/>
  <c r="AJ90" i="1" s="1"/>
  <c r="AL90" i="1" s="1"/>
  <c r="AD91" i="1"/>
  <c r="AF91" i="1" s="1"/>
  <c r="AH91" i="1" s="1"/>
  <c r="AJ91" i="1" s="1"/>
  <c r="AL91" i="1" s="1"/>
  <c r="AD107" i="1"/>
  <c r="AF107" i="1" s="1"/>
  <c r="AH107" i="1" s="1"/>
  <c r="AJ107" i="1" s="1"/>
  <c r="AL107" i="1" s="1"/>
  <c r="AD108" i="1"/>
  <c r="AF108" i="1" s="1"/>
  <c r="AH108" i="1" s="1"/>
  <c r="AJ108" i="1" s="1"/>
  <c r="AL108" i="1" s="1"/>
  <c r="AD109" i="1"/>
  <c r="AF109" i="1" s="1"/>
  <c r="AH109" i="1" s="1"/>
  <c r="AJ109" i="1" s="1"/>
  <c r="AL109" i="1" s="1"/>
  <c r="AD111" i="1"/>
  <c r="AF111" i="1" s="1"/>
  <c r="AH111" i="1" s="1"/>
  <c r="AJ111" i="1" s="1"/>
  <c r="AL111" i="1" s="1"/>
  <c r="AD112" i="1"/>
  <c r="AF112" i="1" s="1"/>
  <c r="AH112" i="1" s="1"/>
  <c r="AJ112" i="1" s="1"/>
  <c r="AL112" i="1" s="1"/>
  <c r="AD113" i="1"/>
  <c r="AF113" i="1" s="1"/>
  <c r="AH113" i="1" s="1"/>
  <c r="AJ113" i="1" s="1"/>
  <c r="AL113" i="1" s="1"/>
  <c r="AD114" i="1"/>
  <c r="AF114" i="1" s="1"/>
  <c r="AH114" i="1" s="1"/>
  <c r="AJ114" i="1" s="1"/>
  <c r="AL114" i="1" s="1"/>
  <c r="AD115" i="1"/>
  <c r="AF115" i="1" s="1"/>
  <c r="AH115" i="1" s="1"/>
  <c r="AJ115" i="1" s="1"/>
  <c r="AL115" i="1" s="1"/>
  <c r="AD116" i="1"/>
  <c r="AF116" i="1" s="1"/>
  <c r="AH116" i="1" s="1"/>
  <c r="AJ116" i="1" s="1"/>
  <c r="AL116" i="1" s="1"/>
  <c r="AD118" i="1"/>
  <c r="AF118" i="1" s="1"/>
  <c r="AH118" i="1" s="1"/>
  <c r="AJ118" i="1" s="1"/>
  <c r="AL118" i="1" s="1"/>
  <c r="AD120" i="1"/>
  <c r="AF120" i="1" s="1"/>
  <c r="AH120" i="1" s="1"/>
  <c r="AJ120" i="1" s="1"/>
  <c r="AL120" i="1" s="1"/>
  <c r="AD122" i="1"/>
  <c r="AF122" i="1" s="1"/>
  <c r="AH122" i="1" s="1"/>
  <c r="AJ122" i="1" s="1"/>
  <c r="AL122" i="1" s="1"/>
  <c r="AD123" i="1"/>
  <c r="AF123" i="1" s="1"/>
  <c r="AH123" i="1" s="1"/>
  <c r="AJ123" i="1" s="1"/>
  <c r="AL123" i="1" s="1"/>
  <c r="AD125" i="1"/>
  <c r="AF125" i="1" s="1"/>
  <c r="AH125" i="1" s="1"/>
  <c r="AJ125" i="1" s="1"/>
  <c r="AL125" i="1" s="1"/>
  <c r="AD127" i="1"/>
  <c r="AF127" i="1" s="1"/>
  <c r="AH127" i="1" s="1"/>
  <c r="AJ127" i="1" s="1"/>
  <c r="AL127" i="1" s="1"/>
  <c r="AD129" i="1"/>
  <c r="AF129" i="1" s="1"/>
  <c r="AH129" i="1" s="1"/>
  <c r="AJ129" i="1" s="1"/>
  <c r="AL129" i="1" s="1"/>
  <c r="AD130" i="1"/>
  <c r="AF130" i="1" s="1"/>
  <c r="AH130" i="1" s="1"/>
  <c r="AJ130" i="1" s="1"/>
  <c r="AL130" i="1" s="1"/>
  <c r="AD133" i="1"/>
  <c r="AF133" i="1" s="1"/>
  <c r="AH133" i="1" s="1"/>
  <c r="AJ133" i="1" s="1"/>
  <c r="AL133" i="1" s="1"/>
  <c r="AD134" i="1"/>
  <c r="AF134" i="1" s="1"/>
  <c r="AH134" i="1" s="1"/>
  <c r="AJ134" i="1" s="1"/>
  <c r="AL134" i="1" s="1"/>
  <c r="AD135" i="1"/>
  <c r="AF135" i="1" s="1"/>
  <c r="AH135" i="1" s="1"/>
  <c r="AJ135" i="1" s="1"/>
  <c r="AL135" i="1" s="1"/>
  <c r="AD138" i="1"/>
  <c r="AF138" i="1" s="1"/>
  <c r="AH138" i="1" s="1"/>
  <c r="AJ138" i="1" s="1"/>
  <c r="AL138" i="1" s="1"/>
  <c r="AD141" i="1"/>
  <c r="AF141" i="1" s="1"/>
  <c r="AH141" i="1" s="1"/>
  <c r="AJ141" i="1" s="1"/>
  <c r="AL141" i="1" s="1"/>
  <c r="AD142" i="1"/>
  <c r="AF142" i="1" s="1"/>
  <c r="AH142" i="1" s="1"/>
  <c r="AJ142" i="1" s="1"/>
  <c r="AL142" i="1" s="1"/>
  <c r="AD147" i="1"/>
  <c r="AF147" i="1" s="1"/>
  <c r="AH147" i="1" s="1"/>
  <c r="AJ147" i="1" s="1"/>
  <c r="AL147" i="1" s="1"/>
  <c r="AD150" i="1"/>
  <c r="AF150" i="1" s="1"/>
  <c r="AH150" i="1" s="1"/>
  <c r="AJ150" i="1" s="1"/>
  <c r="AL150" i="1" s="1"/>
  <c r="AD151" i="1"/>
  <c r="AF151" i="1" s="1"/>
  <c r="AH151" i="1" s="1"/>
  <c r="AJ151" i="1" s="1"/>
  <c r="AL151" i="1" s="1"/>
  <c r="AD152" i="1"/>
  <c r="AF152" i="1" s="1"/>
  <c r="AH152" i="1" s="1"/>
  <c r="AJ152" i="1" s="1"/>
  <c r="AL152" i="1" s="1"/>
  <c r="AD153" i="1"/>
  <c r="AF153" i="1" s="1"/>
  <c r="AH153" i="1" s="1"/>
  <c r="AJ153" i="1" s="1"/>
  <c r="AL153" i="1" s="1"/>
  <c r="AD154" i="1"/>
  <c r="AF154" i="1" s="1"/>
  <c r="AH154" i="1" s="1"/>
  <c r="AJ154" i="1" s="1"/>
  <c r="AL154" i="1" s="1"/>
  <c r="AD155" i="1"/>
  <c r="AF155" i="1" s="1"/>
  <c r="AH155" i="1" s="1"/>
  <c r="AJ155" i="1" s="1"/>
  <c r="AL155" i="1" s="1"/>
  <c r="AD156" i="1"/>
  <c r="AF156" i="1" s="1"/>
  <c r="AH156" i="1" s="1"/>
  <c r="AJ156" i="1" s="1"/>
  <c r="AL156" i="1" s="1"/>
  <c r="AD157" i="1"/>
  <c r="AF157" i="1" s="1"/>
  <c r="AH157" i="1" s="1"/>
  <c r="AJ157" i="1" s="1"/>
  <c r="AL157" i="1" s="1"/>
  <c r="AD160" i="1"/>
  <c r="AF160" i="1" s="1"/>
  <c r="AH160" i="1" s="1"/>
  <c r="AJ160" i="1" s="1"/>
  <c r="AL160" i="1" s="1"/>
  <c r="AD161" i="1"/>
  <c r="AF161" i="1" s="1"/>
  <c r="AH161" i="1" s="1"/>
  <c r="AJ161" i="1" s="1"/>
  <c r="AL161" i="1" s="1"/>
  <c r="AD164" i="1"/>
  <c r="AF164" i="1" s="1"/>
  <c r="AH164" i="1" s="1"/>
  <c r="AJ164" i="1" s="1"/>
  <c r="AL164" i="1" s="1"/>
  <c r="AD165" i="1"/>
  <c r="AF165" i="1" s="1"/>
  <c r="AH165" i="1" s="1"/>
  <c r="AJ165" i="1" s="1"/>
  <c r="AL165" i="1" s="1"/>
  <c r="AD166" i="1"/>
  <c r="AF166" i="1" s="1"/>
  <c r="AH166" i="1" s="1"/>
  <c r="AJ166" i="1" s="1"/>
  <c r="AL166" i="1" s="1"/>
  <c r="AD178" i="1"/>
  <c r="AF178" i="1" s="1"/>
  <c r="AH178" i="1" s="1"/>
  <c r="AJ178" i="1" s="1"/>
  <c r="AL178" i="1" s="1"/>
  <c r="AD179" i="1"/>
  <c r="AF179" i="1" s="1"/>
  <c r="AH179" i="1" s="1"/>
  <c r="AJ179" i="1" s="1"/>
  <c r="AL179" i="1" s="1"/>
  <c r="AD182" i="1"/>
  <c r="AF182" i="1" s="1"/>
  <c r="AH182" i="1" s="1"/>
  <c r="AJ182" i="1" s="1"/>
  <c r="AL182" i="1" s="1"/>
  <c r="AD183" i="1"/>
  <c r="AF183" i="1" s="1"/>
  <c r="AH183" i="1" s="1"/>
  <c r="AJ183" i="1" s="1"/>
  <c r="AL183" i="1" s="1"/>
  <c r="AD186" i="1"/>
  <c r="AF186" i="1" s="1"/>
  <c r="AH186" i="1" s="1"/>
  <c r="AJ186" i="1" s="1"/>
  <c r="AL186" i="1" s="1"/>
  <c r="AD187" i="1"/>
  <c r="AF187" i="1" s="1"/>
  <c r="AH187" i="1" s="1"/>
  <c r="AJ187" i="1" s="1"/>
  <c r="AL187" i="1" s="1"/>
  <c r="AD190" i="1"/>
  <c r="AF190" i="1" s="1"/>
  <c r="AH190" i="1" s="1"/>
  <c r="AJ190" i="1" s="1"/>
  <c r="AL190" i="1" s="1"/>
  <c r="AD191" i="1"/>
  <c r="AF191" i="1" s="1"/>
  <c r="AH191" i="1" s="1"/>
  <c r="AJ191" i="1" s="1"/>
  <c r="AL191" i="1" s="1"/>
  <c r="AD194" i="1"/>
  <c r="AF194" i="1" s="1"/>
  <c r="AH194" i="1" s="1"/>
  <c r="AJ194" i="1" s="1"/>
  <c r="AL194" i="1" s="1"/>
  <c r="AD195" i="1"/>
  <c r="AF195" i="1" s="1"/>
  <c r="AH195" i="1" s="1"/>
  <c r="AJ195" i="1" s="1"/>
  <c r="AL195" i="1" s="1"/>
  <c r="AD198" i="1"/>
  <c r="AF198" i="1" s="1"/>
  <c r="AH198" i="1" s="1"/>
  <c r="AJ198" i="1" s="1"/>
  <c r="AL198" i="1" s="1"/>
  <c r="AD199" i="1"/>
  <c r="AF199" i="1" s="1"/>
  <c r="AH199" i="1" s="1"/>
  <c r="AJ199" i="1" s="1"/>
  <c r="AL199" i="1" s="1"/>
  <c r="AD200" i="1"/>
  <c r="AF200" i="1" s="1"/>
  <c r="AH200" i="1" s="1"/>
  <c r="AJ200" i="1" s="1"/>
  <c r="AL200" i="1" s="1"/>
  <c r="AD203" i="1"/>
  <c r="AF203" i="1" s="1"/>
  <c r="AH203" i="1" s="1"/>
  <c r="AJ203" i="1" s="1"/>
  <c r="AL203" i="1" s="1"/>
  <c r="AD204" i="1"/>
  <c r="AF204" i="1" s="1"/>
  <c r="AH204" i="1" s="1"/>
  <c r="AJ204" i="1" s="1"/>
  <c r="AL204" i="1" s="1"/>
  <c r="AD207" i="1"/>
  <c r="AF207" i="1" s="1"/>
  <c r="AH207" i="1" s="1"/>
  <c r="AJ207" i="1" s="1"/>
  <c r="AL207" i="1" s="1"/>
  <c r="AD208" i="1"/>
  <c r="AF208" i="1" s="1"/>
  <c r="AH208" i="1" s="1"/>
  <c r="AJ208" i="1" s="1"/>
  <c r="AL208" i="1" s="1"/>
  <c r="AD211" i="1"/>
  <c r="AF211" i="1" s="1"/>
  <c r="AH211" i="1" s="1"/>
  <c r="AJ211" i="1" s="1"/>
  <c r="AL211" i="1" s="1"/>
  <c r="AD212" i="1"/>
  <c r="AF212" i="1" s="1"/>
  <c r="AH212" i="1" s="1"/>
  <c r="AJ212" i="1" s="1"/>
  <c r="AL212" i="1" s="1"/>
  <c r="AD215" i="1"/>
  <c r="AF215" i="1" s="1"/>
  <c r="AH215" i="1" s="1"/>
  <c r="AJ215" i="1" s="1"/>
  <c r="AL215" i="1" s="1"/>
  <c r="AD216" i="1"/>
  <c r="AF216" i="1" s="1"/>
  <c r="AH216" i="1" s="1"/>
  <c r="AJ216" i="1" s="1"/>
  <c r="AL216" i="1" s="1"/>
  <c r="AD219" i="1"/>
  <c r="AF219" i="1" s="1"/>
  <c r="AH219" i="1" s="1"/>
  <c r="AJ219" i="1" s="1"/>
  <c r="AL219" i="1" s="1"/>
  <c r="AD220" i="1"/>
  <c r="AF220" i="1" s="1"/>
  <c r="AH220" i="1" s="1"/>
  <c r="AJ220" i="1" s="1"/>
  <c r="AL220" i="1" s="1"/>
  <c r="AD223" i="1"/>
  <c r="AF223" i="1" s="1"/>
  <c r="AH223" i="1" s="1"/>
  <c r="AJ223" i="1" s="1"/>
  <c r="AL223" i="1" s="1"/>
  <c r="AD224" i="1"/>
  <c r="AF224" i="1" s="1"/>
  <c r="AH224" i="1" s="1"/>
  <c r="AJ224" i="1" s="1"/>
  <c r="AL224" i="1" s="1"/>
  <c r="AD227" i="1"/>
  <c r="AF227" i="1" s="1"/>
  <c r="AH227" i="1" s="1"/>
  <c r="AJ227" i="1" s="1"/>
  <c r="AL227" i="1" s="1"/>
  <c r="AD228" i="1"/>
  <c r="AF228" i="1" s="1"/>
  <c r="AH228" i="1" s="1"/>
  <c r="AJ228" i="1" s="1"/>
  <c r="AL228" i="1" s="1"/>
  <c r="AD231" i="1"/>
  <c r="AF231" i="1" s="1"/>
  <c r="AH231" i="1" s="1"/>
  <c r="AJ231" i="1" s="1"/>
  <c r="AL231" i="1" s="1"/>
  <c r="AD232" i="1"/>
  <c r="AF232" i="1" s="1"/>
  <c r="AH232" i="1" s="1"/>
  <c r="AJ232" i="1" s="1"/>
  <c r="AL232" i="1" s="1"/>
  <c r="AD235" i="1"/>
  <c r="AF235" i="1" s="1"/>
  <c r="AH235" i="1" s="1"/>
  <c r="AJ235" i="1" s="1"/>
  <c r="AL235" i="1" s="1"/>
  <c r="AD236" i="1"/>
  <c r="AF236" i="1" s="1"/>
  <c r="AH236" i="1" s="1"/>
  <c r="AJ236" i="1" s="1"/>
  <c r="AL236" i="1" s="1"/>
  <c r="AD237" i="1"/>
  <c r="AF237" i="1" s="1"/>
  <c r="AH237" i="1" s="1"/>
  <c r="AJ237" i="1" s="1"/>
  <c r="AL237" i="1" s="1"/>
  <c r="AD238" i="1"/>
  <c r="AF238" i="1" s="1"/>
  <c r="AH238" i="1" s="1"/>
  <c r="AJ238" i="1" s="1"/>
  <c r="AL238" i="1" s="1"/>
  <c r="AD239" i="1"/>
  <c r="AF239" i="1" s="1"/>
  <c r="AH239" i="1" s="1"/>
  <c r="AJ239" i="1" s="1"/>
  <c r="AL239" i="1" s="1"/>
  <c r="AD240" i="1"/>
  <c r="AF240" i="1" s="1"/>
  <c r="AH240" i="1" s="1"/>
  <c r="AJ240" i="1" s="1"/>
  <c r="AL240" i="1" s="1"/>
  <c r="AD243" i="1"/>
  <c r="AF243" i="1" s="1"/>
  <c r="AH243" i="1" s="1"/>
  <c r="AJ243" i="1" s="1"/>
  <c r="AL243" i="1" s="1"/>
  <c r="AD244" i="1"/>
  <c r="AF244" i="1" s="1"/>
  <c r="AH244" i="1" s="1"/>
  <c r="AJ244" i="1" s="1"/>
  <c r="AL244" i="1" s="1"/>
  <c r="AD247" i="1"/>
  <c r="AF247" i="1" s="1"/>
  <c r="AH247" i="1" s="1"/>
  <c r="AJ247" i="1" s="1"/>
  <c r="AL247" i="1" s="1"/>
  <c r="AD248" i="1"/>
  <c r="AF248" i="1" s="1"/>
  <c r="AH248" i="1" s="1"/>
  <c r="AJ248" i="1" s="1"/>
  <c r="AL248" i="1" s="1"/>
  <c r="AD251" i="1"/>
  <c r="AF251" i="1" s="1"/>
  <c r="AH251" i="1" s="1"/>
  <c r="AJ251" i="1" s="1"/>
  <c r="AL251" i="1" s="1"/>
  <c r="AD252" i="1"/>
  <c r="AF252" i="1" s="1"/>
  <c r="AH252" i="1" s="1"/>
  <c r="AJ252" i="1" s="1"/>
  <c r="AL252" i="1" s="1"/>
  <c r="AD277" i="1"/>
  <c r="AF277" i="1" s="1"/>
  <c r="AH277" i="1" s="1"/>
  <c r="AJ277" i="1" s="1"/>
  <c r="AL277" i="1" s="1"/>
  <c r="AD280" i="1"/>
  <c r="AF280" i="1" s="1"/>
  <c r="AH280" i="1" s="1"/>
  <c r="AJ280" i="1" s="1"/>
  <c r="AL280" i="1" s="1"/>
  <c r="AD289" i="1"/>
  <c r="AF289" i="1" s="1"/>
  <c r="AH289" i="1" s="1"/>
  <c r="AJ289" i="1" s="1"/>
  <c r="AL289" i="1" s="1"/>
  <c r="AD291" i="1"/>
  <c r="AF291" i="1" s="1"/>
  <c r="AH291" i="1" s="1"/>
  <c r="AJ291" i="1" s="1"/>
  <c r="AL291" i="1" s="1"/>
  <c r="AD292" i="1"/>
  <c r="AF292" i="1" s="1"/>
  <c r="AH292" i="1" s="1"/>
  <c r="AJ292" i="1" s="1"/>
  <c r="AL292" i="1" s="1"/>
  <c r="AD293" i="1"/>
  <c r="AF293" i="1" s="1"/>
  <c r="AH293" i="1" s="1"/>
  <c r="AJ293" i="1" s="1"/>
  <c r="AL293" i="1" s="1"/>
  <c r="AD294" i="1"/>
  <c r="AF294" i="1" s="1"/>
  <c r="AH294" i="1" s="1"/>
  <c r="AJ294" i="1" s="1"/>
  <c r="AL294" i="1" s="1"/>
  <c r="AD295" i="1"/>
  <c r="AF295" i="1" s="1"/>
  <c r="AH295" i="1" s="1"/>
  <c r="AJ295" i="1" s="1"/>
  <c r="AL295" i="1" s="1"/>
  <c r="AD296" i="1"/>
  <c r="AF296" i="1" s="1"/>
  <c r="AH296" i="1" s="1"/>
  <c r="AJ296" i="1" s="1"/>
  <c r="AL296" i="1" s="1"/>
  <c r="AD297" i="1"/>
  <c r="AF297" i="1" s="1"/>
  <c r="AH297" i="1" s="1"/>
  <c r="AJ297" i="1" s="1"/>
  <c r="AL297" i="1" s="1"/>
  <c r="AD300" i="1"/>
  <c r="AF300" i="1" s="1"/>
  <c r="AH300" i="1" s="1"/>
  <c r="AJ300" i="1" s="1"/>
  <c r="AL300" i="1" s="1"/>
  <c r="AD301" i="1"/>
  <c r="AF301" i="1" s="1"/>
  <c r="AH301" i="1" s="1"/>
  <c r="AJ301" i="1" s="1"/>
  <c r="AL301" i="1" s="1"/>
  <c r="AD302" i="1"/>
  <c r="AF302" i="1" s="1"/>
  <c r="AH302" i="1" s="1"/>
  <c r="AJ302" i="1" s="1"/>
  <c r="AL302" i="1" s="1"/>
  <c r="AD305" i="1"/>
  <c r="AF305" i="1" s="1"/>
  <c r="AH305" i="1" s="1"/>
  <c r="AJ305" i="1" s="1"/>
  <c r="AL305" i="1" s="1"/>
  <c r="S25" i="1"/>
  <c r="U25" i="1" s="1"/>
  <c r="W25" i="1" s="1"/>
  <c r="Y25" i="1" s="1"/>
  <c r="AA25" i="1" s="1"/>
  <c r="S26" i="1"/>
  <c r="U26" i="1" s="1"/>
  <c r="W26" i="1" s="1"/>
  <c r="Y26" i="1" s="1"/>
  <c r="AA26" i="1" s="1"/>
  <c r="S27" i="1"/>
  <c r="U27" i="1" s="1"/>
  <c r="W27" i="1" s="1"/>
  <c r="Y27" i="1" s="1"/>
  <c r="AA27" i="1" s="1"/>
  <c r="S30" i="1"/>
  <c r="U30" i="1" s="1"/>
  <c r="W30" i="1" s="1"/>
  <c r="Y30" i="1" s="1"/>
  <c r="AA30" i="1" s="1"/>
  <c r="S31" i="1"/>
  <c r="U31" i="1" s="1"/>
  <c r="W31" i="1" s="1"/>
  <c r="Y31" i="1" s="1"/>
  <c r="AA31" i="1" s="1"/>
  <c r="S32" i="1"/>
  <c r="U32" i="1" s="1"/>
  <c r="W32" i="1" s="1"/>
  <c r="Y32" i="1" s="1"/>
  <c r="AA32" i="1" s="1"/>
  <c r="S35" i="1"/>
  <c r="U35" i="1" s="1"/>
  <c r="W35" i="1" s="1"/>
  <c r="Y35" i="1" s="1"/>
  <c r="AA35" i="1" s="1"/>
  <c r="S36" i="1"/>
  <c r="U36" i="1" s="1"/>
  <c r="W36" i="1" s="1"/>
  <c r="Y36" i="1" s="1"/>
  <c r="AA36" i="1" s="1"/>
  <c r="S37" i="1"/>
  <c r="U37" i="1" s="1"/>
  <c r="W37" i="1" s="1"/>
  <c r="Y37" i="1" s="1"/>
  <c r="AA37" i="1" s="1"/>
  <c r="S40" i="1"/>
  <c r="U40" i="1" s="1"/>
  <c r="W40" i="1" s="1"/>
  <c r="Y40" i="1" s="1"/>
  <c r="AA40" i="1" s="1"/>
  <c r="S41" i="1"/>
  <c r="U41" i="1" s="1"/>
  <c r="W41" i="1" s="1"/>
  <c r="Y41" i="1" s="1"/>
  <c r="AA41" i="1" s="1"/>
  <c r="S42" i="1"/>
  <c r="U42" i="1" s="1"/>
  <c r="W42" i="1" s="1"/>
  <c r="Y42" i="1" s="1"/>
  <c r="AA42" i="1" s="1"/>
  <c r="S43" i="1"/>
  <c r="U43" i="1" s="1"/>
  <c r="W43" i="1" s="1"/>
  <c r="Y43" i="1" s="1"/>
  <c r="AA43" i="1" s="1"/>
  <c r="S44" i="1"/>
  <c r="U44" i="1" s="1"/>
  <c r="W44" i="1" s="1"/>
  <c r="Y44" i="1" s="1"/>
  <c r="AA44" i="1" s="1"/>
  <c r="S48" i="1"/>
  <c r="U48" i="1" s="1"/>
  <c r="W48" i="1" s="1"/>
  <c r="Y48" i="1" s="1"/>
  <c r="AA48" i="1" s="1"/>
  <c r="S51" i="1"/>
  <c r="U51" i="1" s="1"/>
  <c r="W51" i="1" s="1"/>
  <c r="Y51" i="1" s="1"/>
  <c r="AA51" i="1" s="1"/>
  <c r="S52" i="1"/>
  <c r="U52" i="1" s="1"/>
  <c r="W52" i="1" s="1"/>
  <c r="Y52" i="1" s="1"/>
  <c r="AA52" i="1" s="1"/>
  <c r="S56" i="1"/>
  <c r="U56" i="1" s="1"/>
  <c r="W56" i="1" s="1"/>
  <c r="Y56" i="1" s="1"/>
  <c r="AA56" i="1" s="1"/>
  <c r="S57" i="1"/>
  <c r="U57" i="1" s="1"/>
  <c r="W57" i="1" s="1"/>
  <c r="Y57" i="1" s="1"/>
  <c r="AA57" i="1" s="1"/>
  <c r="S58" i="1"/>
  <c r="U58" i="1" s="1"/>
  <c r="W58" i="1" s="1"/>
  <c r="Y58" i="1" s="1"/>
  <c r="AA58" i="1" s="1"/>
  <c r="S61" i="1"/>
  <c r="U61" i="1" s="1"/>
  <c r="W61" i="1" s="1"/>
  <c r="Y61" i="1" s="1"/>
  <c r="AA61" i="1" s="1"/>
  <c r="S62" i="1"/>
  <c r="U62" i="1" s="1"/>
  <c r="W62" i="1" s="1"/>
  <c r="Y62" i="1" s="1"/>
  <c r="AA62" i="1" s="1"/>
  <c r="S63" i="1"/>
  <c r="U63" i="1" s="1"/>
  <c r="W63" i="1" s="1"/>
  <c r="Y63" i="1" s="1"/>
  <c r="AA63" i="1" s="1"/>
  <c r="S64" i="1"/>
  <c r="U64" i="1" s="1"/>
  <c r="W64" i="1" s="1"/>
  <c r="Y64" i="1" s="1"/>
  <c r="AA64" i="1" s="1"/>
  <c r="S67" i="1"/>
  <c r="U67" i="1" s="1"/>
  <c r="W67" i="1" s="1"/>
  <c r="Y67" i="1" s="1"/>
  <c r="AA67" i="1" s="1"/>
  <c r="S68" i="1"/>
  <c r="U68" i="1" s="1"/>
  <c r="W68" i="1" s="1"/>
  <c r="Y68" i="1" s="1"/>
  <c r="AA68" i="1" s="1"/>
  <c r="S71" i="1"/>
  <c r="U71" i="1" s="1"/>
  <c r="W71" i="1" s="1"/>
  <c r="Y71" i="1" s="1"/>
  <c r="AA71" i="1" s="1"/>
  <c r="S72" i="1"/>
  <c r="U72" i="1" s="1"/>
  <c r="W72" i="1" s="1"/>
  <c r="Y72" i="1" s="1"/>
  <c r="AA72" i="1" s="1"/>
  <c r="S75" i="1"/>
  <c r="U75" i="1" s="1"/>
  <c r="W75" i="1" s="1"/>
  <c r="Y75" i="1" s="1"/>
  <c r="AA75" i="1" s="1"/>
  <c r="S76" i="1"/>
  <c r="U76" i="1" s="1"/>
  <c r="W76" i="1" s="1"/>
  <c r="Y76" i="1" s="1"/>
  <c r="AA76" i="1" s="1"/>
  <c r="S77" i="1"/>
  <c r="U77" i="1" s="1"/>
  <c r="W77" i="1" s="1"/>
  <c r="Y77" i="1" s="1"/>
  <c r="AA77" i="1" s="1"/>
  <c r="S81" i="1"/>
  <c r="U81" i="1" s="1"/>
  <c r="W81" i="1" s="1"/>
  <c r="Y81" i="1" s="1"/>
  <c r="AA81" i="1" s="1"/>
  <c r="S82" i="1"/>
  <c r="U82" i="1" s="1"/>
  <c r="W82" i="1" s="1"/>
  <c r="Y82" i="1" s="1"/>
  <c r="AA82" i="1" s="1"/>
  <c r="S83" i="1"/>
  <c r="U83" i="1" s="1"/>
  <c r="W83" i="1" s="1"/>
  <c r="Y83" i="1" s="1"/>
  <c r="AA83" i="1" s="1"/>
  <c r="S84" i="1"/>
  <c r="U84" i="1" s="1"/>
  <c r="W84" i="1" s="1"/>
  <c r="Y84" i="1" s="1"/>
  <c r="AA84" i="1" s="1"/>
  <c r="S85" i="1"/>
  <c r="U85" i="1" s="1"/>
  <c r="W85" i="1" s="1"/>
  <c r="Y85" i="1" s="1"/>
  <c r="AA85" i="1" s="1"/>
  <c r="S86" i="1"/>
  <c r="U86" i="1" s="1"/>
  <c r="W86" i="1" s="1"/>
  <c r="Y86" i="1" s="1"/>
  <c r="AA86" i="1" s="1"/>
  <c r="S87" i="1"/>
  <c r="U87" i="1" s="1"/>
  <c r="W87" i="1" s="1"/>
  <c r="Y87" i="1" s="1"/>
  <c r="AA87" i="1" s="1"/>
  <c r="S88" i="1"/>
  <c r="U88" i="1" s="1"/>
  <c r="W88" i="1" s="1"/>
  <c r="Y88" i="1" s="1"/>
  <c r="AA88" i="1" s="1"/>
  <c r="S89" i="1"/>
  <c r="U89" i="1" s="1"/>
  <c r="W89" i="1" s="1"/>
  <c r="Y89" i="1" s="1"/>
  <c r="AA89" i="1" s="1"/>
  <c r="S90" i="1"/>
  <c r="U90" i="1" s="1"/>
  <c r="W90" i="1" s="1"/>
  <c r="Y90" i="1" s="1"/>
  <c r="AA90" i="1" s="1"/>
  <c r="S91" i="1"/>
  <c r="U91" i="1" s="1"/>
  <c r="W91" i="1" s="1"/>
  <c r="Y91" i="1" s="1"/>
  <c r="AA91" i="1" s="1"/>
  <c r="S107" i="1"/>
  <c r="U107" i="1" s="1"/>
  <c r="W107" i="1" s="1"/>
  <c r="Y107" i="1" s="1"/>
  <c r="AA107" i="1" s="1"/>
  <c r="S108" i="1"/>
  <c r="U108" i="1" s="1"/>
  <c r="W108" i="1" s="1"/>
  <c r="Y108" i="1" s="1"/>
  <c r="AA108" i="1" s="1"/>
  <c r="S109" i="1"/>
  <c r="U109" i="1" s="1"/>
  <c r="W109" i="1" s="1"/>
  <c r="Y109" i="1" s="1"/>
  <c r="AA109" i="1" s="1"/>
  <c r="S111" i="1"/>
  <c r="U111" i="1" s="1"/>
  <c r="W111" i="1" s="1"/>
  <c r="Y111" i="1" s="1"/>
  <c r="AA111" i="1" s="1"/>
  <c r="S112" i="1"/>
  <c r="U112" i="1" s="1"/>
  <c r="W112" i="1" s="1"/>
  <c r="Y112" i="1" s="1"/>
  <c r="AA112" i="1" s="1"/>
  <c r="S113" i="1"/>
  <c r="U113" i="1" s="1"/>
  <c r="W113" i="1" s="1"/>
  <c r="Y113" i="1" s="1"/>
  <c r="AA113" i="1" s="1"/>
  <c r="S114" i="1"/>
  <c r="U114" i="1" s="1"/>
  <c r="W114" i="1" s="1"/>
  <c r="Y114" i="1" s="1"/>
  <c r="AA114" i="1" s="1"/>
  <c r="S115" i="1"/>
  <c r="U115" i="1" s="1"/>
  <c r="W115" i="1" s="1"/>
  <c r="Y115" i="1" s="1"/>
  <c r="AA115" i="1" s="1"/>
  <c r="S116" i="1"/>
  <c r="U116" i="1" s="1"/>
  <c r="W116" i="1" s="1"/>
  <c r="Y116" i="1" s="1"/>
  <c r="AA116" i="1" s="1"/>
  <c r="S118" i="1"/>
  <c r="U118" i="1" s="1"/>
  <c r="W118" i="1" s="1"/>
  <c r="Y118" i="1" s="1"/>
  <c r="AA118" i="1" s="1"/>
  <c r="S120" i="1"/>
  <c r="U120" i="1" s="1"/>
  <c r="W120" i="1" s="1"/>
  <c r="Y120" i="1" s="1"/>
  <c r="AA120" i="1" s="1"/>
  <c r="S122" i="1"/>
  <c r="U122" i="1" s="1"/>
  <c r="W122" i="1" s="1"/>
  <c r="Y122" i="1" s="1"/>
  <c r="AA122" i="1" s="1"/>
  <c r="S123" i="1"/>
  <c r="U123" i="1" s="1"/>
  <c r="W123" i="1" s="1"/>
  <c r="Y123" i="1" s="1"/>
  <c r="AA123" i="1" s="1"/>
  <c r="S125" i="1"/>
  <c r="U125" i="1" s="1"/>
  <c r="W125" i="1" s="1"/>
  <c r="Y125" i="1" s="1"/>
  <c r="AA125" i="1" s="1"/>
  <c r="S127" i="1"/>
  <c r="U127" i="1" s="1"/>
  <c r="W127" i="1" s="1"/>
  <c r="Y127" i="1" s="1"/>
  <c r="AA127" i="1" s="1"/>
  <c r="S129" i="1"/>
  <c r="U129" i="1" s="1"/>
  <c r="W129" i="1" s="1"/>
  <c r="Y129" i="1" s="1"/>
  <c r="AA129" i="1" s="1"/>
  <c r="S130" i="1"/>
  <c r="U130" i="1" s="1"/>
  <c r="W130" i="1" s="1"/>
  <c r="Y130" i="1" s="1"/>
  <c r="AA130" i="1" s="1"/>
  <c r="S133" i="1"/>
  <c r="U133" i="1" s="1"/>
  <c r="W133" i="1" s="1"/>
  <c r="Y133" i="1" s="1"/>
  <c r="AA133" i="1" s="1"/>
  <c r="S134" i="1"/>
  <c r="U134" i="1" s="1"/>
  <c r="W134" i="1" s="1"/>
  <c r="Y134" i="1" s="1"/>
  <c r="AA134" i="1" s="1"/>
  <c r="S135" i="1"/>
  <c r="U135" i="1" s="1"/>
  <c r="W135" i="1" s="1"/>
  <c r="Y135" i="1" s="1"/>
  <c r="AA135" i="1" s="1"/>
  <c r="S138" i="1"/>
  <c r="U138" i="1" s="1"/>
  <c r="W138" i="1" s="1"/>
  <c r="Y138" i="1" s="1"/>
  <c r="AA138" i="1" s="1"/>
  <c r="S141" i="1"/>
  <c r="U141" i="1" s="1"/>
  <c r="W141" i="1" s="1"/>
  <c r="Y141" i="1" s="1"/>
  <c r="AA141" i="1" s="1"/>
  <c r="S142" i="1"/>
  <c r="U142" i="1" s="1"/>
  <c r="W142" i="1" s="1"/>
  <c r="Y142" i="1" s="1"/>
  <c r="AA142" i="1" s="1"/>
  <c r="S147" i="1"/>
  <c r="U147" i="1" s="1"/>
  <c r="W147" i="1" s="1"/>
  <c r="Y147" i="1" s="1"/>
  <c r="AA147" i="1" s="1"/>
  <c r="S150" i="1"/>
  <c r="U150" i="1" s="1"/>
  <c r="W150" i="1" s="1"/>
  <c r="Y150" i="1" s="1"/>
  <c r="AA150" i="1" s="1"/>
  <c r="S151" i="1"/>
  <c r="U151" i="1" s="1"/>
  <c r="W151" i="1" s="1"/>
  <c r="Y151" i="1" s="1"/>
  <c r="AA151" i="1" s="1"/>
  <c r="S152" i="1"/>
  <c r="U152" i="1" s="1"/>
  <c r="W152" i="1" s="1"/>
  <c r="Y152" i="1" s="1"/>
  <c r="AA152" i="1" s="1"/>
  <c r="S153" i="1"/>
  <c r="U153" i="1" s="1"/>
  <c r="W153" i="1" s="1"/>
  <c r="Y153" i="1" s="1"/>
  <c r="AA153" i="1" s="1"/>
  <c r="S154" i="1"/>
  <c r="U154" i="1" s="1"/>
  <c r="W154" i="1" s="1"/>
  <c r="Y154" i="1" s="1"/>
  <c r="AA154" i="1" s="1"/>
  <c r="S155" i="1"/>
  <c r="U155" i="1" s="1"/>
  <c r="W155" i="1" s="1"/>
  <c r="Y155" i="1" s="1"/>
  <c r="AA155" i="1" s="1"/>
  <c r="S156" i="1"/>
  <c r="U156" i="1" s="1"/>
  <c r="W156" i="1" s="1"/>
  <c r="Y156" i="1" s="1"/>
  <c r="AA156" i="1" s="1"/>
  <c r="S157" i="1"/>
  <c r="U157" i="1" s="1"/>
  <c r="W157" i="1" s="1"/>
  <c r="Y157" i="1" s="1"/>
  <c r="AA157" i="1" s="1"/>
  <c r="S160" i="1"/>
  <c r="U160" i="1" s="1"/>
  <c r="W160" i="1" s="1"/>
  <c r="Y160" i="1" s="1"/>
  <c r="AA160" i="1" s="1"/>
  <c r="S161" i="1"/>
  <c r="U161" i="1" s="1"/>
  <c r="W161" i="1" s="1"/>
  <c r="Y161" i="1" s="1"/>
  <c r="AA161" i="1" s="1"/>
  <c r="S164" i="1"/>
  <c r="U164" i="1" s="1"/>
  <c r="W164" i="1" s="1"/>
  <c r="Y164" i="1" s="1"/>
  <c r="AA164" i="1" s="1"/>
  <c r="S165" i="1"/>
  <c r="U165" i="1" s="1"/>
  <c r="W165" i="1" s="1"/>
  <c r="Y165" i="1" s="1"/>
  <c r="AA165" i="1" s="1"/>
  <c r="S166" i="1"/>
  <c r="U166" i="1" s="1"/>
  <c r="W166" i="1" s="1"/>
  <c r="Y166" i="1" s="1"/>
  <c r="AA166" i="1" s="1"/>
  <c r="S178" i="1"/>
  <c r="U178" i="1" s="1"/>
  <c r="W178" i="1" s="1"/>
  <c r="Y178" i="1" s="1"/>
  <c r="AA178" i="1" s="1"/>
  <c r="S179" i="1"/>
  <c r="U179" i="1" s="1"/>
  <c r="W179" i="1" s="1"/>
  <c r="Y179" i="1" s="1"/>
  <c r="AA179" i="1" s="1"/>
  <c r="S182" i="1"/>
  <c r="U182" i="1" s="1"/>
  <c r="W182" i="1" s="1"/>
  <c r="Y182" i="1" s="1"/>
  <c r="AA182" i="1" s="1"/>
  <c r="S183" i="1"/>
  <c r="U183" i="1" s="1"/>
  <c r="W183" i="1" s="1"/>
  <c r="Y183" i="1" s="1"/>
  <c r="AA183" i="1" s="1"/>
  <c r="S186" i="1"/>
  <c r="U186" i="1" s="1"/>
  <c r="W186" i="1" s="1"/>
  <c r="Y186" i="1" s="1"/>
  <c r="AA186" i="1" s="1"/>
  <c r="S187" i="1"/>
  <c r="U187" i="1" s="1"/>
  <c r="W187" i="1" s="1"/>
  <c r="Y187" i="1" s="1"/>
  <c r="AA187" i="1" s="1"/>
  <c r="S190" i="1"/>
  <c r="U190" i="1" s="1"/>
  <c r="W190" i="1" s="1"/>
  <c r="Y190" i="1" s="1"/>
  <c r="AA190" i="1" s="1"/>
  <c r="S191" i="1"/>
  <c r="U191" i="1" s="1"/>
  <c r="W191" i="1" s="1"/>
  <c r="Y191" i="1" s="1"/>
  <c r="AA191" i="1" s="1"/>
  <c r="S194" i="1"/>
  <c r="U194" i="1" s="1"/>
  <c r="W194" i="1" s="1"/>
  <c r="Y194" i="1" s="1"/>
  <c r="AA194" i="1" s="1"/>
  <c r="S195" i="1"/>
  <c r="U195" i="1" s="1"/>
  <c r="W195" i="1" s="1"/>
  <c r="Y195" i="1" s="1"/>
  <c r="AA195" i="1" s="1"/>
  <c r="S198" i="1"/>
  <c r="U198" i="1" s="1"/>
  <c r="W198" i="1" s="1"/>
  <c r="Y198" i="1" s="1"/>
  <c r="AA198" i="1" s="1"/>
  <c r="S199" i="1"/>
  <c r="U199" i="1" s="1"/>
  <c r="W199" i="1" s="1"/>
  <c r="Y199" i="1" s="1"/>
  <c r="AA199" i="1" s="1"/>
  <c r="S200" i="1"/>
  <c r="U200" i="1" s="1"/>
  <c r="W200" i="1" s="1"/>
  <c r="Y200" i="1" s="1"/>
  <c r="AA200" i="1" s="1"/>
  <c r="S203" i="1"/>
  <c r="U203" i="1" s="1"/>
  <c r="W203" i="1" s="1"/>
  <c r="Y203" i="1" s="1"/>
  <c r="AA203" i="1" s="1"/>
  <c r="S204" i="1"/>
  <c r="U204" i="1" s="1"/>
  <c r="W204" i="1" s="1"/>
  <c r="Y204" i="1" s="1"/>
  <c r="AA204" i="1" s="1"/>
  <c r="S207" i="1"/>
  <c r="U207" i="1" s="1"/>
  <c r="W207" i="1" s="1"/>
  <c r="Y207" i="1" s="1"/>
  <c r="AA207" i="1" s="1"/>
  <c r="S208" i="1"/>
  <c r="U208" i="1" s="1"/>
  <c r="W208" i="1" s="1"/>
  <c r="Y208" i="1" s="1"/>
  <c r="AA208" i="1" s="1"/>
  <c r="S211" i="1"/>
  <c r="U211" i="1" s="1"/>
  <c r="W211" i="1" s="1"/>
  <c r="Y211" i="1" s="1"/>
  <c r="AA211" i="1" s="1"/>
  <c r="S212" i="1"/>
  <c r="U212" i="1" s="1"/>
  <c r="W212" i="1" s="1"/>
  <c r="Y212" i="1" s="1"/>
  <c r="AA212" i="1" s="1"/>
  <c r="S215" i="1"/>
  <c r="U215" i="1" s="1"/>
  <c r="W215" i="1" s="1"/>
  <c r="Y215" i="1" s="1"/>
  <c r="AA215" i="1" s="1"/>
  <c r="S216" i="1"/>
  <c r="U216" i="1" s="1"/>
  <c r="W216" i="1" s="1"/>
  <c r="Y216" i="1" s="1"/>
  <c r="AA216" i="1" s="1"/>
  <c r="S219" i="1"/>
  <c r="U219" i="1" s="1"/>
  <c r="W219" i="1" s="1"/>
  <c r="Y219" i="1" s="1"/>
  <c r="AA219" i="1" s="1"/>
  <c r="S220" i="1"/>
  <c r="U220" i="1" s="1"/>
  <c r="W220" i="1" s="1"/>
  <c r="Y220" i="1" s="1"/>
  <c r="AA220" i="1" s="1"/>
  <c r="S223" i="1"/>
  <c r="U223" i="1" s="1"/>
  <c r="W223" i="1" s="1"/>
  <c r="Y223" i="1" s="1"/>
  <c r="AA223" i="1" s="1"/>
  <c r="S224" i="1"/>
  <c r="U224" i="1" s="1"/>
  <c r="W224" i="1" s="1"/>
  <c r="Y224" i="1" s="1"/>
  <c r="AA224" i="1" s="1"/>
  <c r="S227" i="1"/>
  <c r="U227" i="1" s="1"/>
  <c r="W227" i="1" s="1"/>
  <c r="Y227" i="1" s="1"/>
  <c r="AA227" i="1" s="1"/>
  <c r="S228" i="1"/>
  <c r="U228" i="1" s="1"/>
  <c r="W228" i="1" s="1"/>
  <c r="Y228" i="1" s="1"/>
  <c r="AA228" i="1" s="1"/>
  <c r="S231" i="1"/>
  <c r="U231" i="1" s="1"/>
  <c r="W231" i="1" s="1"/>
  <c r="Y231" i="1" s="1"/>
  <c r="AA231" i="1" s="1"/>
  <c r="S232" i="1"/>
  <c r="U232" i="1" s="1"/>
  <c r="W232" i="1" s="1"/>
  <c r="Y232" i="1" s="1"/>
  <c r="AA232" i="1" s="1"/>
  <c r="S235" i="1"/>
  <c r="U235" i="1" s="1"/>
  <c r="W235" i="1" s="1"/>
  <c r="Y235" i="1" s="1"/>
  <c r="AA235" i="1" s="1"/>
  <c r="S236" i="1"/>
  <c r="U236" i="1" s="1"/>
  <c r="W236" i="1" s="1"/>
  <c r="Y236" i="1" s="1"/>
  <c r="AA236" i="1" s="1"/>
  <c r="S237" i="1"/>
  <c r="U237" i="1" s="1"/>
  <c r="W237" i="1" s="1"/>
  <c r="Y237" i="1" s="1"/>
  <c r="AA237" i="1" s="1"/>
  <c r="S238" i="1"/>
  <c r="U238" i="1" s="1"/>
  <c r="W238" i="1" s="1"/>
  <c r="Y238" i="1" s="1"/>
  <c r="AA238" i="1" s="1"/>
  <c r="S239" i="1"/>
  <c r="U239" i="1" s="1"/>
  <c r="W239" i="1" s="1"/>
  <c r="Y239" i="1" s="1"/>
  <c r="AA239" i="1" s="1"/>
  <c r="S240" i="1"/>
  <c r="U240" i="1" s="1"/>
  <c r="W240" i="1" s="1"/>
  <c r="Y240" i="1" s="1"/>
  <c r="AA240" i="1" s="1"/>
  <c r="S243" i="1"/>
  <c r="U243" i="1" s="1"/>
  <c r="W243" i="1" s="1"/>
  <c r="Y243" i="1" s="1"/>
  <c r="AA243" i="1" s="1"/>
  <c r="S244" i="1"/>
  <c r="U244" i="1" s="1"/>
  <c r="W244" i="1" s="1"/>
  <c r="Y244" i="1" s="1"/>
  <c r="AA244" i="1" s="1"/>
  <c r="S247" i="1"/>
  <c r="U247" i="1" s="1"/>
  <c r="W247" i="1" s="1"/>
  <c r="Y247" i="1" s="1"/>
  <c r="AA247" i="1" s="1"/>
  <c r="S248" i="1"/>
  <c r="U248" i="1" s="1"/>
  <c r="W248" i="1" s="1"/>
  <c r="Y248" i="1" s="1"/>
  <c r="AA248" i="1" s="1"/>
  <c r="S251" i="1"/>
  <c r="U251" i="1" s="1"/>
  <c r="W251" i="1" s="1"/>
  <c r="Y251" i="1" s="1"/>
  <c r="AA251" i="1" s="1"/>
  <c r="S252" i="1"/>
  <c r="U252" i="1" s="1"/>
  <c r="W252" i="1" s="1"/>
  <c r="Y252" i="1" s="1"/>
  <c r="AA252" i="1" s="1"/>
  <c r="S277" i="1"/>
  <c r="U277" i="1" s="1"/>
  <c r="W277" i="1" s="1"/>
  <c r="Y277" i="1" s="1"/>
  <c r="AA277" i="1" s="1"/>
  <c r="S280" i="1"/>
  <c r="U280" i="1" s="1"/>
  <c r="W280" i="1" s="1"/>
  <c r="Y280" i="1" s="1"/>
  <c r="AA280" i="1" s="1"/>
  <c r="S289" i="1"/>
  <c r="U289" i="1" s="1"/>
  <c r="W289" i="1" s="1"/>
  <c r="Y289" i="1" s="1"/>
  <c r="AA289" i="1" s="1"/>
  <c r="S291" i="1"/>
  <c r="U291" i="1" s="1"/>
  <c r="W291" i="1" s="1"/>
  <c r="Y291" i="1" s="1"/>
  <c r="AA291" i="1" s="1"/>
  <c r="S292" i="1"/>
  <c r="U292" i="1" s="1"/>
  <c r="W292" i="1" s="1"/>
  <c r="Y292" i="1" s="1"/>
  <c r="AA292" i="1" s="1"/>
  <c r="S293" i="1"/>
  <c r="U293" i="1" s="1"/>
  <c r="W293" i="1" s="1"/>
  <c r="Y293" i="1" s="1"/>
  <c r="AA293" i="1" s="1"/>
  <c r="S294" i="1"/>
  <c r="U294" i="1" s="1"/>
  <c r="W294" i="1" s="1"/>
  <c r="Y294" i="1" s="1"/>
  <c r="AA294" i="1" s="1"/>
  <c r="S295" i="1"/>
  <c r="U295" i="1" s="1"/>
  <c r="W295" i="1" s="1"/>
  <c r="Y295" i="1" s="1"/>
  <c r="AA295" i="1" s="1"/>
  <c r="S296" i="1"/>
  <c r="U296" i="1" s="1"/>
  <c r="W296" i="1" s="1"/>
  <c r="Y296" i="1" s="1"/>
  <c r="AA296" i="1" s="1"/>
  <c r="S297" i="1"/>
  <c r="U297" i="1" s="1"/>
  <c r="W297" i="1" s="1"/>
  <c r="Y297" i="1" s="1"/>
  <c r="AA297" i="1" s="1"/>
  <c r="S300" i="1"/>
  <c r="U300" i="1" s="1"/>
  <c r="W300" i="1" s="1"/>
  <c r="Y300" i="1" s="1"/>
  <c r="AA300" i="1" s="1"/>
  <c r="S301" i="1"/>
  <c r="U301" i="1" s="1"/>
  <c r="W301" i="1" s="1"/>
  <c r="Y301" i="1" s="1"/>
  <c r="AA301" i="1" s="1"/>
  <c r="S302" i="1"/>
  <c r="U302" i="1" s="1"/>
  <c r="W302" i="1" s="1"/>
  <c r="Y302" i="1" s="1"/>
  <c r="AA302" i="1" s="1"/>
  <c r="S305" i="1"/>
  <c r="U305" i="1" s="1"/>
  <c r="W305" i="1" s="1"/>
  <c r="Y305" i="1" s="1"/>
  <c r="AA305" i="1" s="1"/>
  <c r="F25" i="1"/>
  <c r="H25" i="1" s="1"/>
  <c r="J25" i="1" s="1"/>
  <c r="L25" i="1" s="1"/>
  <c r="N25" i="1" s="1"/>
  <c r="P25" i="1" s="1"/>
  <c r="F26" i="1"/>
  <c r="H26" i="1" s="1"/>
  <c r="J26" i="1" s="1"/>
  <c r="L26" i="1" s="1"/>
  <c r="N26" i="1" s="1"/>
  <c r="P26" i="1" s="1"/>
  <c r="F27" i="1"/>
  <c r="H27" i="1" s="1"/>
  <c r="J27" i="1" s="1"/>
  <c r="L27" i="1" s="1"/>
  <c r="N27" i="1" s="1"/>
  <c r="P27" i="1" s="1"/>
  <c r="F30" i="1"/>
  <c r="H30" i="1" s="1"/>
  <c r="J30" i="1" s="1"/>
  <c r="L30" i="1" s="1"/>
  <c r="N30" i="1" s="1"/>
  <c r="P30" i="1" s="1"/>
  <c r="F31" i="1"/>
  <c r="H31" i="1" s="1"/>
  <c r="J31" i="1" s="1"/>
  <c r="L31" i="1" s="1"/>
  <c r="N31" i="1" s="1"/>
  <c r="P31" i="1" s="1"/>
  <c r="F32" i="1"/>
  <c r="H32" i="1" s="1"/>
  <c r="J32" i="1" s="1"/>
  <c r="L32" i="1" s="1"/>
  <c r="N32" i="1" s="1"/>
  <c r="P32" i="1" s="1"/>
  <c r="F35" i="1"/>
  <c r="H35" i="1" s="1"/>
  <c r="J35" i="1" s="1"/>
  <c r="L35" i="1" s="1"/>
  <c r="N35" i="1" s="1"/>
  <c r="P35" i="1" s="1"/>
  <c r="F36" i="1"/>
  <c r="H36" i="1" s="1"/>
  <c r="J36" i="1" s="1"/>
  <c r="L36" i="1" s="1"/>
  <c r="N36" i="1" s="1"/>
  <c r="P36" i="1" s="1"/>
  <c r="F37" i="1"/>
  <c r="H37" i="1" s="1"/>
  <c r="J37" i="1" s="1"/>
  <c r="L37" i="1" s="1"/>
  <c r="N37" i="1" s="1"/>
  <c r="P37" i="1" s="1"/>
  <c r="F40" i="1"/>
  <c r="H40" i="1" s="1"/>
  <c r="J40" i="1" s="1"/>
  <c r="L40" i="1" s="1"/>
  <c r="N40" i="1" s="1"/>
  <c r="P40" i="1" s="1"/>
  <c r="F41" i="1"/>
  <c r="H41" i="1" s="1"/>
  <c r="J41" i="1" s="1"/>
  <c r="L41" i="1" s="1"/>
  <c r="N41" i="1" s="1"/>
  <c r="P41" i="1" s="1"/>
  <c r="F42" i="1"/>
  <c r="H42" i="1" s="1"/>
  <c r="J42" i="1" s="1"/>
  <c r="L42" i="1" s="1"/>
  <c r="N42" i="1" s="1"/>
  <c r="P42" i="1" s="1"/>
  <c r="F43" i="1"/>
  <c r="H43" i="1" s="1"/>
  <c r="J43" i="1" s="1"/>
  <c r="L43" i="1" s="1"/>
  <c r="N43" i="1" s="1"/>
  <c r="P43" i="1" s="1"/>
  <c r="F44" i="1"/>
  <c r="H44" i="1" s="1"/>
  <c r="J44" i="1" s="1"/>
  <c r="L44" i="1" s="1"/>
  <c r="N44" i="1" s="1"/>
  <c r="P44" i="1" s="1"/>
  <c r="F48" i="1"/>
  <c r="H48" i="1" s="1"/>
  <c r="J48" i="1" s="1"/>
  <c r="L48" i="1" s="1"/>
  <c r="N48" i="1" s="1"/>
  <c r="P48" i="1" s="1"/>
  <c r="F51" i="1"/>
  <c r="H51" i="1" s="1"/>
  <c r="J51" i="1" s="1"/>
  <c r="L51" i="1" s="1"/>
  <c r="N51" i="1" s="1"/>
  <c r="P51" i="1" s="1"/>
  <c r="F52" i="1"/>
  <c r="H52" i="1" s="1"/>
  <c r="J52" i="1" s="1"/>
  <c r="L52" i="1" s="1"/>
  <c r="N52" i="1" s="1"/>
  <c r="P52" i="1" s="1"/>
  <c r="F56" i="1"/>
  <c r="H56" i="1" s="1"/>
  <c r="J56" i="1" s="1"/>
  <c r="L56" i="1" s="1"/>
  <c r="N56" i="1" s="1"/>
  <c r="P56" i="1" s="1"/>
  <c r="F57" i="1"/>
  <c r="H57" i="1" s="1"/>
  <c r="J57" i="1" s="1"/>
  <c r="L57" i="1" s="1"/>
  <c r="N57" i="1" s="1"/>
  <c r="P57" i="1" s="1"/>
  <c r="F58" i="1"/>
  <c r="H58" i="1" s="1"/>
  <c r="J58" i="1" s="1"/>
  <c r="L58" i="1" s="1"/>
  <c r="N58" i="1" s="1"/>
  <c r="P58" i="1" s="1"/>
  <c r="F61" i="1"/>
  <c r="H61" i="1" s="1"/>
  <c r="J61" i="1" s="1"/>
  <c r="L61" i="1" s="1"/>
  <c r="N61" i="1" s="1"/>
  <c r="P61" i="1" s="1"/>
  <c r="F62" i="1"/>
  <c r="H62" i="1" s="1"/>
  <c r="J62" i="1" s="1"/>
  <c r="L62" i="1" s="1"/>
  <c r="N62" i="1" s="1"/>
  <c r="P62" i="1" s="1"/>
  <c r="F63" i="1"/>
  <c r="H63" i="1" s="1"/>
  <c r="J63" i="1" s="1"/>
  <c r="L63" i="1" s="1"/>
  <c r="N63" i="1" s="1"/>
  <c r="P63" i="1" s="1"/>
  <c r="F64" i="1"/>
  <c r="H64" i="1" s="1"/>
  <c r="J64" i="1" s="1"/>
  <c r="L64" i="1" s="1"/>
  <c r="N64" i="1" s="1"/>
  <c r="P64" i="1" s="1"/>
  <c r="F67" i="1"/>
  <c r="H67" i="1" s="1"/>
  <c r="J67" i="1" s="1"/>
  <c r="L67" i="1" s="1"/>
  <c r="N67" i="1" s="1"/>
  <c r="P67" i="1" s="1"/>
  <c r="F68" i="1"/>
  <c r="H68" i="1" s="1"/>
  <c r="J68" i="1" s="1"/>
  <c r="L68" i="1" s="1"/>
  <c r="N68" i="1" s="1"/>
  <c r="P68" i="1" s="1"/>
  <c r="F71" i="1"/>
  <c r="H71" i="1" s="1"/>
  <c r="J71" i="1" s="1"/>
  <c r="L71" i="1" s="1"/>
  <c r="N71" i="1" s="1"/>
  <c r="P71" i="1" s="1"/>
  <c r="F72" i="1"/>
  <c r="H72" i="1" s="1"/>
  <c r="J72" i="1" s="1"/>
  <c r="L72" i="1" s="1"/>
  <c r="N72" i="1" s="1"/>
  <c r="P72" i="1" s="1"/>
  <c r="F75" i="1"/>
  <c r="H75" i="1" s="1"/>
  <c r="J75" i="1" s="1"/>
  <c r="L75" i="1" s="1"/>
  <c r="N75" i="1" s="1"/>
  <c r="P75" i="1" s="1"/>
  <c r="F76" i="1"/>
  <c r="H76" i="1" s="1"/>
  <c r="J76" i="1" s="1"/>
  <c r="L76" i="1" s="1"/>
  <c r="N76" i="1" s="1"/>
  <c r="P76" i="1" s="1"/>
  <c r="F77" i="1"/>
  <c r="H77" i="1" s="1"/>
  <c r="J77" i="1" s="1"/>
  <c r="L77" i="1" s="1"/>
  <c r="N77" i="1" s="1"/>
  <c r="P77" i="1" s="1"/>
  <c r="F81" i="1"/>
  <c r="H81" i="1" s="1"/>
  <c r="J81" i="1" s="1"/>
  <c r="L81" i="1" s="1"/>
  <c r="N81" i="1" s="1"/>
  <c r="P81" i="1" s="1"/>
  <c r="F82" i="1"/>
  <c r="H82" i="1" s="1"/>
  <c r="J82" i="1" s="1"/>
  <c r="L82" i="1" s="1"/>
  <c r="N82" i="1" s="1"/>
  <c r="P82" i="1" s="1"/>
  <c r="F83" i="1"/>
  <c r="H83" i="1" s="1"/>
  <c r="J83" i="1" s="1"/>
  <c r="L83" i="1" s="1"/>
  <c r="N83" i="1" s="1"/>
  <c r="P83" i="1" s="1"/>
  <c r="F84" i="1"/>
  <c r="H84" i="1" s="1"/>
  <c r="J84" i="1" s="1"/>
  <c r="L84" i="1" s="1"/>
  <c r="N84" i="1" s="1"/>
  <c r="P84" i="1" s="1"/>
  <c r="F85" i="1"/>
  <c r="H85" i="1" s="1"/>
  <c r="J85" i="1" s="1"/>
  <c r="L85" i="1" s="1"/>
  <c r="N85" i="1" s="1"/>
  <c r="P85" i="1" s="1"/>
  <c r="F86" i="1"/>
  <c r="H86" i="1" s="1"/>
  <c r="J86" i="1" s="1"/>
  <c r="L86" i="1" s="1"/>
  <c r="N86" i="1" s="1"/>
  <c r="P86" i="1" s="1"/>
  <c r="F87" i="1"/>
  <c r="H87" i="1" s="1"/>
  <c r="J87" i="1" s="1"/>
  <c r="L87" i="1" s="1"/>
  <c r="N87" i="1" s="1"/>
  <c r="P87" i="1" s="1"/>
  <c r="F88" i="1"/>
  <c r="H88" i="1" s="1"/>
  <c r="J88" i="1" s="1"/>
  <c r="L88" i="1" s="1"/>
  <c r="N88" i="1" s="1"/>
  <c r="P88" i="1" s="1"/>
  <c r="F89" i="1"/>
  <c r="H89" i="1" s="1"/>
  <c r="J89" i="1" s="1"/>
  <c r="L89" i="1" s="1"/>
  <c r="N89" i="1" s="1"/>
  <c r="P89" i="1" s="1"/>
  <c r="F90" i="1"/>
  <c r="H90" i="1" s="1"/>
  <c r="J90" i="1" s="1"/>
  <c r="L90" i="1" s="1"/>
  <c r="N90" i="1" s="1"/>
  <c r="P90" i="1" s="1"/>
  <c r="F91" i="1"/>
  <c r="H91" i="1" s="1"/>
  <c r="J91" i="1" s="1"/>
  <c r="L91" i="1" s="1"/>
  <c r="N91" i="1" s="1"/>
  <c r="P91" i="1" s="1"/>
  <c r="F107" i="1"/>
  <c r="H107" i="1" s="1"/>
  <c r="J107" i="1" s="1"/>
  <c r="L107" i="1" s="1"/>
  <c r="N107" i="1" s="1"/>
  <c r="P107" i="1" s="1"/>
  <c r="F108" i="1"/>
  <c r="H108" i="1" s="1"/>
  <c r="J108" i="1" s="1"/>
  <c r="L108" i="1" s="1"/>
  <c r="N108" i="1" s="1"/>
  <c r="P108" i="1" s="1"/>
  <c r="F109" i="1"/>
  <c r="H109" i="1" s="1"/>
  <c r="J109" i="1" s="1"/>
  <c r="L109" i="1" s="1"/>
  <c r="N109" i="1" s="1"/>
  <c r="P109" i="1" s="1"/>
  <c r="F111" i="1"/>
  <c r="H111" i="1" s="1"/>
  <c r="J111" i="1" s="1"/>
  <c r="L111" i="1" s="1"/>
  <c r="N111" i="1" s="1"/>
  <c r="P111" i="1" s="1"/>
  <c r="F112" i="1"/>
  <c r="H112" i="1" s="1"/>
  <c r="J112" i="1" s="1"/>
  <c r="L112" i="1" s="1"/>
  <c r="N112" i="1" s="1"/>
  <c r="P112" i="1" s="1"/>
  <c r="F113" i="1"/>
  <c r="H113" i="1" s="1"/>
  <c r="J113" i="1" s="1"/>
  <c r="L113" i="1" s="1"/>
  <c r="N113" i="1" s="1"/>
  <c r="P113" i="1" s="1"/>
  <c r="F114" i="1"/>
  <c r="H114" i="1" s="1"/>
  <c r="J114" i="1" s="1"/>
  <c r="L114" i="1" s="1"/>
  <c r="N114" i="1" s="1"/>
  <c r="P114" i="1" s="1"/>
  <c r="F115" i="1"/>
  <c r="H115" i="1" s="1"/>
  <c r="J115" i="1" s="1"/>
  <c r="L115" i="1" s="1"/>
  <c r="N115" i="1" s="1"/>
  <c r="P115" i="1" s="1"/>
  <c r="F116" i="1"/>
  <c r="H116" i="1" s="1"/>
  <c r="J116" i="1" s="1"/>
  <c r="L116" i="1" s="1"/>
  <c r="N116" i="1" s="1"/>
  <c r="P116" i="1" s="1"/>
  <c r="F118" i="1"/>
  <c r="H118" i="1" s="1"/>
  <c r="J118" i="1" s="1"/>
  <c r="L118" i="1" s="1"/>
  <c r="N118" i="1" s="1"/>
  <c r="P118" i="1" s="1"/>
  <c r="F120" i="1"/>
  <c r="H120" i="1" s="1"/>
  <c r="J120" i="1" s="1"/>
  <c r="L120" i="1" s="1"/>
  <c r="N120" i="1" s="1"/>
  <c r="P120" i="1" s="1"/>
  <c r="F122" i="1"/>
  <c r="H122" i="1" s="1"/>
  <c r="J122" i="1" s="1"/>
  <c r="L122" i="1" s="1"/>
  <c r="N122" i="1" s="1"/>
  <c r="P122" i="1" s="1"/>
  <c r="F123" i="1"/>
  <c r="H123" i="1" s="1"/>
  <c r="J123" i="1" s="1"/>
  <c r="L123" i="1" s="1"/>
  <c r="N123" i="1" s="1"/>
  <c r="P123" i="1" s="1"/>
  <c r="F125" i="1"/>
  <c r="H125" i="1" s="1"/>
  <c r="J125" i="1" s="1"/>
  <c r="L125" i="1" s="1"/>
  <c r="N125" i="1" s="1"/>
  <c r="P125" i="1" s="1"/>
  <c r="F127" i="1"/>
  <c r="H127" i="1" s="1"/>
  <c r="J127" i="1" s="1"/>
  <c r="L127" i="1" s="1"/>
  <c r="N127" i="1" s="1"/>
  <c r="P127" i="1" s="1"/>
  <c r="F129" i="1"/>
  <c r="H129" i="1" s="1"/>
  <c r="J129" i="1" s="1"/>
  <c r="L129" i="1" s="1"/>
  <c r="N129" i="1" s="1"/>
  <c r="P129" i="1" s="1"/>
  <c r="F130" i="1"/>
  <c r="H130" i="1" s="1"/>
  <c r="J130" i="1" s="1"/>
  <c r="L130" i="1" s="1"/>
  <c r="N130" i="1" s="1"/>
  <c r="P130" i="1" s="1"/>
  <c r="F133" i="1"/>
  <c r="H133" i="1" s="1"/>
  <c r="J133" i="1" s="1"/>
  <c r="L133" i="1" s="1"/>
  <c r="N133" i="1" s="1"/>
  <c r="P133" i="1" s="1"/>
  <c r="F134" i="1"/>
  <c r="H134" i="1" s="1"/>
  <c r="J134" i="1" s="1"/>
  <c r="L134" i="1" s="1"/>
  <c r="N134" i="1" s="1"/>
  <c r="P134" i="1" s="1"/>
  <c r="F135" i="1"/>
  <c r="H135" i="1" s="1"/>
  <c r="J135" i="1" s="1"/>
  <c r="L135" i="1" s="1"/>
  <c r="N135" i="1" s="1"/>
  <c r="P135" i="1" s="1"/>
  <c r="F138" i="1"/>
  <c r="H138" i="1" s="1"/>
  <c r="J138" i="1" s="1"/>
  <c r="L138" i="1" s="1"/>
  <c r="N138" i="1" s="1"/>
  <c r="P138" i="1" s="1"/>
  <c r="F141" i="1"/>
  <c r="H141" i="1" s="1"/>
  <c r="J141" i="1" s="1"/>
  <c r="L141" i="1" s="1"/>
  <c r="N141" i="1" s="1"/>
  <c r="P141" i="1" s="1"/>
  <c r="F142" i="1"/>
  <c r="H142" i="1" s="1"/>
  <c r="J142" i="1" s="1"/>
  <c r="L142" i="1" s="1"/>
  <c r="N142" i="1" s="1"/>
  <c r="P142" i="1" s="1"/>
  <c r="F147" i="1"/>
  <c r="H147" i="1" s="1"/>
  <c r="J147" i="1" s="1"/>
  <c r="L147" i="1" s="1"/>
  <c r="N147" i="1" s="1"/>
  <c r="P147" i="1" s="1"/>
  <c r="F150" i="1"/>
  <c r="H150" i="1" s="1"/>
  <c r="J150" i="1" s="1"/>
  <c r="L150" i="1" s="1"/>
  <c r="N150" i="1" s="1"/>
  <c r="P150" i="1" s="1"/>
  <c r="F151" i="1"/>
  <c r="H151" i="1" s="1"/>
  <c r="J151" i="1" s="1"/>
  <c r="L151" i="1" s="1"/>
  <c r="N151" i="1" s="1"/>
  <c r="P151" i="1" s="1"/>
  <c r="F152" i="1"/>
  <c r="H152" i="1" s="1"/>
  <c r="J152" i="1" s="1"/>
  <c r="L152" i="1" s="1"/>
  <c r="N152" i="1" s="1"/>
  <c r="P152" i="1" s="1"/>
  <c r="F153" i="1"/>
  <c r="H153" i="1" s="1"/>
  <c r="J153" i="1" s="1"/>
  <c r="L153" i="1" s="1"/>
  <c r="N153" i="1" s="1"/>
  <c r="P153" i="1" s="1"/>
  <c r="F154" i="1"/>
  <c r="H154" i="1" s="1"/>
  <c r="J154" i="1" s="1"/>
  <c r="L154" i="1" s="1"/>
  <c r="N154" i="1" s="1"/>
  <c r="P154" i="1" s="1"/>
  <c r="F155" i="1"/>
  <c r="H155" i="1" s="1"/>
  <c r="J155" i="1" s="1"/>
  <c r="L155" i="1" s="1"/>
  <c r="N155" i="1" s="1"/>
  <c r="P155" i="1" s="1"/>
  <c r="F156" i="1"/>
  <c r="H156" i="1" s="1"/>
  <c r="J156" i="1" s="1"/>
  <c r="L156" i="1" s="1"/>
  <c r="N156" i="1" s="1"/>
  <c r="P156" i="1" s="1"/>
  <c r="F157" i="1"/>
  <c r="H157" i="1" s="1"/>
  <c r="J157" i="1" s="1"/>
  <c r="L157" i="1" s="1"/>
  <c r="N157" i="1" s="1"/>
  <c r="P157" i="1" s="1"/>
  <c r="F160" i="1"/>
  <c r="H160" i="1" s="1"/>
  <c r="J160" i="1" s="1"/>
  <c r="L160" i="1" s="1"/>
  <c r="N160" i="1" s="1"/>
  <c r="P160" i="1" s="1"/>
  <c r="F161" i="1"/>
  <c r="H161" i="1" s="1"/>
  <c r="J161" i="1" s="1"/>
  <c r="L161" i="1" s="1"/>
  <c r="N161" i="1" s="1"/>
  <c r="P161" i="1" s="1"/>
  <c r="F164" i="1"/>
  <c r="H164" i="1" s="1"/>
  <c r="J164" i="1" s="1"/>
  <c r="L164" i="1" s="1"/>
  <c r="N164" i="1" s="1"/>
  <c r="P164" i="1" s="1"/>
  <c r="F165" i="1"/>
  <c r="H165" i="1" s="1"/>
  <c r="J165" i="1" s="1"/>
  <c r="L165" i="1" s="1"/>
  <c r="N165" i="1" s="1"/>
  <c r="P165" i="1" s="1"/>
  <c r="F166" i="1"/>
  <c r="H166" i="1" s="1"/>
  <c r="J166" i="1" s="1"/>
  <c r="L166" i="1" s="1"/>
  <c r="N166" i="1" s="1"/>
  <c r="P166" i="1" s="1"/>
  <c r="F178" i="1"/>
  <c r="H178" i="1" s="1"/>
  <c r="J178" i="1" s="1"/>
  <c r="L178" i="1" s="1"/>
  <c r="N178" i="1" s="1"/>
  <c r="P178" i="1" s="1"/>
  <c r="F179" i="1"/>
  <c r="H179" i="1" s="1"/>
  <c r="J179" i="1" s="1"/>
  <c r="L179" i="1" s="1"/>
  <c r="N179" i="1" s="1"/>
  <c r="P179" i="1" s="1"/>
  <c r="F182" i="1"/>
  <c r="H182" i="1" s="1"/>
  <c r="J182" i="1" s="1"/>
  <c r="L182" i="1" s="1"/>
  <c r="N182" i="1" s="1"/>
  <c r="P182" i="1" s="1"/>
  <c r="F183" i="1"/>
  <c r="H183" i="1" s="1"/>
  <c r="J183" i="1" s="1"/>
  <c r="L183" i="1" s="1"/>
  <c r="N183" i="1" s="1"/>
  <c r="P183" i="1" s="1"/>
  <c r="F186" i="1"/>
  <c r="H186" i="1" s="1"/>
  <c r="J186" i="1" s="1"/>
  <c r="L186" i="1" s="1"/>
  <c r="N186" i="1" s="1"/>
  <c r="P186" i="1" s="1"/>
  <c r="F187" i="1"/>
  <c r="H187" i="1" s="1"/>
  <c r="J187" i="1" s="1"/>
  <c r="L187" i="1" s="1"/>
  <c r="N187" i="1" s="1"/>
  <c r="P187" i="1" s="1"/>
  <c r="F190" i="1"/>
  <c r="H190" i="1" s="1"/>
  <c r="J190" i="1" s="1"/>
  <c r="L190" i="1" s="1"/>
  <c r="N190" i="1" s="1"/>
  <c r="P190" i="1" s="1"/>
  <c r="F191" i="1"/>
  <c r="H191" i="1" s="1"/>
  <c r="J191" i="1" s="1"/>
  <c r="L191" i="1" s="1"/>
  <c r="N191" i="1" s="1"/>
  <c r="P191" i="1" s="1"/>
  <c r="F194" i="1"/>
  <c r="H194" i="1" s="1"/>
  <c r="J194" i="1" s="1"/>
  <c r="L194" i="1" s="1"/>
  <c r="N194" i="1" s="1"/>
  <c r="P194" i="1" s="1"/>
  <c r="F195" i="1"/>
  <c r="H195" i="1" s="1"/>
  <c r="J195" i="1" s="1"/>
  <c r="L195" i="1" s="1"/>
  <c r="N195" i="1" s="1"/>
  <c r="P195" i="1" s="1"/>
  <c r="F198" i="1"/>
  <c r="H198" i="1" s="1"/>
  <c r="J198" i="1" s="1"/>
  <c r="L198" i="1" s="1"/>
  <c r="N198" i="1" s="1"/>
  <c r="P198" i="1" s="1"/>
  <c r="F199" i="1"/>
  <c r="H199" i="1" s="1"/>
  <c r="J199" i="1" s="1"/>
  <c r="L199" i="1" s="1"/>
  <c r="N199" i="1" s="1"/>
  <c r="P199" i="1" s="1"/>
  <c r="F200" i="1"/>
  <c r="H200" i="1" s="1"/>
  <c r="J200" i="1" s="1"/>
  <c r="L200" i="1" s="1"/>
  <c r="N200" i="1" s="1"/>
  <c r="P200" i="1" s="1"/>
  <c r="F203" i="1"/>
  <c r="H203" i="1" s="1"/>
  <c r="J203" i="1" s="1"/>
  <c r="L203" i="1" s="1"/>
  <c r="N203" i="1" s="1"/>
  <c r="P203" i="1" s="1"/>
  <c r="F204" i="1"/>
  <c r="H204" i="1" s="1"/>
  <c r="J204" i="1" s="1"/>
  <c r="L204" i="1" s="1"/>
  <c r="N204" i="1" s="1"/>
  <c r="P204" i="1" s="1"/>
  <c r="F207" i="1"/>
  <c r="H207" i="1" s="1"/>
  <c r="J207" i="1" s="1"/>
  <c r="L207" i="1" s="1"/>
  <c r="N207" i="1" s="1"/>
  <c r="P207" i="1" s="1"/>
  <c r="F208" i="1"/>
  <c r="H208" i="1" s="1"/>
  <c r="J208" i="1" s="1"/>
  <c r="L208" i="1" s="1"/>
  <c r="N208" i="1" s="1"/>
  <c r="P208" i="1" s="1"/>
  <c r="F211" i="1"/>
  <c r="H211" i="1" s="1"/>
  <c r="J211" i="1" s="1"/>
  <c r="L211" i="1" s="1"/>
  <c r="N211" i="1" s="1"/>
  <c r="P211" i="1" s="1"/>
  <c r="F212" i="1"/>
  <c r="H212" i="1" s="1"/>
  <c r="J212" i="1" s="1"/>
  <c r="L212" i="1" s="1"/>
  <c r="N212" i="1" s="1"/>
  <c r="P212" i="1" s="1"/>
  <c r="F215" i="1"/>
  <c r="H215" i="1" s="1"/>
  <c r="J215" i="1" s="1"/>
  <c r="L215" i="1" s="1"/>
  <c r="N215" i="1" s="1"/>
  <c r="P215" i="1" s="1"/>
  <c r="F216" i="1"/>
  <c r="H216" i="1" s="1"/>
  <c r="J216" i="1" s="1"/>
  <c r="L216" i="1" s="1"/>
  <c r="N216" i="1" s="1"/>
  <c r="P216" i="1" s="1"/>
  <c r="F219" i="1"/>
  <c r="H219" i="1" s="1"/>
  <c r="J219" i="1" s="1"/>
  <c r="L219" i="1" s="1"/>
  <c r="N219" i="1" s="1"/>
  <c r="P219" i="1" s="1"/>
  <c r="F220" i="1"/>
  <c r="H220" i="1" s="1"/>
  <c r="J220" i="1" s="1"/>
  <c r="L220" i="1" s="1"/>
  <c r="N220" i="1" s="1"/>
  <c r="P220" i="1" s="1"/>
  <c r="F223" i="1"/>
  <c r="H223" i="1" s="1"/>
  <c r="J223" i="1" s="1"/>
  <c r="L223" i="1" s="1"/>
  <c r="N223" i="1" s="1"/>
  <c r="P223" i="1" s="1"/>
  <c r="F224" i="1"/>
  <c r="H224" i="1" s="1"/>
  <c r="J224" i="1" s="1"/>
  <c r="L224" i="1" s="1"/>
  <c r="N224" i="1" s="1"/>
  <c r="P224" i="1" s="1"/>
  <c r="F227" i="1"/>
  <c r="H227" i="1" s="1"/>
  <c r="J227" i="1" s="1"/>
  <c r="L227" i="1" s="1"/>
  <c r="N227" i="1" s="1"/>
  <c r="P227" i="1" s="1"/>
  <c r="F228" i="1"/>
  <c r="H228" i="1" s="1"/>
  <c r="J228" i="1" s="1"/>
  <c r="L228" i="1" s="1"/>
  <c r="N228" i="1" s="1"/>
  <c r="P228" i="1" s="1"/>
  <c r="F231" i="1"/>
  <c r="H231" i="1" s="1"/>
  <c r="J231" i="1" s="1"/>
  <c r="L231" i="1" s="1"/>
  <c r="N231" i="1" s="1"/>
  <c r="P231" i="1" s="1"/>
  <c r="F232" i="1"/>
  <c r="H232" i="1" s="1"/>
  <c r="J232" i="1" s="1"/>
  <c r="L232" i="1" s="1"/>
  <c r="N232" i="1" s="1"/>
  <c r="P232" i="1" s="1"/>
  <c r="F235" i="1"/>
  <c r="H235" i="1" s="1"/>
  <c r="J235" i="1" s="1"/>
  <c r="L235" i="1" s="1"/>
  <c r="N235" i="1" s="1"/>
  <c r="P235" i="1" s="1"/>
  <c r="F236" i="1"/>
  <c r="H236" i="1" s="1"/>
  <c r="J236" i="1" s="1"/>
  <c r="L236" i="1" s="1"/>
  <c r="N236" i="1" s="1"/>
  <c r="P236" i="1" s="1"/>
  <c r="F237" i="1"/>
  <c r="H237" i="1" s="1"/>
  <c r="J237" i="1" s="1"/>
  <c r="L237" i="1" s="1"/>
  <c r="N237" i="1" s="1"/>
  <c r="P237" i="1" s="1"/>
  <c r="F238" i="1"/>
  <c r="H238" i="1" s="1"/>
  <c r="J238" i="1" s="1"/>
  <c r="L238" i="1" s="1"/>
  <c r="N238" i="1" s="1"/>
  <c r="P238" i="1" s="1"/>
  <c r="F239" i="1"/>
  <c r="H239" i="1" s="1"/>
  <c r="J239" i="1" s="1"/>
  <c r="L239" i="1" s="1"/>
  <c r="N239" i="1" s="1"/>
  <c r="P239" i="1" s="1"/>
  <c r="F240" i="1"/>
  <c r="H240" i="1" s="1"/>
  <c r="J240" i="1" s="1"/>
  <c r="L240" i="1" s="1"/>
  <c r="N240" i="1" s="1"/>
  <c r="P240" i="1" s="1"/>
  <c r="F243" i="1"/>
  <c r="H243" i="1" s="1"/>
  <c r="J243" i="1" s="1"/>
  <c r="L243" i="1" s="1"/>
  <c r="N243" i="1" s="1"/>
  <c r="P243" i="1" s="1"/>
  <c r="F244" i="1"/>
  <c r="H244" i="1" s="1"/>
  <c r="J244" i="1" s="1"/>
  <c r="L244" i="1" s="1"/>
  <c r="N244" i="1" s="1"/>
  <c r="P244" i="1" s="1"/>
  <c r="F247" i="1"/>
  <c r="H247" i="1" s="1"/>
  <c r="J247" i="1" s="1"/>
  <c r="L247" i="1" s="1"/>
  <c r="N247" i="1" s="1"/>
  <c r="P247" i="1" s="1"/>
  <c r="F248" i="1"/>
  <c r="H248" i="1" s="1"/>
  <c r="J248" i="1" s="1"/>
  <c r="L248" i="1" s="1"/>
  <c r="N248" i="1" s="1"/>
  <c r="P248" i="1" s="1"/>
  <c r="F251" i="1"/>
  <c r="H251" i="1" s="1"/>
  <c r="J251" i="1" s="1"/>
  <c r="L251" i="1" s="1"/>
  <c r="N251" i="1" s="1"/>
  <c r="P251" i="1" s="1"/>
  <c r="F252" i="1"/>
  <c r="H252" i="1" s="1"/>
  <c r="J252" i="1" s="1"/>
  <c r="L252" i="1" s="1"/>
  <c r="N252" i="1" s="1"/>
  <c r="P252" i="1" s="1"/>
  <c r="F277" i="1"/>
  <c r="H277" i="1" s="1"/>
  <c r="J277" i="1" s="1"/>
  <c r="L277" i="1" s="1"/>
  <c r="N277" i="1" s="1"/>
  <c r="P277" i="1" s="1"/>
  <c r="F280" i="1"/>
  <c r="H280" i="1" s="1"/>
  <c r="J280" i="1" s="1"/>
  <c r="L280" i="1" s="1"/>
  <c r="N280" i="1" s="1"/>
  <c r="P280" i="1" s="1"/>
  <c r="F289" i="1"/>
  <c r="H289" i="1" s="1"/>
  <c r="J289" i="1" s="1"/>
  <c r="L289" i="1" s="1"/>
  <c r="N289" i="1" s="1"/>
  <c r="P289" i="1" s="1"/>
  <c r="F291" i="1"/>
  <c r="H291" i="1" s="1"/>
  <c r="J291" i="1" s="1"/>
  <c r="L291" i="1" s="1"/>
  <c r="N291" i="1" s="1"/>
  <c r="P291" i="1" s="1"/>
  <c r="F292" i="1"/>
  <c r="H292" i="1" s="1"/>
  <c r="J292" i="1" s="1"/>
  <c r="L292" i="1" s="1"/>
  <c r="N292" i="1" s="1"/>
  <c r="P292" i="1" s="1"/>
  <c r="F293" i="1"/>
  <c r="H293" i="1" s="1"/>
  <c r="J293" i="1" s="1"/>
  <c r="L293" i="1" s="1"/>
  <c r="N293" i="1" s="1"/>
  <c r="P293" i="1" s="1"/>
  <c r="F294" i="1"/>
  <c r="H294" i="1" s="1"/>
  <c r="J294" i="1" s="1"/>
  <c r="L294" i="1" s="1"/>
  <c r="N294" i="1" s="1"/>
  <c r="P294" i="1" s="1"/>
  <c r="F295" i="1"/>
  <c r="H295" i="1" s="1"/>
  <c r="J295" i="1" s="1"/>
  <c r="L295" i="1" s="1"/>
  <c r="N295" i="1" s="1"/>
  <c r="P295" i="1" s="1"/>
  <c r="F296" i="1"/>
  <c r="H296" i="1" s="1"/>
  <c r="J296" i="1" s="1"/>
  <c r="L296" i="1" s="1"/>
  <c r="N296" i="1" s="1"/>
  <c r="P296" i="1" s="1"/>
  <c r="F297" i="1"/>
  <c r="H297" i="1" s="1"/>
  <c r="J297" i="1" s="1"/>
  <c r="L297" i="1" s="1"/>
  <c r="N297" i="1" s="1"/>
  <c r="P297" i="1" s="1"/>
  <c r="F300" i="1"/>
  <c r="H300" i="1" s="1"/>
  <c r="J300" i="1" s="1"/>
  <c r="L300" i="1" s="1"/>
  <c r="N300" i="1" s="1"/>
  <c r="P300" i="1" s="1"/>
  <c r="F301" i="1"/>
  <c r="H301" i="1" s="1"/>
  <c r="J301" i="1" s="1"/>
  <c r="L301" i="1" s="1"/>
  <c r="N301" i="1" s="1"/>
  <c r="P301" i="1" s="1"/>
  <c r="F302" i="1"/>
  <c r="H302" i="1" s="1"/>
  <c r="J302" i="1" s="1"/>
  <c r="L302" i="1" s="1"/>
  <c r="N302" i="1" s="1"/>
  <c r="P302" i="1" s="1"/>
  <c r="F305" i="1"/>
  <c r="H305" i="1" s="1"/>
  <c r="J305" i="1" s="1"/>
  <c r="L305" i="1" s="1"/>
  <c r="N305" i="1" s="1"/>
  <c r="P305" i="1" s="1"/>
  <c r="G315" i="1" l="1"/>
  <c r="AC145" i="1"/>
  <c r="AC327" i="1"/>
  <c r="AC325" i="1"/>
  <c r="AC290" i="1"/>
  <c r="AC288" i="1"/>
  <c r="AC278" i="1"/>
  <c r="AC275" i="1"/>
  <c r="AC274" i="1"/>
  <c r="AC271" i="1" s="1"/>
  <c r="AC249" i="1"/>
  <c r="AC245" i="1"/>
  <c r="AC241" i="1"/>
  <c r="AC233" i="1"/>
  <c r="AC326" i="1" s="1"/>
  <c r="AC229" i="1"/>
  <c r="AC225" i="1"/>
  <c r="AC221" i="1"/>
  <c r="AC217" i="1"/>
  <c r="AC213" i="1"/>
  <c r="AC209" i="1"/>
  <c r="AC205" i="1"/>
  <c r="AC201" i="1"/>
  <c r="AC196" i="1"/>
  <c r="AC192" i="1"/>
  <c r="AC188" i="1"/>
  <c r="AC184" i="1"/>
  <c r="AC180" i="1"/>
  <c r="AC176" i="1"/>
  <c r="AC174" i="1"/>
  <c r="AC317" i="1" s="1"/>
  <c r="AC173" i="1"/>
  <c r="AC162" i="1"/>
  <c r="AC158" i="1"/>
  <c r="AC148" i="1"/>
  <c r="AC146" i="1"/>
  <c r="AC139" i="1"/>
  <c r="AC136" i="1"/>
  <c r="AC131" i="1"/>
  <c r="AC106" i="1"/>
  <c r="AC320" i="1" s="1"/>
  <c r="AC105" i="1"/>
  <c r="AC104" i="1"/>
  <c r="AC103" i="1"/>
  <c r="AC73" i="1"/>
  <c r="AC69" i="1"/>
  <c r="AC65" i="1"/>
  <c r="AC59" i="1"/>
  <c r="AC54" i="1"/>
  <c r="AC49" i="1"/>
  <c r="AC38" i="1"/>
  <c r="AC33" i="1"/>
  <c r="AC28" i="1"/>
  <c r="AC23" i="1"/>
  <c r="AC22" i="1"/>
  <c r="AC21" i="1"/>
  <c r="AC20" i="1"/>
  <c r="R327" i="1"/>
  <c r="R325" i="1"/>
  <c r="R290" i="1"/>
  <c r="R288" i="1"/>
  <c r="R278" i="1"/>
  <c r="R275" i="1"/>
  <c r="R274" i="1"/>
  <c r="R271" i="1" s="1"/>
  <c r="R249" i="1"/>
  <c r="R245" i="1"/>
  <c r="R241" i="1"/>
  <c r="R233" i="1"/>
  <c r="R326" i="1" s="1"/>
  <c r="R229" i="1"/>
  <c r="R225" i="1"/>
  <c r="R221" i="1"/>
  <c r="R217" i="1"/>
  <c r="R213" i="1"/>
  <c r="R209" i="1"/>
  <c r="R205" i="1"/>
  <c r="R201" i="1"/>
  <c r="R196" i="1"/>
  <c r="R192" i="1"/>
  <c r="R188" i="1"/>
  <c r="R184" i="1"/>
  <c r="R180" i="1"/>
  <c r="R176" i="1"/>
  <c r="R174" i="1"/>
  <c r="R317" i="1" s="1"/>
  <c r="R173" i="1"/>
  <c r="R162" i="1"/>
  <c r="R158" i="1"/>
  <c r="R148" i="1"/>
  <c r="R146" i="1"/>
  <c r="R145" i="1"/>
  <c r="R139" i="1"/>
  <c r="R136" i="1"/>
  <c r="R131" i="1"/>
  <c r="R106" i="1"/>
  <c r="R320" i="1" s="1"/>
  <c r="R105" i="1"/>
  <c r="R104" i="1"/>
  <c r="R103" i="1"/>
  <c r="R73" i="1"/>
  <c r="R69" i="1"/>
  <c r="R65" i="1"/>
  <c r="R59" i="1"/>
  <c r="R54" i="1"/>
  <c r="R49" i="1"/>
  <c r="R38" i="1"/>
  <c r="R33" i="1"/>
  <c r="R28" i="1"/>
  <c r="R23" i="1"/>
  <c r="R22" i="1"/>
  <c r="R21" i="1"/>
  <c r="R20" i="1"/>
  <c r="E327" i="1"/>
  <c r="E325" i="1"/>
  <c r="E290" i="1"/>
  <c r="E288" i="1"/>
  <c r="E278" i="1"/>
  <c r="E275" i="1"/>
  <c r="E274" i="1"/>
  <c r="E271" i="1" s="1"/>
  <c r="E249" i="1"/>
  <c r="E245" i="1"/>
  <c r="E241" i="1"/>
  <c r="E233" i="1"/>
  <c r="E326" i="1" s="1"/>
  <c r="E229" i="1"/>
  <c r="E225" i="1"/>
  <c r="E221" i="1"/>
  <c r="E217" i="1"/>
  <c r="E213" i="1"/>
  <c r="E209" i="1"/>
  <c r="E205" i="1"/>
  <c r="E201" i="1"/>
  <c r="E196" i="1"/>
  <c r="E192" i="1"/>
  <c r="E188" i="1"/>
  <c r="E184" i="1"/>
  <c r="E180" i="1"/>
  <c r="E176" i="1"/>
  <c r="E174" i="1"/>
  <c r="E317" i="1" s="1"/>
  <c r="E173" i="1"/>
  <c r="E162" i="1"/>
  <c r="E158" i="1"/>
  <c r="E148" i="1"/>
  <c r="E146" i="1"/>
  <c r="E145" i="1"/>
  <c r="E139" i="1"/>
  <c r="E136" i="1"/>
  <c r="E131" i="1"/>
  <c r="E106" i="1"/>
  <c r="E320" i="1" s="1"/>
  <c r="E105" i="1"/>
  <c r="E104" i="1"/>
  <c r="E103" i="1"/>
  <c r="E73" i="1"/>
  <c r="E69" i="1"/>
  <c r="E65" i="1"/>
  <c r="E59" i="1"/>
  <c r="E54" i="1"/>
  <c r="E49" i="1"/>
  <c r="E38" i="1"/>
  <c r="E33" i="1"/>
  <c r="E28" i="1"/>
  <c r="E23" i="1"/>
  <c r="E22" i="1"/>
  <c r="E21" i="1"/>
  <c r="E20" i="1"/>
  <c r="E322" i="1" l="1"/>
  <c r="R322" i="1"/>
  <c r="AC322" i="1"/>
  <c r="R319" i="1"/>
  <c r="E318" i="1"/>
  <c r="AC171" i="1"/>
  <c r="AC143" i="1"/>
  <c r="AC324" i="1"/>
  <c r="AC319" i="1"/>
  <c r="AC318" i="1"/>
  <c r="AC323" i="1"/>
  <c r="AC101" i="1"/>
  <c r="AC18" i="1"/>
  <c r="R171" i="1"/>
  <c r="R324" i="1"/>
  <c r="R143" i="1"/>
  <c r="R323" i="1"/>
  <c r="R318" i="1"/>
  <c r="R101" i="1"/>
  <c r="R18" i="1"/>
  <c r="E171" i="1"/>
  <c r="E324" i="1"/>
  <c r="E319" i="1"/>
  <c r="E323" i="1"/>
  <c r="E101" i="1"/>
  <c r="E18" i="1"/>
  <c r="AB20" i="1"/>
  <c r="AD20" i="1" s="1"/>
  <c r="AF20" i="1" s="1"/>
  <c r="AH20" i="1" s="1"/>
  <c r="AJ20" i="1" s="1"/>
  <c r="AL20" i="1" s="1"/>
  <c r="Q327" i="1"/>
  <c r="S327" i="1" s="1"/>
  <c r="U327" i="1" s="1"/>
  <c r="W327" i="1" s="1"/>
  <c r="Y327" i="1" s="1"/>
  <c r="AA327" i="1" s="1"/>
  <c r="AB327" i="1"/>
  <c r="AD327" i="1" s="1"/>
  <c r="AF327" i="1" s="1"/>
  <c r="AH327" i="1" s="1"/>
  <c r="AJ327" i="1" s="1"/>
  <c r="AL327" i="1" s="1"/>
  <c r="D327" i="1"/>
  <c r="F327" i="1" s="1"/>
  <c r="H327" i="1" s="1"/>
  <c r="J327" i="1" s="1"/>
  <c r="L327" i="1" s="1"/>
  <c r="N327" i="1" s="1"/>
  <c r="P327" i="1" s="1"/>
  <c r="AC315" i="1" l="1"/>
  <c r="AC330" i="1" s="1"/>
  <c r="R315" i="1"/>
  <c r="R330" i="1" s="1"/>
  <c r="E315" i="1"/>
  <c r="D20" i="1"/>
  <c r="F20" i="1" s="1"/>
  <c r="H20" i="1" s="1"/>
  <c r="J20" i="1" s="1"/>
  <c r="L20" i="1" s="1"/>
  <c r="N20" i="1" s="1"/>
  <c r="P20" i="1" s="1"/>
  <c r="D325" i="1" l="1"/>
  <c r="F325" i="1" s="1"/>
  <c r="H325" i="1" s="1"/>
  <c r="J325" i="1" s="1"/>
  <c r="L325" i="1" s="1"/>
  <c r="N325" i="1" s="1"/>
  <c r="P325" i="1" s="1"/>
  <c r="Q325" i="1" l="1"/>
  <c r="S325" i="1" s="1"/>
  <c r="U325" i="1" s="1"/>
  <c r="W325" i="1" s="1"/>
  <c r="Y325" i="1" s="1"/>
  <c r="AA325" i="1" s="1"/>
  <c r="AB325" i="1"/>
  <c r="AD325" i="1" s="1"/>
  <c r="AF325" i="1" s="1"/>
  <c r="AH325" i="1" s="1"/>
  <c r="AJ325" i="1" s="1"/>
  <c r="AL325" i="1" s="1"/>
  <c r="Q69" i="1" l="1"/>
  <c r="S69" i="1" s="1"/>
  <c r="U69" i="1" s="1"/>
  <c r="W69" i="1" s="1"/>
  <c r="Y69" i="1" s="1"/>
  <c r="AA69" i="1" s="1"/>
  <c r="AB69" i="1"/>
  <c r="AD69" i="1" s="1"/>
  <c r="AF69" i="1" s="1"/>
  <c r="AH69" i="1" s="1"/>
  <c r="AJ69" i="1" s="1"/>
  <c r="AL69" i="1" s="1"/>
  <c r="D69" i="1"/>
  <c r="F69" i="1" s="1"/>
  <c r="H69" i="1" s="1"/>
  <c r="J69" i="1" s="1"/>
  <c r="L69" i="1" s="1"/>
  <c r="N69" i="1" s="1"/>
  <c r="P69" i="1" s="1"/>
  <c r="Q22" i="1"/>
  <c r="S22" i="1" s="1"/>
  <c r="U22" i="1" s="1"/>
  <c r="W22" i="1" s="1"/>
  <c r="Y22" i="1" s="1"/>
  <c r="AA22" i="1" s="1"/>
  <c r="AB22" i="1"/>
  <c r="AD22" i="1" s="1"/>
  <c r="AF22" i="1" s="1"/>
  <c r="AH22" i="1" s="1"/>
  <c r="AJ22" i="1" s="1"/>
  <c r="AL22" i="1" s="1"/>
  <c r="D22" i="1"/>
  <c r="F22" i="1" s="1"/>
  <c r="H22" i="1" s="1"/>
  <c r="J22" i="1" s="1"/>
  <c r="L22" i="1" s="1"/>
  <c r="N22" i="1" s="1"/>
  <c r="P22" i="1" s="1"/>
  <c r="Q21" i="1"/>
  <c r="S21" i="1" s="1"/>
  <c r="U21" i="1" s="1"/>
  <c r="W21" i="1" s="1"/>
  <c r="Y21" i="1" s="1"/>
  <c r="AA21" i="1" s="1"/>
  <c r="AB21" i="1"/>
  <c r="AD21" i="1" s="1"/>
  <c r="AF21" i="1" s="1"/>
  <c r="AH21" i="1" s="1"/>
  <c r="AJ21" i="1" s="1"/>
  <c r="AL21" i="1" s="1"/>
  <c r="D21" i="1"/>
  <c r="F21" i="1" s="1"/>
  <c r="H21" i="1" s="1"/>
  <c r="J21" i="1" s="1"/>
  <c r="L21" i="1" s="1"/>
  <c r="N21" i="1" s="1"/>
  <c r="P21" i="1" s="1"/>
  <c r="Q20" i="1"/>
  <c r="S20" i="1" s="1"/>
  <c r="U20" i="1" s="1"/>
  <c r="W20" i="1" s="1"/>
  <c r="Y20" i="1" s="1"/>
  <c r="AA20" i="1" s="1"/>
  <c r="Q18" i="1" l="1"/>
  <c r="S18" i="1" s="1"/>
  <c r="U18" i="1" s="1"/>
  <c r="W18" i="1" s="1"/>
  <c r="Y18" i="1" s="1"/>
  <c r="AA18" i="1" s="1"/>
  <c r="AB18" i="1"/>
  <c r="AD18" i="1" s="1"/>
  <c r="AF18" i="1" s="1"/>
  <c r="AH18" i="1" s="1"/>
  <c r="AJ18" i="1" s="1"/>
  <c r="AL18" i="1" s="1"/>
  <c r="D18" i="1"/>
  <c r="F18" i="1" s="1"/>
  <c r="H18" i="1" s="1"/>
  <c r="J18" i="1" s="1"/>
  <c r="L18" i="1" s="1"/>
  <c r="N18" i="1" s="1"/>
  <c r="P18" i="1" s="1"/>
  <c r="Q73" i="1" l="1"/>
  <c r="S73" i="1" s="1"/>
  <c r="U73" i="1" s="1"/>
  <c r="W73" i="1" s="1"/>
  <c r="Y73" i="1" s="1"/>
  <c r="AA73" i="1" s="1"/>
  <c r="AB73" i="1"/>
  <c r="AD73" i="1" s="1"/>
  <c r="AF73" i="1" s="1"/>
  <c r="AH73" i="1" s="1"/>
  <c r="AJ73" i="1" s="1"/>
  <c r="AL73" i="1" s="1"/>
  <c r="D73" i="1"/>
  <c r="F73" i="1" s="1"/>
  <c r="H73" i="1" s="1"/>
  <c r="J73" i="1" s="1"/>
  <c r="L73" i="1" s="1"/>
  <c r="N73" i="1" s="1"/>
  <c r="P73" i="1" s="1"/>
  <c r="Q59" i="1"/>
  <c r="S59" i="1" s="1"/>
  <c r="U59" i="1" s="1"/>
  <c r="W59" i="1" s="1"/>
  <c r="Y59" i="1" s="1"/>
  <c r="AA59" i="1" s="1"/>
  <c r="AB59" i="1"/>
  <c r="AD59" i="1" s="1"/>
  <c r="AF59" i="1" s="1"/>
  <c r="AH59" i="1" s="1"/>
  <c r="AJ59" i="1" s="1"/>
  <c r="AL59" i="1" s="1"/>
  <c r="D59" i="1"/>
  <c r="F59" i="1" s="1"/>
  <c r="H59" i="1" s="1"/>
  <c r="J59" i="1" s="1"/>
  <c r="L59" i="1" s="1"/>
  <c r="N59" i="1" s="1"/>
  <c r="P59" i="1" s="1"/>
  <c r="Q54" i="1"/>
  <c r="S54" i="1" s="1"/>
  <c r="U54" i="1" s="1"/>
  <c r="W54" i="1" s="1"/>
  <c r="Y54" i="1" s="1"/>
  <c r="AA54" i="1" s="1"/>
  <c r="AB54" i="1"/>
  <c r="AD54" i="1" s="1"/>
  <c r="AF54" i="1" s="1"/>
  <c r="AH54" i="1" s="1"/>
  <c r="AJ54" i="1" s="1"/>
  <c r="AL54" i="1" s="1"/>
  <c r="D54" i="1"/>
  <c r="F54" i="1" s="1"/>
  <c r="H54" i="1" s="1"/>
  <c r="J54" i="1" s="1"/>
  <c r="L54" i="1" s="1"/>
  <c r="N54" i="1" s="1"/>
  <c r="P54" i="1" s="1"/>
  <c r="Q49" i="1" l="1"/>
  <c r="S49" i="1" s="1"/>
  <c r="U49" i="1" s="1"/>
  <c r="W49" i="1" s="1"/>
  <c r="Y49" i="1" s="1"/>
  <c r="AA49" i="1" s="1"/>
  <c r="AB49" i="1"/>
  <c r="AD49" i="1" s="1"/>
  <c r="AF49" i="1" s="1"/>
  <c r="AH49" i="1" s="1"/>
  <c r="AJ49" i="1" s="1"/>
  <c r="AL49" i="1" s="1"/>
  <c r="D49" i="1"/>
  <c r="F49" i="1" s="1"/>
  <c r="H49" i="1" s="1"/>
  <c r="J49" i="1" s="1"/>
  <c r="L49" i="1" s="1"/>
  <c r="N49" i="1" s="1"/>
  <c r="P49" i="1" s="1"/>
  <c r="Q65" i="1" l="1"/>
  <c r="S65" i="1" s="1"/>
  <c r="U65" i="1" s="1"/>
  <c r="W65" i="1" s="1"/>
  <c r="Y65" i="1" s="1"/>
  <c r="AA65" i="1" s="1"/>
  <c r="AB65" i="1"/>
  <c r="AD65" i="1" s="1"/>
  <c r="AF65" i="1" s="1"/>
  <c r="AH65" i="1" s="1"/>
  <c r="AJ65" i="1" s="1"/>
  <c r="AL65" i="1" s="1"/>
  <c r="D65" i="1"/>
  <c r="F65" i="1" s="1"/>
  <c r="H65" i="1" s="1"/>
  <c r="J65" i="1" s="1"/>
  <c r="L65" i="1" s="1"/>
  <c r="N65" i="1" s="1"/>
  <c r="P65" i="1" s="1"/>
  <c r="Q38" i="1"/>
  <c r="S38" i="1" s="1"/>
  <c r="U38" i="1" s="1"/>
  <c r="W38" i="1" s="1"/>
  <c r="Y38" i="1" s="1"/>
  <c r="AA38" i="1" s="1"/>
  <c r="AB38" i="1"/>
  <c r="AD38" i="1" s="1"/>
  <c r="AF38" i="1" s="1"/>
  <c r="AH38" i="1" s="1"/>
  <c r="AJ38" i="1" s="1"/>
  <c r="AL38" i="1" s="1"/>
  <c r="D38" i="1"/>
  <c r="F38" i="1" s="1"/>
  <c r="H38" i="1" s="1"/>
  <c r="J38" i="1" s="1"/>
  <c r="L38" i="1" s="1"/>
  <c r="N38" i="1" s="1"/>
  <c r="P38" i="1" s="1"/>
  <c r="Q33" i="1"/>
  <c r="S33" i="1" s="1"/>
  <c r="U33" i="1" s="1"/>
  <c r="W33" i="1" s="1"/>
  <c r="Y33" i="1" s="1"/>
  <c r="AA33" i="1" s="1"/>
  <c r="AB33" i="1"/>
  <c r="AD33" i="1" s="1"/>
  <c r="AF33" i="1" s="1"/>
  <c r="AH33" i="1" s="1"/>
  <c r="AJ33" i="1" s="1"/>
  <c r="AL33" i="1" s="1"/>
  <c r="D33" i="1"/>
  <c r="F33" i="1" s="1"/>
  <c r="H33" i="1" s="1"/>
  <c r="J33" i="1" s="1"/>
  <c r="L33" i="1" s="1"/>
  <c r="N33" i="1" s="1"/>
  <c r="P33" i="1" s="1"/>
  <c r="Q28" i="1"/>
  <c r="S28" i="1" s="1"/>
  <c r="U28" i="1" s="1"/>
  <c r="W28" i="1" s="1"/>
  <c r="Y28" i="1" s="1"/>
  <c r="AA28" i="1" s="1"/>
  <c r="AB28" i="1"/>
  <c r="AD28" i="1" s="1"/>
  <c r="AF28" i="1" s="1"/>
  <c r="AH28" i="1" s="1"/>
  <c r="AJ28" i="1" s="1"/>
  <c r="AL28" i="1" s="1"/>
  <c r="D28" i="1"/>
  <c r="F28" i="1" s="1"/>
  <c r="H28" i="1" s="1"/>
  <c r="J28" i="1" s="1"/>
  <c r="L28" i="1" s="1"/>
  <c r="N28" i="1" s="1"/>
  <c r="P28" i="1" s="1"/>
  <c r="Q23" i="1"/>
  <c r="S23" i="1" s="1"/>
  <c r="U23" i="1" s="1"/>
  <c r="W23" i="1" s="1"/>
  <c r="Y23" i="1" s="1"/>
  <c r="AA23" i="1" s="1"/>
  <c r="AB23" i="1"/>
  <c r="AD23" i="1" s="1"/>
  <c r="AF23" i="1" s="1"/>
  <c r="AH23" i="1" s="1"/>
  <c r="AJ23" i="1" s="1"/>
  <c r="AL23" i="1" s="1"/>
  <c r="D23" i="1"/>
  <c r="F23" i="1" s="1"/>
  <c r="H23" i="1" s="1"/>
  <c r="J23" i="1" s="1"/>
  <c r="L23" i="1" s="1"/>
  <c r="N23" i="1" s="1"/>
  <c r="P23" i="1" s="1"/>
  <c r="D322" i="1" l="1"/>
  <c r="F322" i="1" s="1"/>
  <c r="H322" i="1" s="1"/>
  <c r="J322" i="1" s="1"/>
  <c r="L322" i="1" s="1"/>
  <c r="N322" i="1" s="1"/>
  <c r="P322" i="1" s="1"/>
  <c r="AB322" i="1"/>
  <c r="AD322" i="1" s="1"/>
  <c r="AF322" i="1" s="1"/>
  <c r="AH322" i="1" s="1"/>
  <c r="AJ322" i="1" s="1"/>
  <c r="AL322" i="1" s="1"/>
  <c r="Q322" i="1"/>
  <c r="S322" i="1" s="1"/>
  <c r="U322" i="1" s="1"/>
  <c r="W322" i="1" s="1"/>
  <c r="Y322" i="1" s="1"/>
  <c r="AA322" i="1" s="1"/>
  <c r="Q299" i="1"/>
  <c r="S299" i="1" s="1"/>
  <c r="U299" i="1" s="1"/>
  <c r="W299" i="1" s="1"/>
  <c r="Y299" i="1" s="1"/>
  <c r="AA299" i="1" s="1"/>
  <c r="AB299" i="1"/>
  <c r="AD299" i="1" s="1"/>
  <c r="AF299" i="1" s="1"/>
  <c r="AH299" i="1" s="1"/>
  <c r="AJ299" i="1" s="1"/>
  <c r="AL299" i="1" s="1"/>
  <c r="D299" i="1"/>
  <c r="F299" i="1" s="1"/>
  <c r="H299" i="1" s="1"/>
  <c r="J299" i="1" s="1"/>
  <c r="L299" i="1" s="1"/>
  <c r="N299" i="1" s="1"/>
  <c r="P299" i="1" s="1"/>
  <c r="Q106" i="1" l="1"/>
  <c r="AB106" i="1"/>
  <c r="D106" i="1"/>
  <c r="Q105" i="1"/>
  <c r="AB105" i="1"/>
  <c r="D105" i="1"/>
  <c r="Q104" i="1"/>
  <c r="S104" i="1" s="1"/>
  <c r="U104" i="1" s="1"/>
  <c r="W104" i="1" s="1"/>
  <c r="Y104" i="1" s="1"/>
  <c r="AA104" i="1" s="1"/>
  <c r="AB104" i="1"/>
  <c r="AD104" i="1" s="1"/>
  <c r="AF104" i="1" s="1"/>
  <c r="AH104" i="1" s="1"/>
  <c r="AJ104" i="1" s="1"/>
  <c r="AL104" i="1" s="1"/>
  <c r="D104" i="1"/>
  <c r="F104" i="1" s="1"/>
  <c r="H104" i="1" s="1"/>
  <c r="J104" i="1" s="1"/>
  <c r="L104" i="1" s="1"/>
  <c r="N104" i="1" s="1"/>
  <c r="P104" i="1" s="1"/>
  <c r="Q103" i="1"/>
  <c r="S103" i="1" s="1"/>
  <c r="U103" i="1" s="1"/>
  <c r="W103" i="1" s="1"/>
  <c r="Y103" i="1" s="1"/>
  <c r="AA103" i="1" s="1"/>
  <c r="AB103" i="1"/>
  <c r="AD103" i="1" s="1"/>
  <c r="AF103" i="1" s="1"/>
  <c r="AH103" i="1" s="1"/>
  <c r="AJ103" i="1" s="1"/>
  <c r="AL103" i="1" s="1"/>
  <c r="D103" i="1"/>
  <c r="F103" i="1" s="1"/>
  <c r="H103" i="1" s="1"/>
  <c r="J103" i="1" s="1"/>
  <c r="L103" i="1" s="1"/>
  <c r="N103" i="1" s="1"/>
  <c r="P103" i="1" s="1"/>
  <c r="Q139" i="1"/>
  <c r="S139" i="1" s="1"/>
  <c r="U139" i="1" s="1"/>
  <c r="W139" i="1" s="1"/>
  <c r="Y139" i="1" s="1"/>
  <c r="AA139" i="1" s="1"/>
  <c r="AB139" i="1"/>
  <c r="AD139" i="1" s="1"/>
  <c r="AF139" i="1" s="1"/>
  <c r="AH139" i="1" s="1"/>
  <c r="AJ139" i="1" s="1"/>
  <c r="AL139" i="1" s="1"/>
  <c r="D139" i="1"/>
  <c r="F139" i="1" s="1"/>
  <c r="H139" i="1" s="1"/>
  <c r="J139" i="1" s="1"/>
  <c r="L139" i="1" s="1"/>
  <c r="N139" i="1" s="1"/>
  <c r="P139" i="1" s="1"/>
  <c r="Q136" i="1"/>
  <c r="S136" i="1" s="1"/>
  <c r="U136" i="1" s="1"/>
  <c r="W136" i="1" s="1"/>
  <c r="Y136" i="1" s="1"/>
  <c r="AA136" i="1" s="1"/>
  <c r="AB136" i="1"/>
  <c r="AD136" i="1" s="1"/>
  <c r="AF136" i="1" s="1"/>
  <c r="AH136" i="1" s="1"/>
  <c r="AJ136" i="1" s="1"/>
  <c r="AL136" i="1" s="1"/>
  <c r="D136" i="1"/>
  <c r="F136" i="1" s="1"/>
  <c r="H136" i="1" s="1"/>
  <c r="J136" i="1" s="1"/>
  <c r="L136" i="1" s="1"/>
  <c r="N136" i="1" s="1"/>
  <c r="P136" i="1" s="1"/>
  <c r="Q131" i="1"/>
  <c r="S131" i="1" s="1"/>
  <c r="U131" i="1" s="1"/>
  <c r="W131" i="1" s="1"/>
  <c r="Y131" i="1" s="1"/>
  <c r="AA131" i="1" s="1"/>
  <c r="AB131" i="1"/>
  <c r="AD131" i="1" s="1"/>
  <c r="AF131" i="1" s="1"/>
  <c r="AH131" i="1" s="1"/>
  <c r="AJ131" i="1" s="1"/>
  <c r="AL131" i="1" s="1"/>
  <c r="D131" i="1"/>
  <c r="F131" i="1" s="1"/>
  <c r="H131" i="1" s="1"/>
  <c r="J131" i="1" s="1"/>
  <c r="L131" i="1" s="1"/>
  <c r="N131" i="1" s="1"/>
  <c r="P131" i="1" s="1"/>
  <c r="D320" i="1" l="1"/>
  <c r="F320" i="1" s="1"/>
  <c r="H320" i="1" s="1"/>
  <c r="J320" i="1" s="1"/>
  <c r="L320" i="1" s="1"/>
  <c r="N320" i="1" s="1"/>
  <c r="P320" i="1" s="1"/>
  <c r="F106" i="1"/>
  <c r="H106" i="1" s="1"/>
  <c r="J106" i="1" s="1"/>
  <c r="L106" i="1" s="1"/>
  <c r="N106" i="1" s="1"/>
  <c r="P106" i="1" s="1"/>
  <c r="D319" i="1"/>
  <c r="F319" i="1" s="1"/>
  <c r="H319" i="1" s="1"/>
  <c r="J319" i="1" s="1"/>
  <c r="L319" i="1" s="1"/>
  <c r="N319" i="1" s="1"/>
  <c r="P319" i="1" s="1"/>
  <c r="F105" i="1"/>
  <c r="H105" i="1" s="1"/>
  <c r="J105" i="1" s="1"/>
  <c r="L105" i="1" s="1"/>
  <c r="N105" i="1" s="1"/>
  <c r="P105" i="1" s="1"/>
  <c r="AB320" i="1"/>
  <c r="AD320" i="1" s="1"/>
  <c r="AF320" i="1" s="1"/>
  <c r="AH320" i="1" s="1"/>
  <c r="AJ320" i="1" s="1"/>
  <c r="AL320" i="1" s="1"/>
  <c r="AD106" i="1"/>
  <c r="AF106" i="1" s="1"/>
  <c r="AH106" i="1" s="1"/>
  <c r="AJ106" i="1" s="1"/>
  <c r="AL106" i="1" s="1"/>
  <c r="Q319" i="1"/>
  <c r="S319" i="1" s="1"/>
  <c r="U319" i="1" s="1"/>
  <c r="W319" i="1" s="1"/>
  <c r="Y319" i="1" s="1"/>
  <c r="AA319" i="1" s="1"/>
  <c r="S105" i="1"/>
  <c r="U105" i="1" s="1"/>
  <c r="W105" i="1" s="1"/>
  <c r="Y105" i="1" s="1"/>
  <c r="AA105" i="1" s="1"/>
  <c r="AB319" i="1"/>
  <c r="AD319" i="1" s="1"/>
  <c r="AF319" i="1" s="1"/>
  <c r="AH319" i="1" s="1"/>
  <c r="AJ319" i="1" s="1"/>
  <c r="AL319" i="1" s="1"/>
  <c r="AD105" i="1"/>
  <c r="AF105" i="1" s="1"/>
  <c r="AH105" i="1" s="1"/>
  <c r="AJ105" i="1" s="1"/>
  <c r="AL105" i="1" s="1"/>
  <c r="Q320" i="1"/>
  <c r="S320" i="1" s="1"/>
  <c r="U320" i="1" s="1"/>
  <c r="W320" i="1" s="1"/>
  <c r="Y320" i="1" s="1"/>
  <c r="AA320" i="1" s="1"/>
  <c r="S106" i="1"/>
  <c r="U106" i="1" s="1"/>
  <c r="W106" i="1" s="1"/>
  <c r="Y106" i="1" s="1"/>
  <c r="AA106" i="1" s="1"/>
  <c r="AB323" i="1"/>
  <c r="AD323" i="1" s="1"/>
  <c r="AF323" i="1" s="1"/>
  <c r="AH323" i="1" s="1"/>
  <c r="AJ323" i="1" s="1"/>
  <c r="AL323" i="1" s="1"/>
  <c r="Q323" i="1"/>
  <c r="S323" i="1" s="1"/>
  <c r="U323" i="1" s="1"/>
  <c r="W323" i="1" s="1"/>
  <c r="Y323" i="1" s="1"/>
  <c r="AA323" i="1" s="1"/>
  <c r="D323" i="1"/>
  <c r="F323" i="1" s="1"/>
  <c r="H323" i="1" s="1"/>
  <c r="J323" i="1" s="1"/>
  <c r="L323" i="1" s="1"/>
  <c r="N323" i="1" s="1"/>
  <c r="P323" i="1" s="1"/>
  <c r="AB101" i="1"/>
  <c r="AD101" i="1" s="1"/>
  <c r="AF101" i="1" s="1"/>
  <c r="AH101" i="1" s="1"/>
  <c r="AJ101" i="1" s="1"/>
  <c r="AL101" i="1" s="1"/>
  <c r="D101" i="1"/>
  <c r="F101" i="1" s="1"/>
  <c r="H101" i="1" s="1"/>
  <c r="J101" i="1" s="1"/>
  <c r="L101" i="1" s="1"/>
  <c r="N101" i="1" s="1"/>
  <c r="P101" i="1" s="1"/>
  <c r="Q101" i="1"/>
  <c r="S101" i="1" s="1"/>
  <c r="U101" i="1" s="1"/>
  <c r="W101" i="1" s="1"/>
  <c r="Y101" i="1" s="1"/>
  <c r="AA101" i="1" s="1"/>
  <c r="Q290" i="1"/>
  <c r="S290" i="1" s="1"/>
  <c r="U290" i="1" s="1"/>
  <c r="W290" i="1" s="1"/>
  <c r="Y290" i="1" s="1"/>
  <c r="AA290" i="1" s="1"/>
  <c r="AB290" i="1"/>
  <c r="AD290" i="1" s="1"/>
  <c r="AF290" i="1" s="1"/>
  <c r="AH290" i="1" s="1"/>
  <c r="AJ290" i="1" s="1"/>
  <c r="AL290" i="1" s="1"/>
  <c r="D290" i="1"/>
  <c r="F290" i="1" s="1"/>
  <c r="H290" i="1" s="1"/>
  <c r="J290" i="1" s="1"/>
  <c r="L290" i="1" s="1"/>
  <c r="N290" i="1" s="1"/>
  <c r="P290" i="1" s="1"/>
  <c r="Q288" i="1"/>
  <c r="S288" i="1" s="1"/>
  <c r="U288" i="1" s="1"/>
  <c r="W288" i="1" s="1"/>
  <c r="Y288" i="1" s="1"/>
  <c r="AA288" i="1" s="1"/>
  <c r="AB288" i="1"/>
  <c r="AD288" i="1" s="1"/>
  <c r="AF288" i="1" s="1"/>
  <c r="AH288" i="1" s="1"/>
  <c r="AJ288" i="1" s="1"/>
  <c r="AL288" i="1" s="1"/>
  <c r="D288" i="1"/>
  <c r="F288" i="1" s="1"/>
  <c r="H288" i="1" s="1"/>
  <c r="J288" i="1" s="1"/>
  <c r="L288" i="1" s="1"/>
  <c r="N288" i="1" s="1"/>
  <c r="P288" i="1" s="1"/>
  <c r="Q174" i="1"/>
  <c r="AB174" i="1"/>
  <c r="D174" i="1"/>
  <c r="Q173" i="1"/>
  <c r="S173" i="1" s="1"/>
  <c r="U173" i="1" s="1"/>
  <c r="W173" i="1" s="1"/>
  <c r="Y173" i="1" s="1"/>
  <c r="AA173" i="1" s="1"/>
  <c r="AB173" i="1"/>
  <c r="AD173" i="1" s="1"/>
  <c r="AF173" i="1" s="1"/>
  <c r="AH173" i="1" s="1"/>
  <c r="AJ173" i="1" s="1"/>
  <c r="AL173" i="1" s="1"/>
  <c r="D173" i="1"/>
  <c r="F173" i="1" s="1"/>
  <c r="H173" i="1" s="1"/>
  <c r="J173" i="1" s="1"/>
  <c r="L173" i="1" s="1"/>
  <c r="N173" i="1" s="1"/>
  <c r="P173" i="1" s="1"/>
  <c r="Q274" i="1"/>
  <c r="AB274" i="1"/>
  <c r="D274" i="1"/>
  <c r="Q278" i="1"/>
  <c r="S278" i="1" s="1"/>
  <c r="U278" i="1" s="1"/>
  <c r="W278" i="1" s="1"/>
  <c r="Y278" i="1" s="1"/>
  <c r="AA278" i="1" s="1"/>
  <c r="AB278" i="1"/>
  <c r="AD278" i="1" s="1"/>
  <c r="AF278" i="1" s="1"/>
  <c r="AH278" i="1" s="1"/>
  <c r="AJ278" i="1" s="1"/>
  <c r="AL278" i="1" s="1"/>
  <c r="D278" i="1"/>
  <c r="F278" i="1" s="1"/>
  <c r="H278" i="1" s="1"/>
  <c r="J278" i="1" s="1"/>
  <c r="L278" i="1" s="1"/>
  <c r="N278" i="1" s="1"/>
  <c r="P278" i="1" s="1"/>
  <c r="Q275" i="1"/>
  <c r="S275" i="1" s="1"/>
  <c r="U275" i="1" s="1"/>
  <c r="W275" i="1" s="1"/>
  <c r="Y275" i="1" s="1"/>
  <c r="AA275" i="1" s="1"/>
  <c r="AB275" i="1"/>
  <c r="AD275" i="1" s="1"/>
  <c r="AF275" i="1" s="1"/>
  <c r="AH275" i="1" s="1"/>
  <c r="AJ275" i="1" s="1"/>
  <c r="AL275" i="1" s="1"/>
  <c r="D275" i="1"/>
  <c r="F275" i="1" s="1"/>
  <c r="H275" i="1" s="1"/>
  <c r="J275" i="1" s="1"/>
  <c r="L275" i="1" s="1"/>
  <c r="N275" i="1" s="1"/>
  <c r="P275" i="1" s="1"/>
  <c r="Q209" i="1"/>
  <c r="S209" i="1" s="1"/>
  <c r="U209" i="1" s="1"/>
  <c r="W209" i="1" s="1"/>
  <c r="Y209" i="1" s="1"/>
  <c r="AA209" i="1" s="1"/>
  <c r="AB209" i="1"/>
  <c r="AD209" i="1" s="1"/>
  <c r="AF209" i="1" s="1"/>
  <c r="AH209" i="1" s="1"/>
  <c r="AJ209" i="1" s="1"/>
  <c r="AL209" i="1" s="1"/>
  <c r="D209" i="1"/>
  <c r="F209" i="1" s="1"/>
  <c r="H209" i="1" s="1"/>
  <c r="J209" i="1" s="1"/>
  <c r="L209" i="1" s="1"/>
  <c r="N209" i="1" s="1"/>
  <c r="P209" i="1" s="1"/>
  <c r="D205" i="1"/>
  <c r="F205" i="1" s="1"/>
  <c r="H205" i="1" s="1"/>
  <c r="J205" i="1" s="1"/>
  <c r="L205" i="1" s="1"/>
  <c r="N205" i="1" s="1"/>
  <c r="P205" i="1" s="1"/>
  <c r="Q176" i="1"/>
  <c r="S176" i="1" s="1"/>
  <c r="U176" i="1" s="1"/>
  <c r="W176" i="1" s="1"/>
  <c r="Y176" i="1" s="1"/>
  <c r="AA176" i="1" s="1"/>
  <c r="AB176" i="1"/>
  <c r="AD176" i="1" s="1"/>
  <c r="AF176" i="1" s="1"/>
  <c r="AH176" i="1" s="1"/>
  <c r="AJ176" i="1" s="1"/>
  <c r="AL176" i="1" s="1"/>
  <c r="D176" i="1"/>
  <c r="F176" i="1" s="1"/>
  <c r="H176" i="1" s="1"/>
  <c r="J176" i="1" s="1"/>
  <c r="L176" i="1" s="1"/>
  <c r="N176" i="1" s="1"/>
  <c r="P176" i="1" s="1"/>
  <c r="Q245" i="1"/>
  <c r="S245" i="1" s="1"/>
  <c r="U245" i="1" s="1"/>
  <c r="W245" i="1" s="1"/>
  <c r="Y245" i="1" s="1"/>
  <c r="AA245" i="1" s="1"/>
  <c r="AB245" i="1"/>
  <c r="AD245" i="1" s="1"/>
  <c r="AF245" i="1" s="1"/>
  <c r="AH245" i="1" s="1"/>
  <c r="AJ245" i="1" s="1"/>
  <c r="AL245" i="1" s="1"/>
  <c r="D245" i="1"/>
  <c r="F245" i="1" s="1"/>
  <c r="H245" i="1" s="1"/>
  <c r="J245" i="1" s="1"/>
  <c r="L245" i="1" s="1"/>
  <c r="N245" i="1" s="1"/>
  <c r="P245" i="1" s="1"/>
  <c r="Q241" i="1"/>
  <c r="S241" i="1" s="1"/>
  <c r="U241" i="1" s="1"/>
  <c r="W241" i="1" s="1"/>
  <c r="Y241" i="1" s="1"/>
  <c r="AA241" i="1" s="1"/>
  <c r="AB241" i="1"/>
  <c r="AD241" i="1" s="1"/>
  <c r="AF241" i="1" s="1"/>
  <c r="AH241" i="1" s="1"/>
  <c r="AJ241" i="1" s="1"/>
  <c r="AL241" i="1" s="1"/>
  <c r="D241" i="1"/>
  <c r="F241" i="1" s="1"/>
  <c r="H241" i="1" s="1"/>
  <c r="J241" i="1" s="1"/>
  <c r="L241" i="1" s="1"/>
  <c r="N241" i="1" s="1"/>
  <c r="P241" i="1" s="1"/>
  <c r="Q225" i="1"/>
  <c r="S225" i="1" s="1"/>
  <c r="U225" i="1" s="1"/>
  <c r="W225" i="1" s="1"/>
  <c r="Y225" i="1" s="1"/>
  <c r="AA225" i="1" s="1"/>
  <c r="AB225" i="1"/>
  <c r="AD225" i="1" s="1"/>
  <c r="AF225" i="1" s="1"/>
  <c r="AH225" i="1" s="1"/>
  <c r="AJ225" i="1" s="1"/>
  <c r="AL225" i="1" s="1"/>
  <c r="D225" i="1"/>
  <c r="F225" i="1" s="1"/>
  <c r="H225" i="1" s="1"/>
  <c r="J225" i="1" s="1"/>
  <c r="L225" i="1" s="1"/>
  <c r="N225" i="1" s="1"/>
  <c r="P225" i="1" s="1"/>
  <c r="Q229" i="1"/>
  <c r="S229" i="1" s="1"/>
  <c r="U229" i="1" s="1"/>
  <c r="W229" i="1" s="1"/>
  <c r="Y229" i="1" s="1"/>
  <c r="AA229" i="1" s="1"/>
  <c r="AB229" i="1"/>
  <c r="AD229" i="1" s="1"/>
  <c r="AF229" i="1" s="1"/>
  <c r="AH229" i="1" s="1"/>
  <c r="AJ229" i="1" s="1"/>
  <c r="AL229" i="1" s="1"/>
  <c r="D229" i="1"/>
  <c r="F229" i="1" s="1"/>
  <c r="H229" i="1" s="1"/>
  <c r="J229" i="1" s="1"/>
  <c r="L229" i="1" s="1"/>
  <c r="N229" i="1" s="1"/>
  <c r="P229" i="1" s="1"/>
  <c r="Q184" i="1"/>
  <c r="S184" i="1" s="1"/>
  <c r="U184" i="1" s="1"/>
  <c r="W184" i="1" s="1"/>
  <c r="Y184" i="1" s="1"/>
  <c r="AA184" i="1" s="1"/>
  <c r="AB184" i="1"/>
  <c r="AD184" i="1" s="1"/>
  <c r="AF184" i="1" s="1"/>
  <c r="AH184" i="1" s="1"/>
  <c r="AJ184" i="1" s="1"/>
  <c r="AL184" i="1" s="1"/>
  <c r="D184" i="1"/>
  <c r="F184" i="1" s="1"/>
  <c r="H184" i="1" s="1"/>
  <c r="J184" i="1" s="1"/>
  <c r="L184" i="1" s="1"/>
  <c r="N184" i="1" s="1"/>
  <c r="P184" i="1" s="1"/>
  <c r="Q233" i="1"/>
  <c r="AB233" i="1"/>
  <c r="D233" i="1"/>
  <c r="Q221" i="1"/>
  <c r="S221" i="1" s="1"/>
  <c r="U221" i="1" s="1"/>
  <c r="W221" i="1" s="1"/>
  <c r="Y221" i="1" s="1"/>
  <c r="AA221" i="1" s="1"/>
  <c r="AB221" i="1"/>
  <c r="AD221" i="1" s="1"/>
  <c r="AF221" i="1" s="1"/>
  <c r="AH221" i="1" s="1"/>
  <c r="AJ221" i="1" s="1"/>
  <c r="AL221" i="1" s="1"/>
  <c r="D221" i="1"/>
  <c r="F221" i="1" s="1"/>
  <c r="H221" i="1" s="1"/>
  <c r="J221" i="1" s="1"/>
  <c r="L221" i="1" s="1"/>
  <c r="N221" i="1" s="1"/>
  <c r="P221" i="1" s="1"/>
  <c r="Q249" i="1"/>
  <c r="S249" i="1" s="1"/>
  <c r="U249" i="1" s="1"/>
  <c r="W249" i="1" s="1"/>
  <c r="Y249" i="1" s="1"/>
  <c r="AA249" i="1" s="1"/>
  <c r="AB249" i="1"/>
  <c r="AD249" i="1" s="1"/>
  <c r="AF249" i="1" s="1"/>
  <c r="AH249" i="1" s="1"/>
  <c r="AJ249" i="1" s="1"/>
  <c r="AL249" i="1" s="1"/>
  <c r="D249" i="1"/>
  <c r="F249" i="1" s="1"/>
  <c r="H249" i="1" s="1"/>
  <c r="J249" i="1" s="1"/>
  <c r="L249" i="1" s="1"/>
  <c r="N249" i="1" s="1"/>
  <c r="P249" i="1" s="1"/>
  <c r="Q205" i="1"/>
  <c r="S205" i="1" s="1"/>
  <c r="U205" i="1" s="1"/>
  <c r="W205" i="1" s="1"/>
  <c r="Y205" i="1" s="1"/>
  <c r="AA205" i="1" s="1"/>
  <c r="AB205" i="1"/>
  <c r="AD205" i="1" s="1"/>
  <c r="AF205" i="1" s="1"/>
  <c r="AH205" i="1" s="1"/>
  <c r="AJ205" i="1" s="1"/>
  <c r="AL205" i="1" s="1"/>
  <c r="Q217" i="1"/>
  <c r="S217" i="1" s="1"/>
  <c r="U217" i="1" s="1"/>
  <c r="W217" i="1" s="1"/>
  <c r="Y217" i="1" s="1"/>
  <c r="AA217" i="1" s="1"/>
  <c r="AB217" i="1"/>
  <c r="AD217" i="1" s="1"/>
  <c r="AF217" i="1" s="1"/>
  <c r="AH217" i="1" s="1"/>
  <c r="AJ217" i="1" s="1"/>
  <c r="AL217" i="1" s="1"/>
  <c r="D217" i="1"/>
  <c r="F217" i="1" s="1"/>
  <c r="H217" i="1" s="1"/>
  <c r="J217" i="1" s="1"/>
  <c r="L217" i="1" s="1"/>
  <c r="N217" i="1" s="1"/>
  <c r="P217" i="1" s="1"/>
  <c r="Q201" i="1"/>
  <c r="S201" i="1" s="1"/>
  <c r="U201" i="1" s="1"/>
  <c r="W201" i="1" s="1"/>
  <c r="Y201" i="1" s="1"/>
  <c r="AA201" i="1" s="1"/>
  <c r="AB201" i="1"/>
  <c r="AD201" i="1" s="1"/>
  <c r="AF201" i="1" s="1"/>
  <c r="AH201" i="1" s="1"/>
  <c r="AJ201" i="1" s="1"/>
  <c r="AL201" i="1" s="1"/>
  <c r="D201" i="1"/>
  <c r="F201" i="1" s="1"/>
  <c r="H201" i="1" s="1"/>
  <c r="J201" i="1" s="1"/>
  <c r="L201" i="1" s="1"/>
  <c r="N201" i="1" s="1"/>
  <c r="P201" i="1" s="1"/>
  <c r="Q213" i="1"/>
  <c r="S213" i="1" s="1"/>
  <c r="U213" i="1" s="1"/>
  <c r="W213" i="1" s="1"/>
  <c r="Y213" i="1" s="1"/>
  <c r="AA213" i="1" s="1"/>
  <c r="AB213" i="1"/>
  <c r="AD213" i="1" s="1"/>
  <c r="AF213" i="1" s="1"/>
  <c r="AH213" i="1" s="1"/>
  <c r="AJ213" i="1" s="1"/>
  <c r="AL213" i="1" s="1"/>
  <c r="D213" i="1"/>
  <c r="F213" i="1" s="1"/>
  <c r="H213" i="1" s="1"/>
  <c r="J213" i="1" s="1"/>
  <c r="L213" i="1" s="1"/>
  <c r="N213" i="1" s="1"/>
  <c r="P213" i="1" s="1"/>
  <c r="Q196" i="1"/>
  <c r="S196" i="1" s="1"/>
  <c r="U196" i="1" s="1"/>
  <c r="W196" i="1" s="1"/>
  <c r="Y196" i="1" s="1"/>
  <c r="AA196" i="1" s="1"/>
  <c r="AB196" i="1"/>
  <c r="AD196" i="1" s="1"/>
  <c r="AF196" i="1" s="1"/>
  <c r="AH196" i="1" s="1"/>
  <c r="AJ196" i="1" s="1"/>
  <c r="AL196" i="1" s="1"/>
  <c r="D196" i="1"/>
  <c r="F196" i="1" s="1"/>
  <c r="H196" i="1" s="1"/>
  <c r="J196" i="1" s="1"/>
  <c r="L196" i="1" s="1"/>
  <c r="N196" i="1" s="1"/>
  <c r="P196" i="1" s="1"/>
  <c r="Q192" i="1"/>
  <c r="S192" i="1" s="1"/>
  <c r="U192" i="1" s="1"/>
  <c r="W192" i="1" s="1"/>
  <c r="Y192" i="1" s="1"/>
  <c r="AA192" i="1" s="1"/>
  <c r="AB192" i="1"/>
  <c r="AD192" i="1" s="1"/>
  <c r="AF192" i="1" s="1"/>
  <c r="AH192" i="1" s="1"/>
  <c r="AJ192" i="1" s="1"/>
  <c r="AL192" i="1" s="1"/>
  <c r="D192" i="1"/>
  <c r="F192" i="1" s="1"/>
  <c r="H192" i="1" s="1"/>
  <c r="J192" i="1" s="1"/>
  <c r="L192" i="1" s="1"/>
  <c r="N192" i="1" s="1"/>
  <c r="P192" i="1" s="1"/>
  <c r="Q188" i="1"/>
  <c r="S188" i="1" s="1"/>
  <c r="U188" i="1" s="1"/>
  <c r="W188" i="1" s="1"/>
  <c r="Y188" i="1" s="1"/>
  <c r="AA188" i="1" s="1"/>
  <c r="AB188" i="1"/>
  <c r="AD188" i="1" s="1"/>
  <c r="AF188" i="1" s="1"/>
  <c r="AH188" i="1" s="1"/>
  <c r="AJ188" i="1" s="1"/>
  <c r="AL188" i="1" s="1"/>
  <c r="D188" i="1"/>
  <c r="F188" i="1" s="1"/>
  <c r="H188" i="1" s="1"/>
  <c r="J188" i="1" s="1"/>
  <c r="L188" i="1" s="1"/>
  <c r="N188" i="1" s="1"/>
  <c r="P188" i="1" s="1"/>
  <c r="Q180" i="1"/>
  <c r="S180" i="1" s="1"/>
  <c r="U180" i="1" s="1"/>
  <c r="W180" i="1" s="1"/>
  <c r="Y180" i="1" s="1"/>
  <c r="AA180" i="1" s="1"/>
  <c r="AB180" i="1"/>
  <c r="AD180" i="1" s="1"/>
  <c r="AF180" i="1" s="1"/>
  <c r="AH180" i="1" s="1"/>
  <c r="AJ180" i="1" s="1"/>
  <c r="AL180" i="1" s="1"/>
  <c r="D180" i="1"/>
  <c r="F180" i="1" s="1"/>
  <c r="H180" i="1" s="1"/>
  <c r="J180" i="1" s="1"/>
  <c r="L180" i="1" s="1"/>
  <c r="N180" i="1" s="1"/>
  <c r="P180" i="1" s="1"/>
  <c r="Q145" i="1"/>
  <c r="S145" i="1" s="1"/>
  <c r="U145" i="1" s="1"/>
  <c r="W145" i="1" s="1"/>
  <c r="Y145" i="1" s="1"/>
  <c r="AA145" i="1" s="1"/>
  <c r="AB145" i="1"/>
  <c r="AD145" i="1" s="1"/>
  <c r="AF145" i="1" s="1"/>
  <c r="AH145" i="1" s="1"/>
  <c r="AJ145" i="1" s="1"/>
  <c r="AL145" i="1" s="1"/>
  <c r="D145" i="1"/>
  <c r="F145" i="1" s="1"/>
  <c r="H145" i="1" s="1"/>
  <c r="J145" i="1" s="1"/>
  <c r="L145" i="1" s="1"/>
  <c r="N145" i="1" s="1"/>
  <c r="P145" i="1" s="1"/>
  <c r="D326" i="1" l="1"/>
  <c r="F326" i="1" s="1"/>
  <c r="H326" i="1" s="1"/>
  <c r="J326" i="1" s="1"/>
  <c r="L326" i="1" s="1"/>
  <c r="N326" i="1" s="1"/>
  <c r="P326" i="1" s="1"/>
  <c r="F233" i="1"/>
  <c r="H233" i="1" s="1"/>
  <c r="J233" i="1" s="1"/>
  <c r="L233" i="1" s="1"/>
  <c r="N233" i="1" s="1"/>
  <c r="P233" i="1" s="1"/>
  <c r="AB326" i="1"/>
  <c r="AD326" i="1" s="1"/>
  <c r="AF326" i="1" s="1"/>
  <c r="AH326" i="1" s="1"/>
  <c r="AJ326" i="1" s="1"/>
  <c r="AL326" i="1" s="1"/>
  <c r="AD233" i="1"/>
  <c r="AF233" i="1" s="1"/>
  <c r="AH233" i="1" s="1"/>
  <c r="AJ233" i="1" s="1"/>
  <c r="AL233" i="1" s="1"/>
  <c r="Q271" i="1"/>
  <c r="S271" i="1" s="1"/>
  <c r="U271" i="1" s="1"/>
  <c r="W271" i="1" s="1"/>
  <c r="Y271" i="1" s="1"/>
  <c r="AA271" i="1" s="1"/>
  <c r="S274" i="1"/>
  <c r="U274" i="1" s="1"/>
  <c r="W274" i="1" s="1"/>
  <c r="Y274" i="1" s="1"/>
  <c r="AA274" i="1" s="1"/>
  <c r="D317" i="1"/>
  <c r="F317" i="1" s="1"/>
  <c r="H317" i="1" s="1"/>
  <c r="J317" i="1" s="1"/>
  <c r="L317" i="1" s="1"/>
  <c r="N317" i="1" s="1"/>
  <c r="P317" i="1" s="1"/>
  <c r="F174" i="1"/>
  <c r="H174" i="1" s="1"/>
  <c r="J174" i="1" s="1"/>
  <c r="L174" i="1" s="1"/>
  <c r="N174" i="1" s="1"/>
  <c r="P174" i="1" s="1"/>
  <c r="Q326" i="1"/>
  <c r="S326" i="1" s="1"/>
  <c r="U326" i="1" s="1"/>
  <c r="W326" i="1" s="1"/>
  <c r="Y326" i="1" s="1"/>
  <c r="AA326" i="1" s="1"/>
  <c r="S233" i="1"/>
  <c r="U233" i="1" s="1"/>
  <c r="W233" i="1" s="1"/>
  <c r="Y233" i="1" s="1"/>
  <c r="AA233" i="1" s="1"/>
  <c r="AB317" i="1"/>
  <c r="AD317" i="1" s="1"/>
  <c r="AF317" i="1" s="1"/>
  <c r="AH317" i="1" s="1"/>
  <c r="AJ317" i="1" s="1"/>
  <c r="AL317" i="1" s="1"/>
  <c r="AD174" i="1"/>
  <c r="AF174" i="1" s="1"/>
  <c r="AH174" i="1" s="1"/>
  <c r="AJ174" i="1" s="1"/>
  <c r="AL174" i="1" s="1"/>
  <c r="AB271" i="1"/>
  <c r="AD271" i="1" s="1"/>
  <c r="AF271" i="1" s="1"/>
  <c r="AH271" i="1" s="1"/>
  <c r="AJ271" i="1" s="1"/>
  <c r="AL271" i="1" s="1"/>
  <c r="AD274" i="1"/>
  <c r="AF274" i="1" s="1"/>
  <c r="AH274" i="1" s="1"/>
  <c r="AJ274" i="1" s="1"/>
  <c r="AL274" i="1" s="1"/>
  <c r="D271" i="1"/>
  <c r="F271" i="1" s="1"/>
  <c r="H271" i="1" s="1"/>
  <c r="J271" i="1" s="1"/>
  <c r="L271" i="1" s="1"/>
  <c r="N271" i="1" s="1"/>
  <c r="P271" i="1" s="1"/>
  <c r="F274" i="1"/>
  <c r="H274" i="1" s="1"/>
  <c r="J274" i="1" s="1"/>
  <c r="L274" i="1" s="1"/>
  <c r="N274" i="1" s="1"/>
  <c r="P274" i="1" s="1"/>
  <c r="Q317" i="1"/>
  <c r="S317" i="1" s="1"/>
  <c r="U317" i="1" s="1"/>
  <c r="W317" i="1" s="1"/>
  <c r="Y317" i="1" s="1"/>
  <c r="AA317" i="1" s="1"/>
  <c r="S174" i="1"/>
  <c r="U174" i="1" s="1"/>
  <c r="W174" i="1" s="1"/>
  <c r="Y174" i="1" s="1"/>
  <c r="AA174" i="1" s="1"/>
  <c r="AB171" i="1"/>
  <c r="AD171" i="1" s="1"/>
  <c r="AF171" i="1" s="1"/>
  <c r="AH171" i="1" s="1"/>
  <c r="AJ171" i="1" s="1"/>
  <c r="AL171" i="1" s="1"/>
  <c r="Q146" i="1"/>
  <c r="S146" i="1" s="1"/>
  <c r="U146" i="1" s="1"/>
  <c r="W146" i="1" s="1"/>
  <c r="Y146" i="1" s="1"/>
  <c r="AA146" i="1" s="1"/>
  <c r="AB146" i="1"/>
  <c r="AD146" i="1" s="1"/>
  <c r="AF146" i="1" s="1"/>
  <c r="AH146" i="1" s="1"/>
  <c r="AJ146" i="1" s="1"/>
  <c r="AL146" i="1" s="1"/>
  <c r="D146" i="1"/>
  <c r="F146" i="1" s="1"/>
  <c r="H146" i="1" s="1"/>
  <c r="J146" i="1" s="1"/>
  <c r="L146" i="1" s="1"/>
  <c r="N146" i="1" s="1"/>
  <c r="P146" i="1" s="1"/>
  <c r="Q162" i="1"/>
  <c r="S162" i="1" s="1"/>
  <c r="U162" i="1" s="1"/>
  <c r="W162" i="1" s="1"/>
  <c r="Y162" i="1" s="1"/>
  <c r="AA162" i="1" s="1"/>
  <c r="AB162" i="1"/>
  <c r="AD162" i="1" s="1"/>
  <c r="AF162" i="1" s="1"/>
  <c r="AH162" i="1" s="1"/>
  <c r="AJ162" i="1" s="1"/>
  <c r="AL162" i="1" s="1"/>
  <c r="D162" i="1"/>
  <c r="F162" i="1" s="1"/>
  <c r="H162" i="1" s="1"/>
  <c r="J162" i="1" s="1"/>
  <c r="L162" i="1" s="1"/>
  <c r="N162" i="1" s="1"/>
  <c r="P162" i="1" s="1"/>
  <c r="Q158" i="1"/>
  <c r="S158" i="1" s="1"/>
  <c r="U158" i="1" s="1"/>
  <c r="W158" i="1" s="1"/>
  <c r="Y158" i="1" s="1"/>
  <c r="AA158" i="1" s="1"/>
  <c r="AB158" i="1"/>
  <c r="AD158" i="1" s="1"/>
  <c r="AF158" i="1" s="1"/>
  <c r="AH158" i="1" s="1"/>
  <c r="AJ158" i="1" s="1"/>
  <c r="AL158" i="1" s="1"/>
  <c r="D158" i="1"/>
  <c r="F158" i="1" s="1"/>
  <c r="H158" i="1" s="1"/>
  <c r="J158" i="1" s="1"/>
  <c r="L158" i="1" s="1"/>
  <c r="N158" i="1" s="1"/>
  <c r="P158" i="1" s="1"/>
  <c r="D143" i="1" l="1"/>
  <c r="F143" i="1" s="1"/>
  <c r="H143" i="1" s="1"/>
  <c r="J143" i="1" s="1"/>
  <c r="L143" i="1" s="1"/>
  <c r="N143" i="1" s="1"/>
  <c r="P143" i="1" s="1"/>
  <c r="D318" i="1"/>
  <c r="F318" i="1" s="1"/>
  <c r="H318" i="1" s="1"/>
  <c r="J318" i="1" s="1"/>
  <c r="L318" i="1" s="1"/>
  <c r="N318" i="1" s="1"/>
  <c r="P318" i="1" s="1"/>
  <c r="Q143" i="1"/>
  <c r="S143" i="1" s="1"/>
  <c r="U143" i="1" s="1"/>
  <c r="W143" i="1" s="1"/>
  <c r="Y143" i="1" s="1"/>
  <c r="AA143" i="1" s="1"/>
  <c r="Q318" i="1"/>
  <c r="S318" i="1" s="1"/>
  <c r="U318" i="1" s="1"/>
  <c r="W318" i="1" s="1"/>
  <c r="Y318" i="1" s="1"/>
  <c r="AA318" i="1" s="1"/>
  <c r="AB143" i="1"/>
  <c r="AD143" i="1" s="1"/>
  <c r="AF143" i="1" s="1"/>
  <c r="AH143" i="1" s="1"/>
  <c r="AJ143" i="1" s="1"/>
  <c r="AL143" i="1" s="1"/>
  <c r="AB318" i="1"/>
  <c r="AD318" i="1" s="1"/>
  <c r="AF318" i="1" s="1"/>
  <c r="AH318" i="1" s="1"/>
  <c r="AJ318" i="1" s="1"/>
  <c r="AL318" i="1" s="1"/>
  <c r="Q148" i="1"/>
  <c r="AB148" i="1"/>
  <c r="D148" i="1"/>
  <c r="Q324" i="1" l="1"/>
  <c r="S324" i="1" s="1"/>
  <c r="U324" i="1" s="1"/>
  <c r="W324" i="1" s="1"/>
  <c r="Y324" i="1" s="1"/>
  <c r="AA324" i="1" s="1"/>
  <c r="S148" i="1"/>
  <c r="U148" i="1" s="1"/>
  <c r="W148" i="1" s="1"/>
  <c r="Y148" i="1" s="1"/>
  <c r="AA148" i="1" s="1"/>
  <c r="AB324" i="1"/>
  <c r="AD324" i="1" s="1"/>
  <c r="AF324" i="1" s="1"/>
  <c r="AH324" i="1" s="1"/>
  <c r="AJ324" i="1" s="1"/>
  <c r="AL324" i="1" s="1"/>
  <c r="AD148" i="1"/>
  <c r="AF148" i="1" s="1"/>
  <c r="AH148" i="1" s="1"/>
  <c r="AJ148" i="1" s="1"/>
  <c r="AL148" i="1" s="1"/>
  <c r="D324" i="1"/>
  <c r="F324" i="1" s="1"/>
  <c r="H324" i="1" s="1"/>
  <c r="J324" i="1" s="1"/>
  <c r="L324" i="1" s="1"/>
  <c r="N324" i="1" s="1"/>
  <c r="P324" i="1" s="1"/>
  <c r="F148" i="1"/>
  <c r="H148" i="1" s="1"/>
  <c r="J148" i="1" s="1"/>
  <c r="L148" i="1" s="1"/>
  <c r="N148" i="1" s="1"/>
  <c r="P148" i="1" s="1"/>
  <c r="Q304" i="1"/>
  <c r="S304" i="1" s="1"/>
  <c r="U304" i="1" s="1"/>
  <c r="W304" i="1" s="1"/>
  <c r="Y304" i="1" s="1"/>
  <c r="AA304" i="1" s="1"/>
  <c r="AB304" i="1"/>
  <c r="AD304" i="1" s="1"/>
  <c r="AF304" i="1" s="1"/>
  <c r="AH304" i="1" s="1"/>
  <c r="AJ304" i="1" s="1"/>
  <c r="AL304" i="1" s="1"/>
  <c r="D304" i="1"/>
  <c r="F304" i="1" s="1"/>
  <c r="H304" i="1" s="1"/>
  <c r="J304" i="1" s="1"/>
  <c r="L304" i="1" s="1"/>
  <c r="N304" i="1" s="1"/>
  <c r="P304" i="1" s="1"/>
  <c r="AB315" i="1" l="1"/>
  <c r="AB330" i="1" s="1"/>
  <c r="Q171" i="1"/>
  <c r="S171" i="1" s="1"/>
  <c r="U171" i="1" s="1"/>
  <c r="W171" i="1" s="1"/>
  <c r="Y171" i="1" s="1"/>
  <c r="AA171" i="1" s="1"/>
  <c r="D171" i="1"/>
  <c r="F171" i="1" s="1"/>
  <c r="H171" i="1" s="1"/>
  <c r="J171" i="1" s="1"/>
  <c r="L171" i="1" s="1"/>
  <c r="N171" i="1" s="1"/>
  <c r="P171" i="1" s="1"/>
  <c r="AD315" i="1" l="1"/>
  <c r="AD330" i="1" s="1"/>
  <c r="Q315" i="1"/>
  <c r="Q330" i="1" s="1"/>
  <c r="D315" i="1"/>
  <c r="F315" i="1" s="1"/>
  <c r="H315" i="1" l="1"/>
  <c r="J315" i="1" s="1"/>
  <c r="L315" i="1" s="1"/>
  <c r="N315" i="1" s="1"/>
  <c r="P315" i="1" s="1"/>
  <c r="S315" i="1"/>
  <c r="S330" i="1" s="1"/>
  <c r="AF315" i="1"/>
  <c r="AH315" i="1" l="1"/>
  <c r="AF330" i="1"/>
  <c r="U315" i="1"/>
  <c r="W315" i="1" l="1"/>
  <c r="U330" i="1"/>
  <c r="AJ315" i="1"/>
  <c r="AH330" i="1"/>
  <c r="AL315" i="1" l="1"/>
  <c r="AJ330" i="1"/>
  <c r="Y315" i="1"/>
  <c r="W330" i="1"/>
  <c r="AA315" i="1" l="1"/>
  <c r="Y330" i="1"/>
</calcChain>
</file>

<file path=xl/sharedStrings.xml><?xml version="1.0" encoding="utf-8"?>
<sst xmlns="http://schemas.openxmlformats.org/spreadsheetml/2006/main" count="766" uniqueCount="399">
  <si>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</si>
  <si>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</si>
  <si>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</si>
  <si>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</si>
  <si>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</si>
  <si>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</si>
  <si>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</si>
  <si>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</si>
  <si>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</si>
  <si>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</si>
  <si>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</si>
  <si>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</si>
  <si>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</si>
  <si>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</si>
  <si>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</si>
  <si>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</si>
  <si>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</si>
  <si>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</si>
  <si>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</si>
  <si>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</si>
  <si>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</si>
  <si>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</si>
  <si>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</si>
  <si>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</si>
  <si>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</si>
  <si>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</si>
  <si>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</si>
  <si>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</si>
  <si>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</si>
  <si>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</si>
  <si>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</si>
  <si>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</si>
  <si>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</si>
  <si>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</si>
  <si>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</si>
  <si>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</si>
  <si>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</si>
  <si>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</si>
  <si>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</si>
  <si>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</si>
  <si>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</si>
  <si>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</si>
  <si>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</si>
  <si>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</si>
  <si>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</si>
  <si>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</si>
  <si>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</si>
  <si>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</si>
  <si>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</si>
  <si>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</si>
  <si>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</si>
  <si>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</si>
  <si>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</si>
  <si>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</si>
  <si>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</si>
  <si>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</si>
  <si>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</si>
  <si>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</si>
  <si>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</si>
  <si>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</si>
  <si>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</si>
  <si>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</si>
  <si>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</si>
  <si>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</si>
  <si>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</si>
  <si>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</si>
  <si>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</si>
  <si>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</si>
  <si>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</si>
  <si>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</si>
  <si>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</si>
  <si>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</si>
  <si>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</si>
  <si>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</si>
  <si>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</si>
  <si>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</si>
  <si>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</si>
  <si>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</si>
  <si>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</si>
  <si>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</si>
  <si>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</si>
  <si>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</si>
  <si>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</si>
  <si>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</si>
  <si>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</si>
  <si>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</si>
  <si>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</si>
  <si>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</si>
  <si>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</si>
  <si>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</si>
  <si>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</si>
  <si>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</si>
  <si>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</si>
  <si>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</si>
  <si>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</si>
  <si>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</si>
  <si>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</si>
  <si>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</si>
  <si>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</si>
  <si>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</si>
  <si>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</si>
  <si>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</si>
  <si>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</si>
  <si>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</si>
  <si>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</si>
  <si>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</si>
  <si>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</si>
  <si>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</si>
  <si>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</si>
  <si>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</si>
  <si>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</si>
  <si>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</si>
  <si>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</si>
  <si>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</si>
  <si>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</si>
  <si>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</si>
  <si>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</si>
  <si>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</si>
  <si>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</si>
  <si>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</si>
  <si>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</si>
  <si>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</si>
  <si>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</si>
  <si>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</si>
  <si>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</si>
  <si>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</si>
  <si>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</si>
  <si>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</si>
  <si>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</si>
  <si>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</si>
  <si>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</si>
  <si>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</si>
  <si>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</si>
  <si>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</si>
  <si>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</si>
  <si>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</si>
  <si>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</si>
  <si>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</si>
  <si>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</si>
  <si>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</si>
  <si>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</si>
  <si>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</si>
  <si>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</si>
  <si>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</si>
  <si>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</si>
  <si>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</si>
  <si>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</si>
  <si>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</si>
  <si>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</si>
  <si>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</si>
  <si>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</si>
  <si>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</si>
  <si>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</si>
  <si>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</si>
  <si>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</si>
  <si>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</si>
  <si>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</si>
  <si>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</si>
  <si>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</si>
  <si>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</si>
  <si>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</si>
  <si>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</si>
  <si>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</si>
  <si>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</si>
  <si>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</si>
  <si>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</si>
  <si>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</si>
  <si>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</si>
  <si>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</si>
  <si>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</si>
  <si>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</si>
  <si>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</si>
  <si>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</si>
  <si>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</si>
  <si>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</si>
  <si>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</si>
  <si>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</si>
  <si>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</si>
  <si>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</si>
  <si>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</si>
  <si>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</si>
  <si>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</si>
  <si>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</si>
  <si>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</si>
  <si>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</si>
  <si>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</si>
  <si>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</si>
  <si>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</si>
  <si>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</si>
  <si>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</si>
  <si>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</si>
  <si>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</si>
  <si>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</si>
  <si>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</si>
  <si>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</si>
  <si>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</si>
  <si>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</si>
  <si>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</si>
  <si>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</si>
  <si>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</si>
  <si>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</si>
  <si>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</si>
  <si>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</si>
  <si>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</si>
  <si>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</si>
  <si>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</si>
  <si>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</si>
  <si>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</si>
  <si>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</si>
  <si>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</si>
  <si>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</si>
  <si>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</si>
  <si>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</si>
  <si>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</si>
  <si>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</si>
  <si>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</si>
  <si>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</si>
  <si>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</si>
  <si>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</si>
  <si>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</si>
  <si>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</si>
  <si>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</si>
  <si>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</si>
  <si>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</si>
  <si>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</si>
  <si>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</si>
  <si>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</si>
  <si>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</si>
  <si>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</si>
  <si>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</si>
  <si>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</si>
  <si>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</si>
  <si>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</si>
  <si>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</si>
  <si>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</si>
  <si>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</si>
  <si>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</si>
  <si>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</si>
  <si>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</si>
  <si>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</si>
  <si>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</si>
  <si>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</si>
  <si>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</si>
  <si>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</si>
  <si>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</si>
  <si>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</si>
  <si>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</si>
  <si>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</si>
  <si>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</si>
  <si>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</si>
  <si>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</si>
  <si>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</si>
  <si>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</si>
  <si>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</si>
  <si>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</si>
  <si>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</si>
  <si>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</si>
  <si>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</si>
  <si>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</si>
  <si>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</si>
  <si>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</si>
  <si>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</si>
  <si>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</si>
  <si>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</si>
  <si>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</si>
  <si>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</si>
  <si>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</si>
  <si>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</si>
  <si>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</si>
  <si>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</si>
  <si>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</si>
  <si>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</si>
  <si>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</si>
  <si>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</si>
  <si>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</si>
  <si>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</si>
  <si>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</si>
  <si>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</si>
  <si>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</si>
  <si>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</si>
  <si>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</si>
  <si>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</si>
  <si>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</si>
  <si>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</si>
  <si>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</si>
  <si>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</si>
  <si>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</si>
  <si>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</si>
  <si>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</si>
  <si>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</si>
  <si>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</si>
  <si>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</si>
  <si>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</si>
  <si>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</si>
  <si>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</si>
  <si>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</si>
  <si>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</si>
  <si>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</si>
  <si>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</si>
  <si>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</si>
  <si>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</si>
  <si>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</si>
  <si>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</si>
  <si>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</si>
  <si>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</si>
  <si>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</si>
  <si>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</si>
  <si>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</si>
  <si>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</si>
  <si>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</si>
  <si>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</si>
  <si>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</si>
  <si>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</si>
  <si>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</si>
  <si>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</si>
  <si>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</si>
  <si>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</si>
  <si>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</si>
  <si>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</si>
  <si>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</si>
  <si>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</si>
  <si>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</si>
  <si>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</si>
  <si>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</si>
  <si>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</si>
  <si>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</si>
  <si>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</si>
  <si>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</si>
  <si>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</si>
  <si>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</si>
  <si>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</si>
  <si>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</si>
  <si>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</si>
  <si>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</si>
  <si>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</si>
  <si>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</si>
  <si>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</si>
  <si>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</si>
  <si>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</si>
  <si>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</si>
  <si>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</si>
  <si>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</si>
  <si>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</si>
  <si>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</si>
  <si>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</si>
  <si>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</si>
  <si>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</si>
  <si>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</si>
  <si>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</si>
  <si>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</si>
  <si>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</si>
  <si>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</si>
  <si>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</si>
  <si>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</si>
  <si>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</si>
  <si>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</si>
  <si>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</si>
  <si>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</si>
  <si>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</si>
  <si>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</si>
  <si>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</si>
  <si>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</si>
  <si>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</si>
  <si>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</si>
  <si>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</si>
  <si>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</si>
  <si>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</si>
  <si>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</si>
  <si>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</si>
  <si>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</si>
  <si>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</si>
  <si>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</si>
  <si>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</si>
  <si>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</si>
  <si>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</si>
  <si>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</si>
  <si>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</si>
  <si>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</si>
  <si>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</si>
  <si>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</si>
  <si>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</si>
  <si>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</si>
  <si>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</si>
  <si>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</si>
  <si>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</si>
  <si>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</si>
  <si>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</si>
  <si>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</si>
  <si>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</si>
  <si>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</si>
  <si>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</si>
  <si>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</si>
  <si>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108.</t>
  </si>
  <si>
    <t>109.</t>
  </si>
  <si>
    <t>10201ST04B</t>
  </si>
  <si>
    <t>10201ST04N</t>
  </si>
  <si>
    <t>ПРИЛОЖЕНИЕ 3</t>
  </si>
  <si>
    <t>от 17.12.2019 № 303</t>
  </si>
  <si>
    <t>от 23.06.2020 №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</si>
</sst>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16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3" borderId="0" xfId="0" applyFont="1" applyFill="1"/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/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/>
    <xf numFmtId="0" fontId="0" fillId="0" borderId="0" xfId="0" applyFill="1" applyAlignment="1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330"/>
  <sheetViews>
    <sheetView tabSelected="1" zoomScale="70" zoomScaleNormal="70" workbookViewId="0">
      <selection activeCell="C9" sqref="C9"/>
    </sheetView>
  </sheetViews>
  <sheetFormatPr defaultColWidth="9.109375" defaultRowHeight="18" x14ac:dyDescent="0.35"/>
  <cols>
    <col min="1" max="1" width="5.5546875" style="34" customWidth="1"/>
    <col min="2" max="2" width="82.6640625" style="35" customWidth="1"/>
    <col min="3" max="3" width="27.33203125" style="35" customWidth="1"/>
    <col min="4" max="14" width="17.5546875" style="9" hidden="1" customWidth="1"/>
    <col min="15" max="15" width="17.5546875" style="23" hidden="1" customWidth="1"/>
    <col min="16" max="16" width="17.5546875" style="39" customWidth="1"/>
    <col min="17" max="25" width="17.5546875" style="9" hidden="1" customWidth="1"/>
    <col min="26" max="26" width="17.5546875" style="23" hidden="1" customWidth="1"/>
    <col min="27" max="27" width="17.5546875" style="39" customWidth="1"/>
    <col min="28" max="36" width="17.5546875" style="9" hidden="1" customWidth="1"/>
    <col min="37" max="37" width="17.5546875" style="23" hidden="1" customWidth="1"/>
    <col min="38" max="38" width="17.5546875" style="39" customWidth="1"/>
    <col min="39" max="39" width="15" style="8" hidden="1" customWidth="1"/>
    <col min="40" max="40" width="9.44140625" style="14" hidden="1" customWidth="1"/>
    <col min="41" max="41" width="9.109375" style="3" hidden="1" customWidth="1"/>
    <col min="42" max="42" width="9.109375" style="34" customWidth="1"/>
    <col min="43" max="16384" width="9.109375" style="34"/>
  </cols>
  <sheetData>
    <row r="1" spans="1:40" x14ac:dyDescent="0.35">
      <c r="AG1" s="8"/>
      <c r="AH1" s="14"/>
      <c r="AI1" s="3"/>
      <c r="AJ1" s="3"/>
      <c r="AK1" s="29"/>
      <c r="AL1" s="41" t="s">
        <v>396</v>
      </c>
      <c r="AM1" s="3"/>
      <c r="AN1" s="3"/>
    </row>
    <row r="2" spans="1:40" x14ac:dyDescent="0.35">
      <c r="AG2" s="8"/>
      <c r="AH2" s="14"/>
      <c r="AI2" s="3"/>
      <c r="AJ2" s="3"/>
      <c r="AK2" s="29"/>
      <c r="AL2" s="41" t="s">
        <v>17</v>
      </c>
      <c r="AM2" s="3"/>
      <c r="AN2" s="3"/>
    </row>
    <row r="3" spans="1:40" x14ac:dyDescent="0.35">
      <c r="AG3" s="8"/>
      <c r="AH3" s="14"/>
      <c r="AI3" s="3"/>
      <c r="AJ3" s="3"/>
      <c r="AK3" s="29"/>
      <c r="AL3" s="41" t="s">
        <v>18</v>
      </c>
      <c r="AM3" s="3"/>
      <c r="AN3" s="3"/>
    </row>
    <row r="4" spans="1:40" x14ac:dyDescent="0.35">
      <c r="AA4" s="78" t="s">
        <v>398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8"/>
      <c r="AM4" s="3"/>
      <c r="AN4" s="3"/>
    </row>
    <row r="5" spans="1:40" x14ac:dyDescent="0.35">
      <c r="AG5" s="8"/>
      <c r="AH5" s="14"/>
      <c r="AI5" s="3"/>
      <c r="AJ5" s="3"/>
      <c r="AK5" s="29"/>
      <c r="AL5" s="41"/>
      <c r="AM5" s="3"/>
      <c r="AN5" s="3"/>
    </row>
    <row r="6" spans="1:40" x14ac:dyDescent="0.35">
      <c r="AG6" s="8"/>
      <c r="AH6" s="14"/>
      <c r="AI6" s="3"/>
      <c r="AJ6" s="3"/>
      <c r="AK6" s="29"/>
      <c r="AL6" s="41" t="s">
        <v>312</v>
      </c>
      <c r="AM6" s="3"/>
      <c r="AN6" s="3"/>
    </row>
    <row r="7" spans="1:40" x14ac:dyDescent="0.35">
      <c r="AG7" s="8"/>
      <c r="AH7" s="14"/>
      <c r="AI7" s="3"/>
      <c r="AJ7" s="3"/>
      <c r="AK7" s="29"/>
      <c r="AL7" s="41" t="s">
        <v>17</v>
      </c>
      <c r="AM7" s="3"/>
      <c r="AN7" s="3"/>
    </row>
    <row r="8" spans="1:40" x14ac:dyDescent="0.35">
      <c r="AG8" s="8"/>
      <c r="AH8" s="14"/>
      <c r="AI8" s="3"/>
      <c r="AJ8" s="3"/>
      <c r="AK8" s="29"/>
      <c r="AL8" s="41" t="s">
        <v>18</v>
      </c>
      <c r="AM8" s="3"/>
      <c r="AN8" s="3"/>
    </row>
    <row r="9" spans="1:40" x14ac:dyDescent="0.35">
      <c r="AG9" s="8"/>
      <c r="AH9" s="14"/>
      <c r="AI9" s="3"/>
      <c r="AJ9" s="3"/>
      <c r="AK9" s="29"/>
      <c r="AL9" s="39" t="s">
        <v>397</v>
      </c>
      <c r="AM9" s="9"/>
      <c r="AN9" s="3"/>
    </row>
    <row r="10" spans="1:40" x14ac:dyDescent="0.35">
      <c r="AM10" s="9"/>
      <c r="AN10" s="3"/>
    </row>
    <row r="11" spans="1:40" ht="15.75" customHeight="1" x14ac:dyDescent="0.35">
      <c r="A11" s="80" t="s">
        <v>24</v>
      </c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2"/>
      <c r="R11" s="82"/>
      <c r="S11" s="82"/>
      <c r="T11" s="82"/>
      <c r="U11" s="82"/>
      <c r="V11" s="82"/>
      <c r="W11" s="82"/>
      <c r="X11" s="84"/>
      <c r="Y11" s="84"/>
      <c r="Z11" s="84"/>
      <c r="AA11" s="85"/>
      <c r="AB11" s="84"/>
      <c r="AC11" s="84"/>
      <c r="AD11" s="84"/>
      <c r="AE11" s="84"/>
      <c r="AF11" s="84"/>
      <c r="AG11" s="86"/>
      <c r="AH11" s="86"/>
      <c r="AI11" s="86"/>
      <c r="AJ11" s="86"/>
      <c r="AK11" s="86"/>
      <c r="AL11" s="87"/>
      <c r="AM11" s="9"/>
      <c r="AN11" s="3"/>
    </row>
    <row r="12" spans="1:40" ht="19.5" customHeight="1" x14ac:dyDescent="0.35">
      <c r="A12" s="80" t="s">
        <v>313</v>
      </c>
      <c r="B12" s="80"/>
      <c r="C12" s="80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0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0"/>
      <c r="AB12" s="88"/>
      <c r="AC12" s="88"/>
      <c r="AD12" s="88"/>
      <c r="AE12" s="88"/>
      <c r="AF12" s="88"/>
      <c r="AG12" s="86"/>
      <c r="AH12" s="86"/>
      <c r="AI12" s="86"/>
      <c r="AJ12" s="86"/>
      <c r="AK12" s="86"/>
      <c r="AL12" s="87"/>
      <c r="AM12" s="3"/>
      <c r="AN12" s="3"/>
    </row>
    <row r="13" spans="1:40" x14ac:dyDescent="0.35">
      <c r="A13" s="80"/>
      <c r="B13" s="80"/>
      <c r="C13" s="80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0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0"/>
      <c r="AB13" s="88"/>
      <c r="AC13" s="88"/>
      <c r="AD13" s="88"/>
      <c r="AE13" s="88"/>
      <c r="AF13" s="88"/>
      <c r="AG13" s="86"/>
      <c r="AH13" s="86"/>
      <c r="AI13" s="86"/>
      <c r="AJ13" s="86"/>
      <c r="AK13" s="86"/>
      <c r="AL13" s="87"/>
      <c r="AM13" s="3"/>
      <c r="AN13" s="3"/>
    </row>
    <row r="14" spans="1:40" x14ac:dyDescent="0.35">
      <c r="A14" s="36"/>
      <c r="B14" s="36"/>
      <c r="C14" s="36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6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6"/>
      <c r="AB14" s="32"/>
      <c r="AC14" s="32"/>
      <c r="AD14" s="32"/>
      <c r="AE14" s="32"/>
      <c r="AF14" s="32"/>
      <c r="AG14" s="33"/>
      <c r="AH14" s="33"/>
      <c r="AI14" s="33"/>
      <c r="AJ14" s="33"/>
      <c r="AK14" s="33"/>
      <c r="AL14" s="42"/>
      <c r="AM14" s="3"/>
      <c r="AN14" s="3"/>
    </row>
    <row r="15" spans="1:40" x14ac:dyDescent="0.35">
      <c r="AG15" s="8"/>
      <c r="AH15" s="14"/>
      <c r="AI15" s="3"/>
      <c r="AJ15" s="3"/>
      <c r="AK15" s="29"/>
      <c r="AL15" s="41" t="s">
        <v>16</v>
      </c>
      <c r="AM15" s="3"/>
      <c r="AN15" s="3"/>
    </row>
    <row r="16" spans="1:40" ht="18.75" customHeight="1" x14ac:dyDescent="0.35">
      <c r="A16" s="69" t="s">
        <v>0</v>
      </c>
      <c r="B16" s="69" t="s">
        <v>13</v>
      </c>
      <c r="C16" s="69" t="s">
        <v>1</v>
      </c>
      <c r="D16" s="65" t="s">
        <v>19</v>
      </c>
      <c r="E16" s="65" t="s">
        <v>314</v>
      </c>
      <c r="F16" s="65" t="s">
        <v>19</v>
      </c>
      <c r="G16" s="65" t="s">
        <v>355</v>
      </c>
      <c r="H16" s="65" t="s">
        <v>19</v>
      </c>
      <c r="I16" s="65" t="s">
        <v>358</v>
      </c>
      <c r="J16" s="65" t="s">
        <v>19</v>
      </c>
      <c r="K16" s="65" t="s">
        <v>359</v>
      </c>
      <c r="L16" s="65" t="s">
        <v>19</v>
      </c>
      <c r="M16" s="65" t="s">
        <v>381</v>
      </c>
      <c r="N16" s="65" t="s">
        <v>19</v>
      </c>
      <c r="O16" s="57" t="s">
        <v>384</v>
      </c>
      <c r="P16" s="71" t="s">
        <v>19</v>
      </c>
      <c r="Q16" s="63" t="s">
        <v>25</v>
      </c>
      <c r="R16" s="65" t="s">
        <v>314</v>
      </c>
      <c r="S16" s="63" t="s">
        <v>25</v>
      </c>
      <c r="T16" s="65" t="s">
        <v>355</v>
      </c>
      <c r="U16" s="63" t="s">
        <v>25</v>
      </c>
      <c r="V16" s="65" t="s">
        <v>359</v>
      </c>
      <c r="W16" s="63" t="s">
        <v>25</v>
      </c>
      <c r="X16" s="65" t="s">
        <v>381</v>
      </c>
      <c r="Y16" s="63" t="s">
        <v>25</v>
      </c>
      <c r="Z16" s="57" t="s">
        <v>384</v>
      </c>
      <c r="AA16" s="59" t="s">
        <v>25</v>
      </c>
      <c r="AB16" s="63" t="s">
        <v>26</v>
      </c>
      <c r="AC16" s="65" t="s">
        <v>314</v>
      </c>
      <c r="AD16" s="63" t="s">
        <v>26</v>
      </c>
      <c r="AE16" s="65" t="s">
        <v>355</v>
      </c>
      <c r="AF16" s="63" t="s">
        <v>26</v>
      </c>
      <c r="AG16" s="65" t="s">
        <v>359</v>
      </c>
      <c r="AH16" s="63" t="s">
        <v>26</v>
      </c>
      <c r="AI16" s="65" t="s">
        <v>381</v>
      </c>
      <c r="AJ16" s="63" t="s">
        <v>26</v>
      </c>
      <c r="AK16" s="57" t="s">
        <v>384</v>
      </c>
      <c r="AL16" s="59" t="s">
        <v>26</v>
      </c>
      <c r="AM16" s="3"/>
      <c r="AN16" s="3"/>
    </row>
    <row r="17" spans="1:40" x14ac:dyDescent="0.35">
      <c r="A17" s="70"/>
      <c r="B17" s="89"/>
      <c r="C17" s="70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58"/>
      <c r="P17" s="72"/>
      <c r="Q17" s="64"/>
      <c r="R17" s="66"/>
      <c r="S17" s="64"/>
      <c r="T17" s="66"/>
      <c r="U17" s="64"/>
      <c r="V17" s="66"/>
      <c r="W17" s="64"/>
      <c r="X17" s="66"/>
      <c r="Y17" s="64"/>
      <c r="Z17" s="58"/>
      <c r="AA17" s="60"/>
      <c r="AB17" s="64"/>
      <c r="AC17" s="66"/>
      <c r="AD17" s="64"/>
      <c r="AE17" s="66"/>
      <c r="AF17" s="64"/>
      <c r="AG17" s="66"/>
      <c r="AH17" s="64"/>
      <c r="AI17" s="66"/>
      <c r="AJ17" s="64"/>
      <c r="AK17" s="58"/>
      <c r="AL17" s="60"/>
      <c r="AM17" s="3"/>
      <c r="AN17" s="3"/>
    </row>
    <row r="18" spans="1:40" x14ac:dyDescent="0.35">
      <c r="A18" s="37"/>
      <c r="B18" s="38" t="s">
        <v>2</v>
      </c>
      <c r="C18" s="38"/>
      <c r="D18" s="10">
        <f>D20+D21+D22</f>
        <v>1459986.7</v>
      </c>
      <c r="E18" s="10">
        <f>E20+E21+E22</f>
        <v>-18106.989999999998</v>
      </c>
      <c r="F18" s="10">
        <f>D18+E18</f>
        <v>1441879.71</v>
      </c>
      <c r="G18" s="10">
        <f>G20+G21+G22</f>
        <v>149225.20199999999</v>
      </c>
      <c r="H18" s="10">
        <f>F18+G18</f>
        <v>1591104.912</v>
      </c>
      <c r="I18" s="10">
        <f>I20+I21+I22</f>
        <v>0</v>
      </c>
      <c r="J18" s="10">
        <f>H18+I18</f>
        <v>1591104.912</v>
      </c>
      <c r="K18" s="10">
        <f>K20+K21+K22</f>
        <v>375341.38299999997</v>
      </c>
      <c r="L18" s="10">
        <f>J18+K18</f>
        <v>1966446.2949999999</v>
      </c>
      <c r="M18" s="10">
        <f>M20+M21+M22</f>
        <v>5997.241</v>
      </c>
      <c r="N18" s="10">
        <f>L18+M18</f>
        <v>1972443.5359999998</v>
      </c>
      <c r="O18" s="24">
        <f>O20+O21+O22</f>
        <v>-15829.305</v>
      </c>
      <c r="P18" s="40">
        <f>N18+O18</f>
        <v>1956614.2309999999</v>
      </c>
      <c r="Q18" s="10">
        <f t="shared" ref="Q18:AB18" si="0">Q20+Q21+Q22</f>
        <v>1286715.8999999999</v>
      </c>
      <c r="R18" s="10">
        <f t="shared" ref="R18:T18" si="1">R20+R21+R22</f>
        <v>0</v>
      </c>
      <c r="S18" s="10">
        <f>Q18+R18</f>
        <v>1286715.8999999999</v>
      </c>
      <c r="T18" s="10">
        <f t="shared" si="1"/>
        <v>71104.110000000015</v>
      </c>
      <c r="U18" s="10">
        <f>S18+T18</f>
        <v>1357820.01</v>
      </c>
      <c r="V18" s="10">
        <f>V20+V21+V22</f>
        <v>-74406.200000000012</v>
      </c>
      <c r="W18" s="10">
        <f>U18+V18</f>
        <v>1283413.81</v>
      </c>
      <c r="X18" s="10">
        <f>X20+X21+X22</f>
        <v>0</v>
      </c>
      <c r="Y18" s="10">
        <f>W18+X18</f>
        <v>1283413.81</v>
      </c>
      <c r="Z18" s="24">
        <f>Z20+Z21+Z22</f>
        <v>16000.000000000002</v>
      </c>
      <c r="AA18" s="40">
        <f>Y18+Z18</f>
        <v>1299413.81</v>
      </c>
      <c r="AB18" s="10">
        <f t="shared" si="0"/>
        <v>1382971.3000000003</v>
      </c>
      <c r="AC18" s="11">
        <f t="shared" ref="AC18:AE18" si="2">AC20+AC21+AC22</f>
        <v>0</v>
      </c>
      <c r="AD18" s="11">
        <f>AB18+AC18</f>
        <v>1382971.3000000003</v>
      </c>
      <c r="AE18" s="11">
        <f t="shared" si="2"/>
        <v>-104759.6</v>
      </c>
      <c r="AF18" s="11">
        <f>AD18+AE18</f>
        <v>1278211.7000000002</v>
      </c>
      <c r="AG18" s="11">
        <f>AG20+AG21+AG22</f>
        <v>187270.7</v>
      </c>
      <c r="AH18" s="11">
        <f>AF18+AG18</f>
        <v>1465482.4000000001</v>
      </c>
      <c r="AI18" s="11">
        <f>AI20+AI21+AI22</f>
        <v>0</v>
      </c>
      <c r="AJ18" s="11">
        <f>AH18+AI18</f>
        <v>1465482.4000000001</v>
      </c>
      <c r="AK18" s="27">
        <f>AK20+AK21+AK22</f>
        <v>0</v>
      </c>
      <c r="AL18" s="43">
        <f>AJ18+AK18</f>
        <v>1465482.4000000001</v>
      </c>
      <c r="AM18" s="3"/>
      <c r="AN18" s="3"/>
    </row>
    <row r="19" spans="1:40" x14ac:dyDescent="0.35">
      <c r="A19" s="37"/>
      <c r="B19" s="38" t="s">
        <v>5</v>
      </c>
      <c r="C19" s="3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4"/>
      <c r="P19" s="40"/>
      <c r="Q19" s="10"/>
      <c r="R19" s="10"/>
      <c r="S19" s="10"/>
      <c r="T19" s="10"/>
      <c r="U19" s="10"/>
      <c r="V19" s="10"/>
      <c r="W19" s="10"/>
      <c r="X19" s="10"/>
      <c r="Y19" s="10"/>
      <c r="Z19" s="24"/>
      <c r="AA19" s="40"/>
      <c r="AB19" s="11"/>
      <c r="AC19" s="11"/>
      <c r="AD19" s="11"/>
      <c r="AE19" s="11"/>
      <c r="AF19" s="11"/>
      <c r="AG19" s="11"/>
      <c r="AH19" s="11"/>
      <c r="AI19" s="11"/>
      <c r="AJ19" s="11"/>
      <c r="AK19" s="27"/>
      <c r="AL19" s="43"/>
      <c r="AM19" s="3"/>
      <c r="AN19" s="3"/>
    </row>
    <row r="20" spans="1:40" s="3" customFormat="1" hidden="1" x14ac:dyDescent="0.35">
      <c r="A20" s="1"/>
      <c r="B20" s="5" t="s">
        <v>6</v>
      </c>
      <c r="C20" s="4"/>
      <c r="D20" s="13">
        <f>D25+D30+D35+D40+D43+D44+D48+D51+D56+D61+D64+D67+D71+D75+D77+D81+D82+D83+D84+D85+D86+D87+D88+D89+D90+D91</f>
        <v>667390.79999999993</v>
      </c>
      <c r="E20" s="13">
        <f>E25+E30+E35+E40+E43+E44+E48+E51+E56+E61+E64+E67+E71+E75+E77+E81+E82+E83+E84+E85+E86+E87+E88+E89+E90+E91</f>
        <v>-18106.989999999998</v>
      </c>
      <c r="F20" s="10">
        <f>D20+E20</f>
        <v>649283.80999999994</v>
      </c>
      <c r="G20" s="13">
        <f>G25+G30+G35+G40+G43+G44+G48+G51+G56+G61+G64+G67+G71+G75+G77+G81+G82+G83+G84+G85+G86+G87+G88+G89+G90+G91+G92+G93</f>
        <v>-41555.098000000005</v>
      </c>
      <c r="H20" s="10">
        <f>F20+G20</f>
        <v>607728.71199999994</v>
      </c>
      <c r="I20" s="13">
        <f>I25+I30+I35+I40+I43+I44+I48+I51+I56+I61+I64+I67+I71+I75+I77+I81+I82+I83+I84+I85+I86+I87+I88+I89+I90+I91+I92+I93</f>
        <v>0</v>
      </c>
      <c r="J20" s="10">
        <f>H20+I20</f>
        <v>607728.71199999994</v>
      </c>
      <c r="K20" s="13">
        <f>K25+K30+K35+K40+K43+K48+K51+K56+K61+K64+K67+K71+K75+K81+K82+K83+K84+K85+K86+K87+K88+K89+K90+K91+K92+K93+K94+K46+K79+K97</f>
        <v>106166.48300000001</v>
      </c>
      <c r="L20" s="10">
        <f>J20+K20</f>
        <v>713895.19499999995</v>
      </c>
      <c r="M20" s="13">
        <f>M25+M30+M35+M40+M43+M48+M51+M56+M61+M64+M67+M71+M75+M81+M82+M83+M84+M85+M86+M87+M88+M89+M90+M91+M92+M93+M94+M46+M79+M97</f>
        <v>5997.241</v>
      </c>
      <c r="N20" s="10">
        <f>L20+M20</f>
        <v>719892.43599999999</v>
      </c>
      <c r="O20" s="25">
        <f>O25+O30+O35+O40+O43+O48+O51+O56+O61+O64+O67+O71+O75+O81+O82+O83+O84+O85+O86+O87+O88+O89+O90+O91+O92+O93+O94+O46+O79+O97+O99+O100</f>
        <v>-15829.305</v>
      </c>
      <c r="P20" s="10">
        <f>N20+O20</f>
        <v>704063.13099999994</v>
      </c>
      <c r="Q20" s="13">
        <f>Q25+Q30+Q35+Q40+Q43+Q44+Q48+Q51+Q56+Q61+Q64+Q67+Q71+Q75+Q77+Q81+Q82+Q83+Q84+Q85+Q86+Q87+Q88+Q89+Q90+Q91</f>
        <v>612923.9</v>
      </c>
      <c r="R20" s="13">
        <f>R25+R30+R35+R40+R43+R44+R48+R51+R56+R61+R64+R67+R71+R75+R77+R81+R82+R83+R84+R85+R86+R87+R88+R89+R90+R91</f>
        <v>0</v>
      </c>
      <c r="S20" s="10">
        <f t="shared" ref="S20:S89" si="3">Q20+R20</f>
        <v>612923.9</v>
      </c>
      <c r="T20" s="13">
        <f>T25+T30+T35+T40+T43+T44+T48+T51+T56+T61+T64+T67+T71+T75+T77+T81+T82+T83+T84+T85+T86+T87+T88+T89+T90+T91+T92+T93</f>
        <v>105373.71</v>
      </c>
      <c r="U20" s="10">
        <f>S20+T20</f>
        <v>718297.61</v>
      </c>
      <c r="V20" s="13">
        <f>V25+V30+V35+V40+V43+V48+V51+V56+V61+V64+V67+V71+V75+V81+V82+V83+V84+V85+V86+V87+V88+V89+V90+V91+V92+V93+V94+V46+V79+V97</f>
        <v>-234812.6</v>
      </c>
      <c r="W20" s="10">
        <f>U20+V20</f>
        <v>483485.01</v>
      </c>
      <c r="X20" s="13">
        <f>X25+X30+X35+X40+X43+X48+X51+X56+X61+X64+X67+X71+X75+X81+X82+X83+X84+X85+X86+X87+X88+X89+X90+X91+X92+X93+X94+X46+X79+X97</f>
        <v>0</v>
      </c>
      <c r="Y20" s="10">
        <f>W20+X20</f>
        <v>483485.01</v>
      </c>
      <c r="Z20" s="25">
        <f>Z25+Z30+Z35+Z40+Z43+Z48+Z51+Z56+Z61+Z64+Z67+Z71+Z75+Z81+Z82+Z83+Z84+Z85+Z86+Z87+Z88+Z89+Z90+Z91+Z92+Z93+Z94+Z46+Z79+Z97+Z99+Z100</f>
        <v>16000.000000000002</v>
      </c>
      <c r="AA20" s="10">
        <f>Y20+Z20</f>
        <v>499485.01</v>
      </c>
      <c r="AB20" s="13">
        <f>AB25+AB30+AB35+AB40+AB43+AB44+AB48+AB51+AB56+AB61+AB64+AB67+AB71+AB75+AB77+AB81+AB82+AB83+AB84+AB85+AB86+AB87+AB88+AB89+AB90+AB91</f>
        <v>454165.00000000012</v>
      </c>
      <c r="AC20" s="12">
        <f>AC25+AC30+AC35+AC40+AC43+AC44+AC48+AC51+AC56+AC61+AC64+AC67+AC71+AC75+AC77+AC81+AC82+AC83+AC84+AC85+AC86+AC87+AC88+AC89+AC90+AC91</f>
        <v>0</v>
      </c>
      <c r="AD20" s="11">
        <f t="shared" ref="AD20:AD89" si="4">AB20+AC20</f>
        <v>454165.00000000012</v>
      </c>
      <c r="AE20" s="12">
        <f>AE25+AE30+AE35+AE40+AE43+AE44+AE48+AE51+AE56+AE61+AE64+AE67+AE71+AE75+AE77+AE81+AE82+AE83+AE84+AE85+AE86+AE87+AE88+AE89+AE90+AE91+AE92+AE93</f>
        <v>0</v>
      </c>
      <c r="AF20" s="11">
        <f t="shared" ref="AF20:AF23" si="5">AD20+AE20</f>
        <v>454165.00000000012</v>
      </c>
      <c r="AG20" s="12">
        <f>AG25+AG30+AG35+AG40+AG43+AG48+AG51+AG56+AG61+AG64+AG67+AG71+AG75+AG81+AG82+AG83+AG84+AG85+AG86+AG87+AG88+AG89+AG90+AG91+AG92+AG93+AG94+AG46+AG79+AG97</f>
        <v>-95034</v>
      </c>
      <c r="AH20" s="11">
        <f t="shared" ref="AH20:AH23" si="6">AF20+AG20</f>
        <v>359131.00000000012</v>
      </c>
      <c r="AI20" s="12">
        <f>AI25+AI30+AI35+AI40+AI43+AI48+AI51+AI56+AI61+AI64+AI67+AI71+AI75+AI81+AI82+AI83+AI84+AI85+AI86+AI87+AI88+AI89+AI90+AI91+AI92+AI93+AI94+AI46+AI79+AI97</f>
        <v>0</v>
      </c>
      <c r="AJ20" s="11">
        <f t="shared" ref="AJ20:AJ23" si="7">AH20+AI20</f>
        <v>359131.00000000012</v>
      </c>
      <c r="AK20" s="26">
        <f>AK25+AK30+AK35+AK40+AK43+AK48+AK51+AK56+AK61+AK64+AK67+AK71+AK75+AK81+AK82+AK83+AK84+AK85+AK86+AK87+AK88+AK89+AK90+AK91+AK92+AK93+AK94+AK46+AK79+AK97+AK99+AK100</f>
        <v>0</v>
      </c>
      <c r="AL20" s="11">
        <f t="shared" ref="AL20:AL23" si="8">AJ20+AK20</f>
        <v>359131.00000000012</v>
      </c>
      <c r="AN20" s="3">
        <v>0</v>
      </c>
    </row>
    <row r="21" spans="1:40" x14ac:dyDescent="0.35">
      <c r="A21" s="37"/>
      <c r="B21" s="44" t="s">
        <v>12</v>
      </c>
      <c r="C21" s="38"/>
      <c r="D21" s="10">
        <f>D26+D31+D36+D41+D52+D57+D62+D68+D72+D76</f>
        <v>485291.89999999997</v>
      </c>
      <c r="E21" s="10">
        <f>E26+E31+E36+E41+E52+E57+E62+E68+E72+E76</f>
        <v>0</v>
      </c>
      <c r="F21" s="10">
        <f t="shared" ref="F21:F89" si="9">D21+E21</f>
        <v>485291.89999999997</v>
      </c>
      <c r="G21" s="10">
        <f>G26+G31+G36+G41+G52+G57+G62+G68+G72+G76</f>
        <v>0</v>
      </c>
      <c r="H21" s="10">
        <f t="shared" ref="H21:H23" si="10">F21+G21</f>
        <v>485291.89999999997</v>
      </c>
      <c r="I21" s="10">
        <f>I26+I31+I36+I41+I52+I57+I62+I68+I72+I76</f>
        <v>0</v>
      </c>
      <c r="J21" s="10">
        <f t="shared" ref="J21:J23" si="11">H21+I21</f>
        <v>485291.89999999997</v>
      </c>
      <c r="K21" s="10">
        <f>K26+K31+K36+K41+K52+K57+K62+K68+K72+K76+K47+K80+K98</f>
        <v>269174.89999999997</v>
      </c>
      <c r="L21" s="10">
        <f t="shared" ref="L21:L23" si="12">J21+K21</f>
        <v>754466.79999999993</v>
      </c>
      <c r="M21" s="10">
        <f>M26+M31+M36+M41+M52+M57+M62+M68+M72+M76+M47+M80+M98</f>
        <v>0</v>
      </c>
      <c r="N21" s="10">
        <f>L21+M21</f>
        <v>754466.79999999993</v>
      </c>
      <c r="O21" s="24">
        <f>O26+O31+O36+O41+O52+O57+O62+O68+O72+O76+O47+O80+O98</f>
        <v>0</v>
      </c>
      <c r="P21" s="40">
        <f>N21+O21</f>
        <v>754466.79999999993</v>
      </c>
      <c r="Q21" s="10">
        <f>Q26+Q31+Q36+Q41+Q52+Q57+Q62+Q68+Q72+Q76</f>
        <v>381975.60000000003</v>
      </c>
      <c r="R21" s="10">
        <f>R26+R31+R36+R41+R52+R57+R62+R68+R72+R76</f>
        <v>0</v>
      </c>
      <c r="S21" s="10">
        <f t="shared" si="3"/>
        <v>381975.60000000003</v>
      </c>
      <c r="T21" s="10">
        <f>T26+T31+T36+T41+T52+T57+T62+T68+T72+T76</f>
        <v>0</v>
      </c>
      <c r="U21" s="10">
        <f t="shared" ref="U21:U23" si="13">S21+T21</f>
        <v>381975.60000000003</v>
      </c>
      <c r="V21" s="10">
        <f>V26+V31+V36+V41+V52+V57+V62+V68+V72+V76+V47+V80+V98</f>
        <v>160406.39999999999</v>
      </c>
      <c r="W21" s="10">
        <f t="shared" ref="W21:W23" si="14">U21+V21</f>
        <v>542382</v>
      </c>
      <c r="X21" s="10">
        <f>X26+X31+X36+X41+X52+X57+X62+X68+X72+X76+X47+X80+X98</f>
        <v>0</v>
      </c>
      <c r="Y21" s="10">
        <f t="shared" ref="Y21:Y23" si="15">W21+X21</f>
        <v>542382</v>
      </c>
      <c r="Z21" s="24">
        <f>Z26+Z31+Z36+Z41+Z52+Z57+Z62+Z68+Z72+Z76+Z47+Z80+Z98</f>
        <v>0</v>
      </c>
      <c r="AA21" s="40">
        <f t="shared" ref="AA21:AA23" si="16">Y21+Z21</f>
        <v>542382</v>
      </c>
      <c r="AB21" s="10">
        <f>AB26+AB31+AB36+AB41+AB52+AB57+AB62+AB68+AB72+AB76</f>
        <v>636989.9</v>
      </c>
      <c r="AC21" s="11">
        <f>AC26+AC31+AC36+AC41+AC52+AC57+AC62+AC68+AC72+AC76</f>
        <v>0</v>
      </c>
      <c r="AD21" s="11">
        <f t="shared" si="4"/>
        <v>636989.9</v>
      </c>
      <c r="AE21" s="11">
        <f>AE26+AE31+AE36+AE41+AE52+AE57+AE62+AE68+AE72+AE76</f>
        <v>-70490.2</v>
      </c>
      <c r="AF21" s="11">
        <f t="shared" si="5"/>
        <v>566499.70000000007</v>
      </c>
      <c r="AG21" s="11">
        <f>AG26+AG31+AG36+AG41+AG52+AG57+AG62+AG68+AG72+AG76+AG47+AG80+AG98</f>
        <v>282304.7</v>
      </c>
      <c r="AH21" s="11">
        <f t="shared" si="6"/>
        <v>848804.40000000014</v>
      </c>
      <c r="AI21" s="11">
        <f>AI26+AI31+AI36+AI41+AI52+AI57+AI62+AI68+AI72+AI76+AI47+AI80+AI98</f>
        <v>0</v>
      </c>
      <c r="AJ21" s="11">
        <f t="shared" si="7"/>
        <v>848804.40000000014</v>
      </c>
      <c r="AK21" s="27">
        <f>AK26+AK31+AK36+AK41+AK52+AK57+AK62+AK68+AK72+AK76+AK47+AK80+AK98</f>
        <v>0</v>
      </c>
      <c r="AL21" s="43">
        <f t="shared" si="8"/>
        <v>848804.40000000014</v>
      </c>
      <c r="AM21" s="3"/>
      <c r="AN21" s="3"/>
    </row>
    <row r="22" spans="1:40" x14ac:dyDescent="0.35">
      <c r="A22" s="37"/>
      <c r="B22" s="45" t="s">
        <v>126</v>
      </c>
      <c r="C22" s="38"/>
      <c r="D22" s="10">
        <f>D27+D32+D37+D42+D58+D63</f>
        <v>307304</v>
      </c>
      <c r="E22" s="10">
        <f>E27+E32+E37+E42+E58+E63</f>
        <v>0</v>
      </c>
      <c r="F22" s="10">
        <f t="shared" si="9"/>
        <v>307304</v>
      </c>
      <c r="G22" s="10">
        <f>G27+G32+G37+G42+G58+G63+G53</f>
        <v>190780.3</v>
      </c>
      <c r="H22" s="10">
        <f t="shared" si="10"/>
        <v>498084.3</v>
      </c>
      <c r="I22" s="10">
        <f>I27+I32+I37+I42+I58+I63+I53</f>
        <v>0</v>
      </c>
      <c r="J22" s="10">
        <f t="shared" si="11"/>
        <v>498084.3</v>
      </c>
      <c r="K22" s="10">
        <f>K27+K32+K37+K42+K58+K63+K53</f>
        <v>0</v>
      </c>
      <c r="L22" s="10">
        <f>J22+K22</f>
        <v>498084.3</v>
      </c>
      <c r="M22" s="10">
        <f>M27+M32+M37+M42+M58+M63+M53</f>
        <v>0</v>
      </c>
      <c r="N22" s="10">
        <f>L22+M22</f>
        <v>498084.3</v>
      </c>
      <c r="O22" s="24">
        <f>O27+O32+O37+O42+O58+O63+O53</f>
        <v>0</v>
      </c>
      <c r="P22" s="40">
        <f>N22+O22</f>
        <v>498084.3</v>
      </c>
      <c r="Q22" s="10">
        <f t="shared" ref="Q22:AB22" si="17">Q27+Q32+Q37+Q42+Q58+Q63</f>
        <v>291816.40000000002</v>
      </c>
      <c r="R22" s="10">
        <f t="shared" ref="R22" si="18">R27+R32+R37+R42+R58+R63</f>
        <v>0</v>
      </c>
      <c r="S22" s="10">
        <f t="shared" si="3"/>
        <v>291816.40000000002</v>
      </c>
      <c r="T22" s="10">
        <f>T27+T32+T37+T42+T58+T63+T53</f>
        <v>-34269.599999999999</v>
      </c>
      <c r="U22" s="10">
        <f t="shared" si="13"/>
        <v>257546.80000000002</v>
      </c>
      <c r="V22" s="10">
        <f>V27+V32+V37+V42+V58+V63+V53</f>
        <v>0</v>
      </c>
      <c r="W22" s="10">
        <f t="shared" si="14"/>
        <v>257546.80000000002</v>
      </c>
      <c r="X22" s="10">
        <f>X27+X32+X37+X42+X58+X63+X53</f>
        <v>0</v>
      </c>
      <c r="Y22" s="10">
        <f t="shared" si="15"/>
        <v>257546.80000000002</v>
      </c>
      <c r="Z22" s="24">
        <f>Z27+Z32+Z37+Z42+Z58+Z63+Z53</f>
        <v>0</v>
      </c>
      <c r="AA22" s="40">
        <f t="shared" si="16"/>
        <v>257546.80000000002</v>
      </c>
      <c r="AB22" s="10">
        <f t="shared" si="17"/>
        <v>291816.40000000002</v>
      </c>
      <c r="AC22" s="11">
        <f t="shared" ref="AC22" si="19">AC27+AC32+AC37+AC42+AC58+AC63</f>
        <v>0</v>
      </c>
      <c r="AD22" s="11">
        <f t="shared" si="4"/>
        <v>291816.40000000002</v>
      </c>
      <c r="AE22" s="11">
        <f>AE27+AE32+AE37+AE42+AE58+AE63+AE53</f>
        <v>-34269.4</v>
      </c>
      <c r="AF22" s="11">
        <f t="shared" si="5"/>
        <v>257547.00000000003</v>
      </c>
      <c r="AG22" s="11">
        <f>AG27+AG32+AG37+AG42+AG58+AG63+AG53</f>
        <v>0</v>
      </c>
      <c r="AH22" s="11">
        <f t="shared" si="6"/>
        <v>257547.00000000003</v>
      </c>
      <c r="AI22" s="11">
        <f>AI27+AI32+AI37+AI42+AI58+AI63+AI53</f>
        <v>0</v>
      </c>
      <c r="AJ22" s="11">
        <f t="shared" si="7"/>
        <v>257547.00000000003</v>
      </c>
      <c r="AK22" s="27">
        <f>AK27+AK32+AK37+AK42+AK58+AK63+AK53</f>
        <v>0</v>
      </c>
      <c r="AL22" s="43">
        <f t="shared" si="8"/>
        <v>257547.00000000003</v>
      </c>
      <c r="AM22" s="3"/>
      <c r="AN22" s="3"/>
    </row>
    <row r="23" spans="1:40" ht="64.5" customHeight="1" x14ac:dyDescent="0.35">
      <c r="A23" s="37" t="s">
        <v>158</v>
      </c>
      <c r="B23" s="46" t="s">
        <v>120</v>
      </c>
      <c r="C23" s="47" t="s">
        <v>59</v>
      </c>
      <c r="D23" s="10">
        <f>D25+D26+D27</f>
        <v>198051.8</v>
      </c>
      <c r="E23" s="10">
        <f>E25+E26+E27</f>
        <v>-3959.74</v>
      </c>
      <c r="F23" s="10">
        <f t="shared" si="9"/>
        <v>194092.06</v>
      </c>
      <c r="G23" s="10">
        <f>G25+G26+G27</f>
        <v>66.850999999999999</v>
      </c>
      <c r="H23" s="10">
        <f t="shared" si="10"/>
        <v>194158.91099999999</v>
      </c>
      <c r="I23" s="10">
        <f>I25+I26+I27</f>
        <v>0</v>
      </c>
      <c r="J23" s="10">
        <f t="shared" si="11"/>
        <v>194158.91099999999</v>
      </c>
      <c r="K23" s="10">
        <f>K25+K26+K27</f>
        <v>0</v>
      </c>
      <c r="L23" s="10">
        <f t="shared" si="12"/>
        <v>194158.91099999999</v>
      </c>
      <c r="M23" s="10">
        <f>M25+M26+M27</f>
        <v>0</v>
      </c>
      <c r="N23" s="10">
        <f>L23+M23</f>
        <v>194158.91099999999</v>
      </c>
      <c r="O23" s="24">
        <f>O25+O26+O27</f>
        <v>0</v>
      </c>
      <c r="P23" s="40">
        <f>N23+O23</f>
        <v>194158.91099999999</v>
      </c>
      <c r="Q23" s="10">
        <f t="shared" ref="Q23:AB23" si="20">Q25+Q26+Q27</f>
        <v>0</v>
      </c>
      <c r="R23" s="10">
        <f t="shared" ref="R23:T23" si="21">R25+R26+R27</f>
        <v>0</v>
      </c>
      <c r="S23" s="10">
        <f t="shared" si="3"/>
        <v>0</v>
      </c>
      <c r="T23" s="10">
        <f t="shared" si="21"/>
        <v>0</v>
      </c>
      <c r="U23" s="10">
        <f t="shared" si="13"/>
        <v>0</v>
      </c>
      <c r="V23" s="10">
        <f t="shared" ref="V23" si="22">V25+V26+V27</f>
        <v>0</v>
      </c>
      <c r="W23" s="10">
        <f t="shared" si="14"/>
        <v>0</v>
      </c>
      <c r="X23" s="10">
        <f t="shared" ref="X23:Z23" si="23">X25+X26+X27</f>
        <v>0</v>
      </c>
      <c r="Y23" s="10">
        <f t="shared" si="15"/>
        <v>0</v>
      </c>
      <c r="Z23" s="24">
        <f t="shared" si="23"/>
        <v>0</v>
      </c>
      <c r="AA23" s="40">
        <f t="shared" si="16"/>
        <v>0</v>
      </c>
      <c r="AB23" s="10">
        <f t="shared" si="20"/>
        <v>0</v>
      </c>
      <c r="AC23" s="11">
        <f t="shared" ref="AC23:AE23" si="24">AC25+AC26+AC27</f>
        <v>0</v>
      </c>
      <c r="AD23" s="11">
        <f t="shared" si="4"/>
        <v>0</v>
      </c>
      <c r="AE23" s="11">
        <f t="shared" si="24"/>
        <v>0</v>
      </c>
      <c r="AF23" s="11">
        <f t="shared" si="5"/>
        <v>0</v>
      </c>
      <c r="AG23" s="11">
        <f t="shared" ref="AG23:AI23" si="25">AG25+AG26+AG27</f>
        <v>0</v>
      </c>
      <c r="AH23" s="11">
        <f t="shared" si="6"/>
        <v>0</v>
      </c>
      <c r="AI23" s="11">
        <f t="shared" si="25"/>
        <v>0</v>
      </c>
      <c r="AJ23" s="11">
        <f t="shared" si="7"/>
        <v>0</v>
      </c>
      <c r="AK23" s="27">
        <f t="shared" ref="AK23" si="26">AK25+AK26+AK27</f>
        <v>0</v>
      </c>
      <c r="AL23" s="43">
        <f t="shared" si="8"/>
        <v>0</v>
      </c>
      <c r="AM23" s="3"/>
      <c r="AN23" s="3"/>
    </row>
    <row r="24" spans="1:40" x14ac:dyDescent="0.35">
      <c r="A24" s="37"/>
      <c r="B24" s="44" t="s">
        <v>121</v>
      </c>
      <c r="C24" s="4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4"/>
      <c r="P24" s="40"/>
      <c r="Q24" s="10"/>
      <c r="R24" s="10"/>
      <c r="S24" s="10"/>
      <c r="T24" s="10"/>
      <c r="U24" s="10"/>
      <c r="V24" s="10"/>
      <c r="W24" s="10"/>
      <c r="X24" s="10"/>
      <c r="Y24" s="10"/>
      <c r="Z24" s="24"/>
      <c r="AA24" s="40"/>
      <c r="AB24" s="11"/>
      <c r="AC24" s="11"/>
      <c r="AD24" s="11"/>
      <c r="AE24" s="11"/>
      <c r="AF24" s="11"/>
      <c r="AG24" s="11"/>
      <c r="AH24" s="11"/>
      <c r="AI24" s="11"/>
      <c r="AJ24" s="11"/>
      <c r="AK24" s="27"/>
      <c r="AL24" s="43"/>
      <c r="AM24" s="3"/>
      <c r="AN24" s="3"/>
    </row>
    <row r="25" spans="1:40" s="3" customFormat="1" hidden="1" x14ac:dyDescent="0.35">
      <c r="A25" s="1"/>
      <c r="B25" s="18" t="s">
        <v>6</v>
      </c>
      <c r="C25" s="16"/>
      <c r="D25" s="13">
        <v>28129</v>
      </c>
      <c r="E25" s="13">
        <v>-3959.74</v>
      </c>
      <c r="F25" s="10">
        <f t="shared" si="9"/>
        <v>24169.260000000002</v>
      </c>
      <c r="G25" s="13">
        <v>66.850999999999999</v>
      </c>
      <c r="H25" s="10">
        <f t="shared" ref="H25:H28" si="27">F25+G25</f>
        <v>24236.111000000001</v>
      </c>
      <c r="I25" s="13"/>
      <c r="J25" s="10">
        <f t="shared" ref="J25:J28" si="28">H25+I25</f>
        <v>24236.111000000001</v>
      </c>
      <c r="K25" s="13"/>
      <c r="L25" s="10">
        <f t="shared" ref="L25:L28" si="29">J25+K25</f>
        <v>24236.111000000001</v>
      </c>
      <c r="M25" s="13"/>
      <c r="N25" s="10">
        <f>L25+M25</f>
        <v>24236.111000000001</v>
      </c>
      <c r="O25" s="25"/>
      <c r="P25" s="10">
        <f>N25+O25</f>
        <v>24236.111000000001</v>
      </c>
      <c r="Q25" s="13">
        <v>0</v>
      </c>
      <c r="R25" s="13">
        <v>0</v>
      </c>
      <c r="S25" s="10">
        <f t="shared" si="3"/>
        <v>0</v>
      </c>
      <c r="T25" s="13">
        <v>0</v>
      </c>
      <c r="U25" s="10">
        <f t="shared" ref="U25:U27" si="30">S25+T25</f>
        <v>0</v>
      </c>
      <c r="V25" s="13">
        <v>0</v>
      </c>
      <c r="W25" s="10">
        <f t="shared" ref="W25:W27" si="31">U25+V25</f>
        <v>0</v>
      </c>
      <c r="X25" s="13">
        <v>0</v>
      </c>
      <c r="Y25" s="10">
        <f t="shared" ref="Y25:Y27" si="32">W25+X25</f>
        <v>0</v>
      </c>
      <c r="Z25" s="25">
        <v>0</v>
      </c>
      <c r="AA25" s="10">
        <f t="shared" ref="AA25:AA27" si="33">Y25+Z25</f>
        <v>0</v>
      </c>
      <c r="AB25" s="12">
        <v>0</v>
      </c>
      <c r="AC25" s="12">
        <v>0</v>
      </c>
      <c r="AD25" s="11">
        <f t="shared" si="4"/>
        <v>0</v>
      </c>
      <c r="AE25" s="12"/>
      <c r="AF25" s="11">
        <f t="shared" ref="AF25:AF28" si="34">AD25+AE25</f>
        <v>0</v>
      </c>
      <c r="AG25" s="12"/>
      <c r="AH25" s="11">
        <f t="shared" ref="AH25:AH28" si="35">AF25+AG25</f>
        <v>0</v>
      </c>
      <c r="AI25" s="12"/>
      <c r="AJ25" s="11">
        <f t="shared" ref="AJ25:AJ28" si="36">AH25+AI25</f>
        <v>0</v>
      </c>
      <c r="AK25" s="26"/>
      <c r="AL25" s="11">
        <f t="shared" ref="AL25:AL28" si="37">AJ25+AK25</f>
        <v>0</v>
      </c>
      <c r="AM25" s="3" t="s">
        <v>256</v>
      </c>
      <c r="AN25" s="3">
        <v>0</v>
      </c>
    </row>
    <row r="26" spans="1:40" x14ac:dyDescent="0.35">
      <c r="A26" s="37"/>
      <c r="B26" s="45" t="s">
        <v>125</v>
      </c>
      <c r="C26" s="44"/>
      <c r="D26" s="10">
        <v>8496.2000000000007</v>
      </c>
      <c r="E26" s="10"/>
      <c r="F26" s="10">
        <f t="shared" si="9"/>
        <v>8496.2000000000007</v>
      </c>
      <c r="G26" s="10"/>
      <c r="H26" s="10">
        <f t="shared" si="27"/>
        <v>8496.2000000000007</v>
      </c>
      <c r="I26" s="10"/>
      <c r="J26" s="10">
        <f t="shared" si="28"/>
        <v>8496.2000000000007</v>
      </c>
      <c r="K26" s="10"/>
      <c r="L26" s="10">
        <f t="shared" si="29"/>
        <v>8496.2000000000007</v>
      </c>
      <c r="M26" s="10"/>
      <c r="N26" s="10">
        <f>L26+M26</f>
        <v>8496.2000000000007</v>
      </c>
      <c r="O26" s="24"/>
      <c r="P26" s="40">
        <f>N26+O26</f>
        <v>8496.2000000000007</v>
      </c>
      <c r="Q26" s="10">
        <v>0</v>
      </c>
      <c r="R26" s="10">
        <v>0</v>
      </c>
      <c r="S26" s="10">
        <f t="shared" si="3"/>
        <v>0</v>
      </c>
      <c r="T26" s="10">
        <v>0</v>
      </c>
      <c r="U26" s="10">
        <f t="shared" si="30"/>
        <v>0</v>
      </c>
      <c r="V26" s="10">
        <v>0</v>
      </c>
      <c r="W26" s="10">
        <f t="shared" si="31"/>
        <v>0</v>
      </c>
      <c r="X26" s="10">
        <v>0</v>
      </c>
      <c r="Y26" s="10">
        <f t="shared" si="32"/>
        <v>0</v>
      </c>
      <c r="Z26" s="24">
        <v>0</v>
      </c>
      <c r="AA26" s="40">
        <f t="shared" si="33"/>
        <v>0</v>
      </c>
      <c r="AB26" s="11">
        <v>0</v>
      </c>
      <c r="AC26" s="11">
        <v>0</v>
      </c>
      <c r="AD26" s="11">
        <f t="shared" si="4"/>
        <v>0</v>
      </c>
      <c r="AE26" s="11"/>
      <c r="AF26" s="11">
        <f t="shared" si="34"/>
        <v>0</v>
      </c>
      <c r="AG26" s="11"/>
      <c r="AH26" s="11">
        <f t="shared" si="35"/>
        <v>0</v>
      </c>
      <c r="AI26" s="11"/>
      <c r="AJ26" s="11">
        <f t="shared" si="36"/>
        <v>0</v>
      </c>
      <c r="AK26" s="27"/>
      <c r="AL26" s="43">
        <f t="shared" si="37"/>
        <v>0</v>
      </c>
      <c r="AM26" s="3" t="s">
        <v>257</v>
      </c>
      <c r="AN26" s="3"/>
    </row>
    <row r="27" spans="1:40" x14ac:dyDescent="0.35">
      <c r="A27" s="37"/>
      <c r="B27" s="45" t="s">
        <v>126</v>
      </c>
      <c r="C27" s="47"/>
      <c r="D27" s="10">
        <v>161426.6</v>
      </c>
      <c r="E27" s="10"/>
      <c r="F27" s="10">
        <f t="shared" si="9"/>
        <v>161426.6</v>
      </c>
      <c r="G27" s="10"/>
      <c r="H27" s="10">
        <f t="shared" si="27"/>
        <v>161426.6</v>
      </c>
      <c r="I27" s="10"/>
      <c r="J27" s="10">
        <f t="shared" si="28"/>
        <v>161426.6</v>
      </c>
      <c r="K27" s="10"/>
      <c r="L27" s="10">
        <f t="shared" si="29"/>
        <v>161426.6</v>
      </c>
      <c r="M27" s="10"/>
      <c r="N27" s="10">
        <f>L27+M27</f>
        <v>161426.6</v>
      </c>
      <c r="O27" s="24"/>
      <c r="P27" s="40">
        <f>N27+O27</f>
        <v>161426.6</v>
      </c>
      <c r="Q27" s="10">
        <v>0</v>
      </c>
      <c r="R27" s="10">
        <v>0</v>
      </c>
      <c r="S27" s="10">
        <f t="shared" si="3"/>
        <v>0</v>
      </c>
      <c r="T27" s="10">
        <v>0</v>
      </c>
      <c r="U27" s="10">
        <f t="shared" si="30"/>
        <v>0</v>
      </c>
      <c r="V27" s="10">
        <v>0</v>
      </c>
      <c r="W27" s="10">
        <f t="shared" si="31"/>
        <v>0</v>
      </c>
      <c r="X27" s="10">
        <v>0</v>
      </c>
      <c r="Y27" s="10">
        <f t="shared" si="32"/>
        <v>0</v>
      </c>
      <c r="Z27" s="24">
        <v>0</v>
      </c>
      <c r="AA27" s="40">
        <f t="shared" si="33"/>
        <v>0</v>
      </c>
      <c r="AB27" s="11">
        <v>0</v>
      </c>
      <c r="AC27" s="11">
        <v>0</v>
      </c>
      <c r="AD27" s="11">
        <f t="shared" si="4"/>
        <v>0</v>
      </c>
      <c r="AE27" s="11"/>
      <c r="AF27" s="11">
        <f t="shared" si="34"/>
        <v>0</v>
      </c>
      <c r="AG27" s="11"/>
      <c r="AH27" s="11">
        <f t="shared" si="35"/>
        <v>0</v>
      </c>
      <c r="AI27" s="11"/>
      <c r="AJ27" s="11">
        <f t="shared" si="36"/>
        <v>0</v>
      </c>
      <c r="AK27" s="27"/>
      <c r="AL27" s="43">
        <f t="shared" si="37"/>
        <v>0</v>
      </c>
      <c r="AM27" s="3" t="s">
        <v>257</v>
      </c>
      <c r="AN27" s="3"/>
    </row>
    <row r="28" spans="1:40" ht="54" x14ac:dyDescent="0.35">
      <c r="A28" s="37" t="s">
        <v>162</v>
      </c>
      <c r="B28" s="44" t="s">
        <v>122</v>
      </c>
      <c r="C28" s="47" t="s">
        <v>59</v>
      </c>
      <c r="D28" s="10">
        <f>D30+D31+D32</f>
        <v>193327.5</v>
      </c>
      <c r="E28" s="10">
        <f>E30+E31+E32</f>
        <v>-68.677000000000007</v>
      </c>
      <c r="F28" s="10">
        <f t="shared" si="9"/>
        <v>193258.823</v>
      </c>
      <c r="G28" s="10">
        <f>G30+G31+G32</f>
        <v>7325.0649999999996</v>
      </c>
      <c r="H28" s="10">
        <f t="shared" si="27"/>
        <v>200583.88800000001</v>
      </c>
      <c r="I28" s="10">
        <f>I30+I31+I32</f>
        <v>0</v>
      </c>
      <c r="J28" s="10">
        <f t="shared" si="28"/>
        <v>200583.88800000001</v>
      </c>
      <c r="K28" s="10">
        <f>K30+K31+K32</f>
        <v>359.51200000000244</v>
      </c>
      <c r="L28" s="10">
        <f t="shared" si="29"/>
        <v>200943.40000000002</v>
      </c>
      <c r="M28" s="10">
        <f>M30+M31+M32</f>
        <v>0</v>
      </c>
      <c r="N28" s="10">
        <f>L28+M28</f>
        <v>200943.40000000002</v>
      </c>
      <c r="O28" s="24">
        <f>O30+O31+O32</f>
        <v>0</v>
      </c>
      <c r="P28" s="40">
        <f>N28+O28</f>
        <v>200943.40000000002</v>
      </c>
      <c r="Q28" s="10">
        <f t="shared" ref="Q28:AB28" si="38">Q30+Q31+Q32</f>
        <v>0</v>
      </c>
      <c r="R28" s="10">
        <f t="shared" ref="R28:T28" si="39">R30+R31+R32</f>
        <v>0</v>
      </c>
      <c r="S28" s="10">
        <f t="shared" si="3"/>
        <v>0</v>
      </c>
      <c r="T28" s="10">
        <f t="shared" si="39"/>
        <v>0</v>
      </c>
      <c r="U28" s="10">
        <f>S28+T28</f>
        <v>0</v>
      </c>
      <c r="V28" s="10">
        <f t="shared" ref="V28" si="40">V30+V31+V32</f>
        <v>0</v>
      </c>
      <c r="W28" s="10">
        <f>U28+V28</f>
        <v>0</v>
      </c>
      <c r="X28" s="10">
        <f t="shared" ref="X28:Z28" si="41">X30+X31+X32</f>
        <v>0</v>
      </c>
      <c r="Y28" s="10">
        <f>W28+X28</f>
        <v>0</v>
      </c>
      <c r="Z28" s="24">
        <f t="shared" si="41"/>
        <v>0</v>
      </c>
      <c r="AA28" s="40">
        <f>Y28+Z28</f>
        <v>0</v>
      </c>
      <c r="AB28" s="10">
        <f t="shared" si="38"/>
        <v>0</v>
      </c>
      <c r="AC28" s="11">
        <f t="shared" ref="AC28:AE28" si="42">AC30+AC31+AC32</f>
        <v>0</v>
      </c>
      <c r="AD28" s="11">
        <f t="shared" si="4"/>
        <v>0</v>
      </c>
      <c r="AE28" s="11">
        <f t="shared" si="42"/>
        <v>0</v>
      </c>
      <c r="AF28" s="11">
        <f t="shared" si="34"/>
        <v>0</v>
      </c>
      <c r="AG28" s="11">
        <f t="shared" ref="AG28:AI28" si="43">AG30+AG31+AG32</f>
        <v>0</v>
      </c>
      <c r="AH28" s="11">
        <f t="shared" si="35"/>
        <v>0</v>
      </c>
      <c r="AI28" s="11">
        <f t="shared" si="43"/>
        <v>0</v>
      </c>
      <c r="AJ28" s="11">
        <f t="shared" si="36"/>
        <v>0</v>
      </c>
      <c r="AK28" s="27">
        <f t="shared" ref="AK28" si="44">AK30+AK31+AK32</f>
        <v>0</v>
      </c>
      <c r="AL28" s="43">
        <f t="shared" si="37"/>
        <v>0</v>
      </c>
      <c r="AM28" s="3"/>
      <c r="AN28" s="3"/>
    </row>
    <row r="29" spans="1:40" x14ac:dyDescent="0.35">
      <c r="A29" s="37"/>
      <c r="B29" s="45" t="s">
        <v>121</v>
      </c>
      <c r="C29" s="44"/>
      <c r="D29" s="12"/>
      <c r="E29" s="12"/>
      <c r="F29" s="10"/>
      <c r="G29" s="12"/>
      <c r="H29" s="10"/>
      <c r="I29" s="12"/>
      <c r="J29" s="10"/>
      <c r="K29" s="12"/>
      <c r="L29" s="10"/>
      <c r="M29" s="12"/>
      <c r="N29" s="10"/>
      <c r="O29" s="26"/>
      <c r="P29" s="40"/>
      <c r="Q29" s="12"/>
      <c r="R29" s="12"/>
      <c r="S29" s="10"/>
      <c r="T29" s="12"/>
      <c r="U29" s="10"/>
      <c r="V29" s="12"/>
      <c r="W29" s="10"/>
      <c r="X29" s="12"/>
      <c r="Y29" s="10"/>
      <c r="Z29" s="26"/>
      <c r="AA29" s="40"/>
      <c r="AB29" s="12"/>
      <c r="AC29" s="12"/>
      <c r="AD29" s="11"/>
      <c r="AE29" s="12"/>
      <c r="AF29" s="11"/>
      <c r="AG29" s="12"/>
      <c r="AH29" s="11"/>
      <c r="AI29" s="12"/>
      <c r="AJ29" s="11"/>
      <c r="AK29" s="26"/>
      <c r="AL29" s="43"/>
      <c r="AM29" s="3"/>
      <c r="AN29" s="3"/>
    </row>
    <row r="30" spans="1:40" s="3" customFormat="1" hidden="1" x14ac:dyDescent="0.35">
      <c r="A30" s="1"/>
      <c r="B30" s="18" t="s">
        <v>6</v>
      </c>
      <c r="C30" s="16"/>
      <c r="D30" s="10">
        <v>44001.600000000006</v>
      </c>
      <c r="E30" s="10">
        <v>-68.677000000000007</v>
      </c>
      <c r="F30" s="10">
        <f t="shared" si="9"/>
        <v>43932.923000000003</v>
      </c>
      <c r="G30" s="10">
        <v>7325.0649999999996</v>
      </c>
      <c r="H30" s="10">
        <f t="shared" ref="H30:H33" si="45">F30+G30</f>
        <v>51257.988000000005</v>
      </c>
      <c r="I30" s="10"/>
      <c r="J30" s="10">
        <f t="shared" ref="J30:J33" si="46">H30+I30</f>
        <v>51257.988000000005</v>
      </c>
      <c r="K30" s="10">
        <v>-34564.288</v>
      </c>
      <c r="L30" s="10">
        <f t="shared" ref="L30:L33" si="47">J30+K30</f>
        <v>16693.700000000004</v>
      </c>
      <c r="M30" s="10"/>
      <c r="N30" s="10">
        <f>L30+M30</f>
        <v>16693.700000000004</v>
      </c>
      <c r="O30" s="24"/>
      <c r="P30" s="10">
        <f>N30+O30</f>
        <v>16693.700000000004</v>
      </c>
      <c r="Q30" s="10">
        <v>0</v>
      </c>
      <c r="R30" s="10">
        <v>0</v>
      </c>
      <c r="S30" s="10">
        <f t="shared" si="3"/>
        <v>0</v>
      </c>
      <c r="T30" s="10">
        <v>0</v>
      </c>
      <c r="U30" s="10">
        <f t="shared" ref="U30:U33" si="48">S30+T30</f>
        <v>0</v>
      </c>
      <c r="V30" s="10">
        <v>0</v>
      </c>
      <c r="W30" s="10">
        <f t="shared" ref="W30:W33" si="49">U30+V30</f>
        <v>0</v>
      </c>
      <c r="X30" s="10">
        <v>0</v>
      </c>
      <c r="Y30" s="10">
        <f t="shared" ref="Y30:Y33" si="50">W30+X30</f>
        <v>0</v>
      </c>
      <c r="Z30" s="24">
        <v>0</v>
      </c>
      <c r="AA30" s="10">
        <f t="shared" ref="AA30:AA33" si="51">Y30+Z30</f>
        <v>0</v>
      </c>
      <c r="AB30" s="11">
        <v>0</v>
      </c>
      <c r="AC30" s="11">
        <v>0</v>
      </c>
      <c r="AD30" s="11">
        <f t="shared" si="4"/>
        <v>0</v>
      </c>
      <c r="AE30" s="11"/>
      <c r="AF30" s="11">
        <f t="shared" ref="AF30:AF33" si="52">AD30+AE30</f>
        <v>0</v>
      </c>
      <c r="AG30" s="11"/>
      <c r="AH30" s="11">
        <f t="shared" ref="AH30:AH33" si="53">AF30+AG30</f>
        <v>0</v>
      </c>
      <c r="AI30" s="11"/>
      <c r="AJ30" s="11">
        <f t="shared" ref="AJ30:AJ33" si="54">AH30+AI30</f>
        <v>0</v>
      </c>
      <c r="AK30" s="27"/>
      <c r="AL30" s="11">
        <f t="shared" ref="AL30:AL33" si="55">AJ30+AK30</f>
        <v>0</v>
      </c>
      <c r="AM30" s="3" t="s">
        <v>275</v>
      </c>
      <c r="AN30" s="3">
        <v>0</v>
      </c>
    </row>
    <row r="31" spans="1:40" x14ac:dyDescent="0.35">
      <c r="A31" s="37"/>
      <c r="B31" s="45" t="s">
        <v>125</v>
      </c>
      <c r="C31" s="44"/>
      <c r="D31" s="10">
        <v>55076.2</v>
      </c>
      <c r="E31" s="10"/>
      <c r="F31" s="10">
        <f t="shared" si="9"/>
        <v>55076.2</v>
      </c>
      <c r="G31" s="10"/>
      <c r="H31" s="10">
        <f t="shared" si="45"/>
        <v>55076.2</v>
      </c>
      <c r="I31" s="10"/>
      <c r="J31" s="10">
        <f t="shared" si="46"/>
        <v>55076.2</v>
      </c>
      <c r="K31" s="10">
        <f>34923.8</f>
        <v>34923.800000000003</v>
      </c>
      <c r="L31" s="10">
        <f t="shared" si="47"/>
        <v>90000</v>
      </c>
      <c r="M31" s="10"/>
      <c r="N31" s="10">
        <f>L31+M31</f>
        <v>90000</v>
      </c>
      <c r="O31" s="24"/>
      <c r="P31" s="40">
        <f>N31+O31</f>
        <v>90000</v>
      </c>
      <c r="Q31" s="10">
        <v>0</v>
      </c>
      <c r="R31" s="10">
        <v>0</v>
      </c>
      <c r="S31" s="10">
        <f t="shared" si="3"/>
        <v>0</v>
      </c>
      <c r="T31" s="10">
        <v>0</v>
      </c>
      <c r="U31" s="10">
        <f t="shared" si="48"/>
        <v>0</v>
      </c>
      <c r="V31" s="10">
        <v>0</v>
      </c>
      <c r="W31" s="10">
        <f t="shared" si="49"/>
        <v>0</v>
      </c>
      <c r="X31" s="10">
        <v>0</v>
      </c>
      <c r="Y31" s="10">
        <f t="shared" si="50"/>
        <v>0</v>
      </c>
      <c r="Z31" s="24">
        <v>0</v>
      </c>
      <c r="AA31" s="40">
        <f t="shared" si="51"/>
        <v>0</v>
      </c>
      <c r="AB31" s="10">
        <v>0</v>
      </c>
      <c r="AC31" s="11">
        <v>0</v>
      </c>
      <c r="AD31" s="11">
        <f t="shared" si="4"/>
        <v>0</v>
      </c>
      <c r="AE31" s="11"/>
      <c r="AF31" s="11">
        <f t="shared" si="52"/>
        <v>0</v>
      </c>
      <c r="AG31" s="11"/>
      <c r="AH31" s="11">
        <f t="shared" si="53"/>
        <v>0</v>
      </c>
      <c r="AI31" s="11"/>
      <c r="AJ31" s="11">
        <f t="shared" si="54"/>
        <v>0</v>
      </c>
      <c r="AK31" s="27"/>
      <c r="AL31" s="43">
        <f t="shared" si="55"/>
        <v>0</v>
      </c>
      <c r="AM31" s="3" t="s">
        <v>258</v>
      </c>
      <c r="AN31" s="3"/>
    </row>
    <row r="32" spans="1:40" x14ac:dyDescent="0.35">
      <c r="A32" s="37"/>
      <c r="B32" s="45" t="s">
        <v>126</v>
      </c>
      <c r="C32" s="44"/>
      <c r="D32" s="10">
        <v>94249.7</v>
      </c>
      <c r="E32" s="10"/>
      <c r="F32" s="10">
        <f t="shared" si="9"/>
        <v>94249.7</v>
      </c>
      <c r="G32" s="10"/>
      <c r="H32" s="10">
        <f t="shared" si="45"/>
        <v>94249.7</v>
      </c>
      <c r="I32" s="10"/>
      <c r="J32" s="10">
        <f t="shared" si="46"/>
        <v>94249.7</v>
      </c>
      <c r="K32" s="10"/>
      <c r="L32" s="10">
        <f t="shared" si="47"/>
        <v>94249.7</v>
      </c>
      <c r="M32" s="10"/>
      <c r="N32" s="10">
        <f>L32+M32</f>
        <v>94249.7</v>
      </c>
      <c r="O32" s="24"/>
      <c r="P32" s="40">
        <f>N32+O32</f>
        <v>94249.7</v>
      </c>
      <c r="Q32" s="10">
        <v>0</v>
      </c>
      <c r="R32" s="10">
        <v>0</v>
      </c>
      <c r="S32" s="10">
        <f t="shared" si="3"/>
        <v>0</v>
      </c>
      <c r="T32" s="10">
        <v>0</v>
      </c>
      <c r="U32" s="10">
        <f t="shared" si="48"/>
        <v>0</v>
      </c>
      <c r="V32" s="10">
        <v>0</v>
      </c>
      <c r="W32" s="10">
        <f t="shared" si="49"/>
        <v>0</v>
      </c>
      <c r="X32" s="10">
        <v>0</v>
      </c>
      <c r="Y32" s="10">
        <f t="shared" si="50"/>
        <v>0</v>
      </c>
      <c r="Z32" s="24">
        <v>0</v>
      </c>
      <c r="AA32" s="40">
        <f t="shared" si="51"/>
        <v>0</v>
      </c>
      <c r="AB32" s="10">
        <v>0</v>
      </c>
      <c r="AC32" s="11">
        <v>0</v>
      </c>
      <c r="AD32" s="11">
        <f t="shared" si="4"/>
        <v>0</v>
      </c>
      <c r="AE32" s="11"/>
      <c r="AF32" s="11">
        <f t="shared" si="52"/>
        <v>0</v>
      </c>
      <c r="AG32" s="11"/>
      <c r="AH32" s="11">
        <f t="shared" si="53"/>
        <v>0</v>
      </c>
      <c r="AI32" s="11"/>
      <c r="AJ32" s="11">
        <f t="shared" si="54"/>
        <v>0</v>
      </c>
      <c r="AK32" s="27"/>
      <c r="AL32" s="43">
        <f t="shared" si="55"/>
        <v>0</v>
      </c>
      <c r="AM32" s="3" t="s">
        <v>257</v>
      </c>
      <c r="AN32" s="3"/>
    </row>
    <row r="33" spans="1:40" ht="54" x14ac:dyDescent="0.35">
      <c r="A33" s="37" t="s">
        <v>163</v>
      </c>
      <c r="B33" s="45" t="s">
        <v>123</v>
      </c>
      <c r="C33" s="47" t="s">
        <v>59</v>
      </c>
      <c r="D33" s="10">
        <f>D35+D36+D37</f>
        <v>56987.5</v>
      </c>
      <c r="E33" s="10">
        <f>E35+E36+E37</f>
        <v>-2588.1999999999998</v>
      </c>
      <c r="F33" s="10">
        <f t="shared" si="9"/>
        <v>54399.3</v>
      </c>
      <c r="G33" s="10">
        <f>G35+G36+G37</f>
        <v>10875.009</v>
      </c>
      <c r="H33" s="10">
        <f t="shared" si="45"/>
        <v>65274.309000000001</v>
      </c>
      <c r="I33" s="10">
        <f>I35+I36+I37</f>
        <v>0</v>
      </c>
      <c r="J33" s="10">
        <f t="shared" si="46"/>
        <v>65274.309000000001</v>
      </c>
      <c r="K33" s="10">
        <f>K35+K36+K37</f>
        <v>0</v>
      </c>
      <c r="L33" s="10">
        <f t="shared" si="47"/>
        <v>65274.309000000001</v>
      </c>
      <c r="M33" s="10">
        <f>M35+M36+M37</f>
        <v>0</v>
      </c>
      <c r="N33" s="10">
        <f>L33+M33</f>
        <v>65274.309000000001</v>
      </c>
      <c r="O33" s="24">
        <f>O35+O36+O37</f>
        <v>0</v>
      </c>
      <c r="P33" s="40">
        <f>N33+O33</f>
        <v>65274.309000000001</v>
      </c>
      <c r="Q33" s="10">
        <f t="shared" ref="Q33:AB33" si="56">Q35+Q36+Q37</f>
        <v>0</v>
      </c>
      <c r="R33" s="10">
        <f t="shared" ref="R33:T33" si="57">R35+R36+R37</f>
        <v>0</v>
      </c>
      <c r="S33" s="10">
        <f t="shared" si="3"/>
        <v>0</v>
      </c>
      <c r="T33" s="10">
        <f t="shared" si="57"/>
        <v>0</v>
      </c>
      <c r="U33" s="10">
        <f t="shared" si="48"/>
        <v>0</v>
      </c>
      <c r="V33" s="10">
        <f t="shared" ref="V33" si="58">V35+V36+V37</f>
        <v>0</v>
      </c>
      <c r="W33" s="10">
        <f t="shared" si="49"/>
        <v>0</v>
      </c>
      <c r="X33" s="10">
        <f t="shared" ref="X33:Z33" si="59">X35+X36+X37</f>
        <v>0</v>
      </c>
      <c r="Y33" s="10">
        <f t="shared" si="50"/>
        <v>0</v>
      </c>
      <c r="Z33" s="24">
        <f t="shared" si="59"/>
        <v>0</v>
      </c>
      <c r="AA33" s="40">
        <f t="shared" si="51"/>
        <v>0</v>
      </c>
      <c r="AB33" s="10">
        <f t="shared" si="56"/>
        <v>0</v>
      </c>
      <c r="AC33" s="11">
        <f t="shared" ref="AC33:AE33" si="60">AC35+AC36+AC37</f>
        <v>0</v>
      </c>
      <c r="AD33" s="11">
        <f t="shared" si="4"/>
        <v>0</v>
      </c>
      <c r="AE33" s="11">
        <f t="shared" si="60"/>
        <v>0</v>
      </c>
      <c r="AF33" s="11">
        <f t="shared" si="52"/>
        <v>0</v>
      </c>
      <c r="AG33" s="11">
        <f t="shared" ref="AG33:AI33" si="61">AG35+AG36+AG37</f>
        <v>0</v>
      </c>
      <c r="AH33" s="11">
        <f t="shared" si="53"/>
        <v>0</v>
      </c>
      <c r="AI33" s="11">
        <f t="shared" si="61"/>
        <v>0</v>
      </c>
      <c r="AJ33" s="11">
        <f t="shared" si="54"/>
        <v>0</v>
      </c>
      <c r="AK33" s="27">
        <f t="shared" ref="AK33" si="62">AK35+AK36+AK37</f>
        <v>0</v>
      </c>
      <c r="AL33" s="43">
        <f t="shared" si="55"/>
        <v>0</v>
      </c>
      <c r="AM33" s="3"/>
      <c r="AN33" s="3"/>
    </row>
    <row r="34" spans="1:40" x14ac:dyDescent="0.35">
      <c r="A34" s="37"/>
      <c r="B34" s="45" t="s">
        <v>121</v>
      </c>
      <c r="C34" s="4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4"/>
      <c r="P34" s="40"/>
      <c r="Q34" s="10"/>
      <c r="R34" s="10"/>
      <c r="S34" s="10"/>
      <c r="T34" s="10"/>
      <c r="U34" s="10"/>
      <c r="V34" s="10"/>
      <c r="W34" s="10"/>
      <c r="X34" s="10"/>
      <c r="Y34" s="10"/>
      <c r="Z34" s="24"/>
      <c r="AA34" s="40"/>
      <c r="AB34" s="10"/>
      <c r="AC34" s="11"/>
      <c r="AD34" s="11"/>
      <c r="AE34" s="11"/>
      <c r="AF34" s="11"/>
      <c r="AG34" s="11"/>
      <c r="AH34" s="11"/>
      <c r="AI34" s="11"/>
      <c r="AJ34" s="11"/>
      <c r="AK34" s="27"/>
      <c r="AL34" s="43"/>
      <c r="AM34" s="3"/>
      <c r="AN34" s="3"/>
    </row>
    <row r="35" spans="1:40" s="3" customFormat="1" hidden="1" x14ac:dyDescent="0.35">
      <c r="A35" s="1"/>
      <c r="B35" s="18" t="s">
        <v>6</v>
      </c>
      <c r="C35" s="16"/>
      <c r="D35" s="10">
        <v>2642.5999999999995</v>
      </c>
      <c r="E35" s="10">
        <f>-961.887-1626.313</f>
        <v>-2588.1999999999998</v>
      </c>
      <c r="F35" s="10">
        <f t="shared" si="9"/>
        <v>54.399999999999636</v>
      </c>
      <c r="G35" s="10">
        <f>8334.188+2454.875+85.946</f>
        <v>10875.009</v>
      </c>
      <c r="H35" s="10">
        <f t="shared" ref="H35:H38" si="63">F35+G35</f>
        <v>10929.409</v>
      </c>
      <c r="I35" s="10"/>
      <c r="J35" s="10">
        <f t="shared" ref="J35:J38" si="64">H35+I35</f>
        <v>10929.409</v>
      </c>
      <c r="K35" s="10"/>
      <c r="L35" s="10">
        <f t="shared" ref="L35:L38" si="65">J35+K35</f>
        <v>10929.409</v>
      </c>
      <c r="M35" s="10"/>
      <c r="N35" s="10">
        <f>L35+M35</f>
        <v>10929.409</v>
      </c>
      <c r="O35" s="24"/>
      <c r="P35" s="10">
        <f>N35+O35</f>
        <v>10929.409</v>
      </c>
      <c r="Q35" s="10">
        <v>0</v>
      </c>
      <c r="R35" s="10">
        <v>0</v>
      </c>
      <c r="S35" s="10">
        <f t="shared" si="3"/>
        <v>0</v>
      </c>
      <c r="T35" s="10">
        <v>0</v>
      </c>
      <c r="U35" s="10">
        <f t="shared" ref="U35:U38" si="66">S35+T35</f>
        <v>0</v>
      </c>
      <c r="V35" s="10">
        <v>0</v>
      </c>
      <c r="W35" s="10">
        <f t="shared" ref="W35:W38" si="67">U35+V35</f>
        <v>0</v>
      </c>
      <c r="X35" s="10">
        <v>0</v>
      </c>
      <c r="Y35" s="10">
        <f t="shared" ref="Y35:Y38" si="68">W35+X35</f>
        <v>0</v>
      </c>
      <c r="Z35" s="24">
        <v>0</v>
      </c>
      <c r="AA35" s="10">
        <f t="shared" ref="AA35:AA38" si="69">Y35+Z35</f>
        <v>0</v>
      </c>
      <c r="AB35" s="10">
        <v>0</v>
      </c>
      <c r="AC35" s="11">
        <v>0</v>
      </c>
      <c r="AD35" s="11">
        <f t="shared" si="4"/>
        <v>0</v>
      </c>
      <c r="AE35" s="11"/>
      <c r="AF35" s="11">
        <f t="shared" ref="AF35:AF38" si="70">AD35+AE35</f>
        <v>0</v>
      </c>
      <c r="AG35" s="11"/>
      <c r="AH35" s="11">
        <f t="shared" ref="AH35:AH38" si="71">AF35+AG35</f>
        <v>0</v>
      </c>
      <c r="AI35" s="11"/>
      <c r="AJ35" s="11">
        <f t="shared" ref="AJ35:AJ38" si="72">AH35+AI35</f>
        <v>0</v>
      </c>
      <c r="AK35" s="27"/>
      <c r="AL35" s="11">
        <f t="shared" ref="AL35:AL38" si="73">AJ35+AK35</f>
        <v>0</v>
      </c>
      <c r="AM35" s="3" t="s">
        <v>337</v>
      </c>
      <c r="AN35" s="3">
        <v>0</v>
      </c>
    </row>
    <row r="36" spans="1:40" x14ac:dyDescent="0.35">
      <c r="A36" s="37"/>
      <c r="B36" s="45" t="s">
        <v>125</v>
      </c>
      <c r="C36" s="44"/>
      <c r="D36" s="10">
        <v>2717.2</v>
      </c>
      <c r="E36" s="10"/>
      <c r="F36" s="10">
        <f t="shared" si="9"/>
        <v>2717.2</v>
      </c>
      <c r="G36" s="10"/>
      <c r="H36" s="10">
        <f t="shared" si="63"/>
        <v>2717.2</v>
      </c>
      <c r="I36" s="10"/>
      <c r="J36" s="10">
        <f t="shared" si="64"/>
        <v>2717.2</v>
      </c>
      <c r="K36" s="10"/>
      <c r="L36" s="10">
        <f t="shared" si="65"/>
        <v>2717.2</v>
      </c>
      <c r="M36" s="10"/>
      <c r="N36" s="10">
        <f>L36+M36</f>
        <v>2717.2</v>
      </c>
      <c r="O36" s="24"/>
      <c r="P36" s="40">
        <f>N36+O36</f>
        <v>2717.2</v>
      </c>
      <c r="Q36" s="10">
        <v>0</v>
      </c>
      <c r="R36" s="10">
        <v>0</v>
      </c>
      <c r="S36" s="10">
        <f t="shared" si="3"/>
        <v>0</v>
      </c>
      <c r="T36" s="10">
        <v>0</v>
      </c>
      <c r="U36" s="10">
        <f t="shared" si="66"/>
        <v>0</v>
      </c>
      <c r="V36" s="10">
        <v>0</v>
      </c>
      <c r="W36" s="10">
        <f t="shared" si="67"/>
        <v>0</v>
      </c>
      <c r="X36" s="10">
        <v>0</v>
      </c>
      <c r="Y36" s="10">
        <f t="shared" si="68"/>
        <v>0</v>
      </c>
      <c r="Z36" s="24">
        <v>0</v>
      </c>
      <c r="AA36" s="40">
        <f t="shared" si="69"/>
        <v>0</v>
      </c>
      <c r="AB36" s="10">
        <v>0</v>
      </c>
      <c r="AC36" s="11">
        <v>0</v>
      </c>
      <c r="AD36" s="11">
        <f t="shared" si="4"/>
        <v>0</v>
      </c>
      <c r="AE36" s="11"/>
      <c r="AF36" s="11">
        <f t="shared" si="70"/>
        <v>0</v>
      </c>
      <c r="AG36" s="11"/>
      <c r="AH36" s="11">
        <f t="shared" si="71"/>
        <v>0</v>
      </c>
      <c r="AI36" s="11"/>
      <c r="AJ36" s="11">
        <f t="shared" si="72"/>
        <v>0</v>
      </c>
      <c r="AK36" s="27"/>
      <c r="AL36" s="43">
        <f t="shared" si="73"/>
        <v>0</v>
      </c>
      <c r="AM36" s="3" t="s">
        <v>257</v>
      </c>
      <c r="AN36" s="3"/>
    </row>
    <row r="37" spans="1:40" x14ac:dyDescent="0.35">
      <c r="A37" s="37"/>
      <c r="B37" s="45" t="s">
        <v>126</v>
      </c>
      <c r="C37" s="44"/>
      <c r="D37" s="10">
        <v>51627.7</v>
      </c>
      <c r="E37" s="10"/>
      <c r="F37" s="10">
        <f t="shared" si="9"/>
        <v>51627.7</v>
      </c>
      <c r="G37" s="10"/>
      <c r="H37" s="10">
        <f t="shared" si="63"/>
        <v>51627.7</v>
      </c>
      <c r="I37" s="10"/>
      <c r="J37" s="10">
        <f t="shared" si="64"/>
        <v>51627.7</v>
      </c>
      <c r="K37" s="10"/>
      <c r="L37" s="10">
        <f t="shared" si="65"/>
        <v>51627.7</v>
      </c>
      <c r="M37" s="10"/>
      <c r="N37" s="10">
        <f>L37+M37</f>
        <v>51627.7</v>
      </c>
      <c r="O37" s="24"/>
      <c r="P37" s="40">
        <f>N37+O37</f>
        <v>51627.7</v>
      </c>
      <c r="Q37" s="10">
        <v>0</v>
      </c>
      <c r="R37" s="10">
        <v>0</v>
      </c>
      <c r="S37" s="10">
        <f t="shared" si="3"/>
        <v>0</v>
      </c>
      <c r="T37" s="10">
        <v>0</v>
      </c>
      <c r="U37" s="10">
        <f t="shared" si="66"/>
        <v>0</v>
      </c>
      <c r="V37" s="10">
        <v>0</v>
      </c>
      <c r="W37" s="10">
        <f t="shared" si="67"/>
        <v>0</v>
      </c>
      <c r="X37" s="10">
        <v>0</v>
      </c>
      <c r="Y37" s="10">
        <f t="shared" si="68"/>
        <v>0</v>
      </c>
      <c r="Z37" s="24">
        <v>0</v>
      </c>
      <c r="AA37" s="40">
        <f t="shared" si="69"/>
        <v>0</v>
      </c>
      <c r="AB37" s="10">
        <v>0</v>
      </c>
      <c r="AC37" s="11">
        <v>0</v>
      </c>
      <c r="AD37" s="11">
        <f t="shared" si="4"/>
        <v>0</v>
      </c>
      <c r="AE37" s="11"/>
      <c r="AF37" s="11">
        <f t="shared" si="70"/>
        <v>0</v>
      </c>
      <c r="AG37" s="11"/>
      <c r="AH37" s="11">
        <f t="shared" si="71"/>
        <v>0</v>
      </c>
      <c r="AI37" s="11"/>
      <c r="AJ37" s="11">
        <f t="shared" si="72"/>
        <v>0</v>
      </c>
      <c r="AK37" s="27"/>
      <c r="AL37" s="43">
        <f t="shared" si="73"/>
        <v>0</v>
      </c>
      <c r="AM37" s="3" t="s">
        <v>257</v>
      </c>
      <c r="AN37" s="3"/>
    </row>
    <row r="38" spans="1:40" ht="54" x14ac:dyDescent="0.35">
      <c r="A38" s="37" t="s">
        <v>166</v>
      </c>
      <c r="B38" s="45" t="s">
        <v>124</v>
      </c>
      <c r="C38" s="47" t="s">
        <v>59</v>
      </c>
      <c r="D38" s="10">
        <f>D40+D41+D42</f>
        <v>162811.29999999999</v>
      </c>
      <c r="E38" s="10">
        <f>E40+E41+E42</f>
        <v>-11490.373</v>
      </c>
      <c r="F38" s="10">
        <f t="shared" si="9"/>
        <v>151320.927</v>
      </c>
      <c r="G38" s="10">
        <f>G40+G41+G42</f>
        <v>32.229999999999997</v>
      </c>
      <c r="H38" s="10">
        <f t="shared" si="63"/>
        <v>151353.15700000001</v>
      </c>
      <c r="I38" s="10">
        <f>I40+I41+I42</f>
        <v>0</v>
      </c>
      <c r="J38" s="10">
        <f t="shared" si="64"/>
        <v>151353.15700000001</v>
      </c>
      <c r="K38" s="10">
        <f>K40+K41+K42</f>
        <v>0</v>
      </c>
      <c r="L38" s="10">
        <f t="shared" si="65"/>
        <v>151353.15700000001</v>
      </c>
      <c r="M38" s="10">
        <f>M40+M41+M42</f>
        <v>0</v>
      </c>
      <c r="N38" s="10">
        <f>L38+M38</f>
        <v>151353.15700000001</v>
      </c>
      <c r="O38" s="24">
        <f>O40+O41+O42</f>
        <v>0</v>
      </c>
      <c r="P38" s="40">
        <f>N38+O38</f>
        <v>151353.15700000001</v>
      </c>
      <c r="Q38" s="10">
        <f t="shared" ref="Q38:AB38" si="74">Q40+Q41+Q42</f>
        <v>0</v>
      </c>
      <c r="R38" s="10">
        <f t="shared" ref="R38:T38" si="75">R40+R41+R42</f>
        <v>0</v>
      </c>
      <c r="S38" s="10">
        <f t="shared" si="3"/>
        <v>0</v>
      </c>
      <c r="T38" s="10">
        <f t="shared" si="75"/>
        <v>0</v>
      </c>
      <c r="U38" s="10">
        <f t="shared" si="66"/>
        <v>0</v>
      </c>
      <c r="V38" s="10">
        <f t="shared" ref="V38" si="76">V40+V41+V42</f>
        <v>0</v>
      </c>
      <c r="W38" s="10">
        <f t="shared" si="67"/>
        <v>0</v>
      </c>
      <c r="X38" s="10">
        <f t="shared" ref="X38:Z38" si="77">X40+X41+X42</f>
        <v>0</v>
      </c>
      <c r="Y38" s="10">
        <f t="shared" si="68"/>
        <v>0</v>
      </c>
      <c r="Z38" s="24">
        <f t="shared" si="77"/>
        <v>0</v>
      </c>
      <c r="AA38" s="40">
        <f t="shared" si="69"/>
        <v>0</v>
      </c>
      <c r="AB38" s="10">
        <f t="shared" si="74"/>
        <v>0</v>
      </c>
      <c r="AC38" s="11">
        <f t="shared" ref="AC38:AE38" si="78">AC40+AC41+AC42</f>
        <v>0</v>
      </c>
      <c r="AD38" s="11">
        <f t="shared" si="4"/>
        <v>0</v>
      </c>
      <c r="AE38" s="11">
        <f t="shared" si="78"/>
        <v>0</v>
      </c>
      <c r="AF38" s="11">
        <f t="shared" si="70"/>
        <v>0</v>
      </c>
      <c r="AG38" s="11">
        <f t="shared" ref="AG38:AI38" si="79">AG40+AG41+AG42</f>
        <v>0</v>
      </c>
      <c r="AH38" s="11">
        <f t="shared" si="71"/>
        <v>0</v>
      </c>
      <c r="AI38" s="11">
        <f t="shared" si="79"/>
        <v>0</v>
      </c>
      <c r="AJ38" s="11">
        <f t="shared" si="72"/>
        <v>0</v>
      </c>
      <c r="AK38" s="27">
        <f t="shared" ref="AK38" si="80">AK40+AK41+AK42</f>
        <v>0</v>
      </c>
      <c r="AL38" s="43">
        <f t="shared" si="73"/>
        <v>0</v>
      </c>
      <c r="AM38" s="3"/>
      <c r="AN38" s="3"/>
    </row>
    <row r="39" spans="1:40" x14ac:dyDescent="0.35">
      <c r="A39" s="37"/>
      <c r="B39" s="45" t="s">
        <v>121</v>
      </c>
      <c r="C39" s="4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24"/>
      <c r="P39" s="40"/>
      <c r="Q39" s="10"/>
      <c r="R39" s="10"/>
      <c r="S39" s="10"/>
      <c r="T39" s="10"/>
      <c r="U39" s="10"/>
      <c r="V39" s="10"/>
      <c r="W39" s="10"/>
      <c r="X39" s="10"/>
      <c r="Y39" s="10"/>
      <c r="Z39" s="24"/>
      <c r="AA39" s="40"/>
      <c r="AB39" s="10"/>
      <c r="AC39" s="11"/>
      <c r="AD39" s="11"/>
      <c r="AE39" s="11"/>
      <c r="AF39" s="11"/>
      <c r="AG39" s="11"/>
      <c r="AH39" s="11"/>
      <c r="AI39" s="11"/>
      <c r="AJ39" s="11"/>
      <c r="AK39" s="27"/>
      <c r="AL39" s="43"/>
      <c r="AM39" s="3"/>
      <c r="AN39" s="3"/>
    </row>
    <row r="40" spans="1:40" s="3" customFormat="1" hidden="1" x14ac:dyDescent="0.35">
      <c r="A40" s="1"/>
      <c r="B40" s="18" t="s">
        <v>6</v>
      </c>
      <c r="C40" s="16"/>
      <c r="D40" s="10">
        <v>72811.3</v>
      </c>
      <c r="E40" s="10">
        <f>-8199.313-3291.06</f>
        <v>-11490.373</v>
      </c>
      <c r="F40" s="10">
        <f t="shared" si="9"/>
        <v>61320.927000000003</v>
      </c>
      <c r="G40" s="10">
        <v>32.229999999999997</v>
      </c>
      <c r="H40" s="10">
        <f t="shared" ref="H40:H49" si="81">F40+G40</f>
        <v>61353.157000000007</v>
      </c>
      <c r="I40" s="10"/>
      <c r="J40" s="10">
        <f t="shared" ref="J40:J49" si="82">H40+I40</f>
        <v>61353.157000000007</v>
      </c>
      <c r="K40" s="10"/>
      <c r="L40" s="10">
        <f t="shared" ref="L40:L49" si="83">J40+K40</f>
        <v>61353.157000000007</v>
      </c>
      <c r="M40" s="10"/>
      <c r="N40" s="10">
        <f>L40+M40</f>
        <v>61353.157000000007</v>
      </c>
      <c r="O40" s="24"/>
      <c r="P40" s="10">
        <f>N40+O40</f>
        <v>61353.157000000007</v>
      </c>
      <c r="Q40" s="10">
        <v>0</v>
      </c>
      <c r="R40" s="10">
        <v>0</v>
      </c>
      <c r="S40" s="10">
        <f t="shared" si="3"/>
        <v>0</v>
      </c>
      <c r="T40" s="10">
        <v>0</v>
      </c>
      <c r="U40" s="10">
        <f t="shared" ref="U40:U49" si="84">S40+T40</f>
        <v>0</v>
      </c>
      <c r="V40" s="10">
        <v>0</v>
      </c>
      <c r="W40" s="10">
        <f t="shared" ref="W40:W43" si="85">U40+V40</f>
        <v>0</v>
      </c>
      <c r="X40" s="10">
        <v>0</v>
      </c>
      <c r="Y40" s="10">
        <f t="shared" ref="Y40:Y43" si="86">W40+X40</f>
        <v>0</v>
      </c>
      <c r="Z40" s="24">
        <v>0</v>
      </c>
      <c r="AA40" s="10">
        <f t="shared" ref="AA40:AA43" si="87">Y40+Z40</f>
        <v>0</v>
      </c>
      <c r="AB40" s="10">
        <v>0</v>
      </c>
      <c r="AC40" s="11">
        <v>0</v>
      </c>
      <c r="AD40" s="11">
        <f t="shared" si="4"/>
        <v>0</v>
      </c>
      <c r="AE40" s="11"/>
      <c r="AF40" s="11">
        <f t="shared" ref="AF40:AF49" si="88">AD40+AE40</f>
        <v>0</v>
      </c>
      <c r="AG40" s="11"/>
      <c r="AH40" s="11">
        <f t="shared" ref="AH40:AH49" si="89">AF40+AG40</f>
        <v>0</v>
      </c>
      <c r="AI40" s="11"/>
      <c r="AJ40" s="11">
        <f t="shared" ref="AJ40:AJ44" si="90">AH40+AI40</f>
        <v>0</v>
      </c>
      <c r="AK40" s="27"/>
      <c r="AL40" s="11">
        <f t="shared" ref="AL40:AL44" si="91">AJ40+AK40</f>
        <v>0</v>
      </c>
      <c r="AM40" s="3" t="s">
        <v>338</v>
      </c>
      <c r="AN40" s="3">
        <v>0</v>
      </c>
    </row>
    <row r="41" spans="1:40" x14ac:dyDescent="0.35">
      <c r="A41" s="37"/>
      <c r="B41" s="45" t="s">
        <v>125</v>
      </c>
      <c r="C41" s="44"/>
      <c r="D41" s="10">
        <v>90000</v>
      </c>
      <c r="E41" s="10"/>
      <c r="F41" s="10">
        <f t="shared" si="9"/>
        <v>90000</v>
      </c>
      <c r="G41" s="10"/>
      <c r="H41" s="10">
        <f t="shared" si="81"/>
        <v>90000</v>
      </c>
      <c r="I41" s="10"/>
      <c r="J41" s="10">
        <f t="shared" si="82"/>
        <v>90000</v>
      </c>
      <c r="K41" s="10"/>
      <c r="L41" s="10">
        <f t="shared" si="83"/>
        <v>90000</v>
      </c>
      <c r="M41" s="10"/>
      <c r="N41" s="10">
        <f>L41+M41</f>
        <v>90000</v>
      </c>
      <c r="O41" s="24"/>
      <c r="P41" s="40">
        <f>N41+O41</f>
        <v>90000</v>
      </c>
      <c r="Q41" s="10">
        <v>0</v>
      </c>
      <c r="R41" s="10">
        <v>0</v>
      </c>
      <c r="S41" s="10">
        <f t="shared" si="3"/>
        <v>0</v>
      </c>
      <c r="T41" s="10">
        <v>0</v>
      </c>
      <c r="U41" s="10">
        <f t="shared" si="84"/>
        <v>0</v>
      </c>
      <c r="V41" s="10">
        <v>0</v>
      </c>
      <c r="W41" s="10">
        <f t="shared" si="85"/>
        <v>0</v>
      </c>
      <c r="X41" s="10">
        <v>0</v>
      </c>
      <c r="Y41" s="10">
        <f t="shared" si="86"/>
        <v>0</v>
      </c>
      <c r="Z41" s="24">
        <v>0</v>
      </c>
      <c r="AA41" s="40">
        <f t="shared" si="87"/>
        <v>0</v>
      </c>
      <c r="AB41" s="10">
        <v>0</v>
      </c>
      <c r="AC41" s="11">
        <v>0</v>
      </c>
      <c r="AD41" s="11">
        <f t="shared" si="4"/>
        <v>0</v>
      </c>
      <c r="AE41" s="11"/>
      <c r="AF41" s="11">
        <f t="shared" si="88"/>
        <v>0</v>
      </c>
      <c r="AG41" s="11"/>
      <c r="AH41" s="11">
        <f t="shared" si="89"/>
        <v>0</v>
      </c>
      <c r="AI41" s="11"/>
      <c r="AJ41" s="11">
        <f t="shared" si="90"/>
        <v>0</v>
      </c>
      <c r="AK41" s="27"/>
      <c r="AL41" s="43">
        <f t="shared" si="91"/>
        <v>0</v>
      </c>
      <c r="AM41" s="3" t="s">
        <v>259</v>
      </c>
      <c r="AN41" s="3"/>
    </row>
    <row r="42" spans="1:40" s="3" customFormat="1" hidden="1" x14ac:dyDescent="0.35">
      <c r="A42" s="1"/>
      <c r="B42" s="18" t="s">
        <v>126</v>
      </c>
      <c r="C42" s="16"/>
      <c r="D42" s="10">
        <v>0</v>
      </c>
      <c r="E42" s="10">
        <v>0</v>
      </c>
      <c r="F42" s="10">
        <f t="shared" si="9"/>
        <v>0</v>
      </c>
      <c r="G42" s="10">
        <v>0</v>
      </c>
      <c r="H42" s="10">
        <f t="shared" si="81"/>
        <v>0</v>
      </c>
      <c r="I42" s="10">
        <v>0</v>
      </c>
      <c r="J42" s="10">
        <f t="shared" si="82"/>
        <v>0</v>
      </c>
      <c r="K42" s="10">
        <v>0</v>
      </c>
      <c r="L42" s="10">
        <f t="shared" si="83"/>
        <v>0</v>
      </c>
      <c r="M42" s="10">
        <v>0</v>
      </c>
      <c r="N42" s="10">
        <f>L42+M42</f>
        <v>0</v>
      </c>
      <c r="O42" s="24">
        <v>0</v>
      </c>
      <c r="P42" s="10">
        <f>N42+O42</f>
        <v>0</v>
      </c>
      <c r="Q42" s="10">
        <v>0</v>
      </c>
      <c r="R42" s="10">
        <v>0</v>
      </c>
      <c r="S42" s="10">
        <f t="shared" si="3"/>
        <v>0</v>
      </c>
      <c r="T42" s="10">
        <v>0</v>
      </c>
      <c r="U42" s="10">
        <f t="shared" si="84"/>
        <v>0</v>
      </c>
      <c r="V42" s="10">
        <v>0</v>
      </c>
      <c r="W42" s="10">
        <f t="shared" si="85"/>
        <v>0</v>
      </c>
      <c r="X42" s="10">
        <v>0</v>
      </c>
      <c r="Y42" s="10">
        <f t="shared" si="86"/>
        <v>0</v>
      </c>
      <c r="Z42" s="24">
        <v>0</v>
      </c>
      <c r="AA42" s="10">
        <f t="shared" si="87"/>
        <v>0</v>
      </c>
      <c r="AB42" s="10">
        <v>0</v>
      </c>
      <c r="AC42" s="11">
        <v>0</v>
      </c>
      <c r="AD42" s="11">
        <f t="shared" si="4"/>
        <v>0</v>
      </c>
      <c r="AE42" s="11"/>
      <c r="AF42" s="11">
        <f t="shared" si="88"/>
        <v>0</v>
      </c>
      <c r="AG42" s="11"/>
      <c r="AH42" s="11">
        <f t="shared" si="89"/>
        <v>0</v>
      </c>
      <c r="AI42" s="11"/>
      <c r="AJ42" s="11">
        <f t="shared" si="90"/>
        <v>0</v>
      </c>
      <c r="AK42" s="27"/>
      <c r="AL42" s="11">
        <f t="shared" si="91"/>
        <v>0</v>
      </c>
      <c r="AN42" s="3">
        <v>0</v>
      </c>
    </row>
    <row r="43" spans="1:40" ht="54" customHeight="1" x14ac:dyDescent="0.35">
      <c r="A43" s="37" t="s">
        <v>160</v>
      </c>
      <c r="B43" s="45" t="s">
        <v>308</v>
      </c>
      <c r="C43" s="47" t="s">
        <v>59</v>
      </c>
      <c r="D43" s="10">
        <v>0</v>
      </c>
      <c r="E43" s="10">
        <v>0</v>
      </c>
      <c r="F43" s="10">
        <f t="shared" si="9"/>
        <v>0</v>
      </c>
      <c r="G43" s="10">
        <v>0</v>
      </c>
      <c r="H43" s="10">
        <f t="shared" si="81"/>
        <v>0</v>
      </c>
      <c r="I43" s="10">
        <v>0</v>
      </c>
      <c r="J43" s="10">
        <f t="shared" si="82"/>
        <v>0</v>
      </c>
      <c r="K43" s="10">
        <v>0</v>
      </c>
      <c r="L43" s="10">
        <f t="shared" si="83"/>
        <v>0</v>
      </c>
      <c r="M43" s="10">
        <v>0</v>
      </c>
      <c r="N43" s="10">
        <f>L43+M43</f>
        <v>0</v>
      </c>
      <c r="O43" s="24">
        <v>0</v>
      </c>
      <c r="P43" s="40">
        <f>N43+O43</f>
        <v>0</v>
      </c>
      <c r="Q43" s="10">
        <v>0</v>
      </c>
      <c r="R43" s="10">
        <v>0</v>
      </c>
      <c r="S43" s="10">
        <f t="shared" si="3"/>
        <v>0</v>
      </c>
      <c r="T43" s="10">
        <v>0</v>
      </c>
      <c r="U43" s="10">
        <f t="shared" si="84"/>
        <v>0</v>
      </c>
      <c r="V43" s="10">
        <v>0</v>
      </c>
      <c r="W43" s="10">
        <f t="shared" si="85"/>
        <v>0</v>
      </c>
      <c r="X43" s="10">
        <v>0</v>
      </c>
      <c r="Y43" s="10">
        <f t="shared" si="86"/>
        <v>0</v>
      </c>
      <c r="Z43" s="24">
        <v>0</v>
      </c>
      <c r="AA43" s="40">
        <f t="shared" si="87"/>
        <v>0</v>
      </c>
      <c r="AB43" s="10">
        <v>150000</v>
      </c>
      <c r="AC43" s="11"/>
      <c r="AD43" s="11">
        <f t="shared" si="4"/>
        <v>150000</v>
      </c>
      <c r="AE43" s="11"/>
      <c r="AF43" s="11">
        <f t="shared" si="88"/>
        <v>150000</v>
      </c>
      <c r="AG43" s="11"/>
      <c r="AH43" s="11">
        <f t="shared" si="89"/>
        <v>150000</v>
      </c>
      <c r="AI43" s="11"/>
      <c r="AJ43" s="11">
        <f t="shared" si="90"/>
        <v>150000</v>
      </c>
      <c r="AK43" s="27"/>
      <c r="AL43" s="43">
        <f t="shared" si="91"/>
        <v>150000</v>
      </c>
      <c r="AM43" s="3" t="s">
        <v>278</v>
      </c>
      <c r="AN43" s="3"/>
    </row>
    <row r="44" spans="1:40" ht="54" x14ac:dyDescent="0.35">
      <c r="A44" s="37" t="s">
        <v>167</v>
      </c>
      <c r="B44" s="45" t="s">
        <v>128</v>
      </c>
      <c r="C44" s="47" t="s">
        <v>59</v>
      </c>
      <c r="D44" s="10">
        <v>160630.9</v>
      </c>
      <c r="E44" s="10"/>
      <c r="F44" s="10">
        <f t="shared" si="9"/>
        <v>160630.9</v>
      </c>
      <c r="G44" s="10">
        <v>-100000</v>
      </c>
      <c r="H44" s="10">
        <f t="shared" si="81"/>
        <v>60630.899999999994</v>
      </c>
      <c r="I44" s="10"/>
      <c r="J44" s="10">
        <f t="shared" si="82"/>
        <v>60630.899999999994</v>
      </c>
      <c r="K44" s="10">
        <f>K46+K47</f>
        <v>123529.60000000001</v>
      </c>
      <c r="L44" s="10">
        <f t="shared" si="83"/>
        <v>184160.5</v>
      </c>
      <c r="M44" s="10">
        <f>M46+M47</f>
        <v>4997.1689999999999</v>
      </c>
      <c r="N44" s="10">
        <f>L44+M44</f>
        <v>189157.66899999999</v>
      </c>
      <c r="O44" s="24">
        <f>O46+O47</f>
        <v>0</v>
      </c>
      <c r="P44" s="40">
        <f>N44+O44</f>
        <v>189157.66899999999</v>
      </c>
      <c r="Q44" s="10">
        <v>50000</v>
      </c>
      <c r="R44" s="10"/>
      <c r="S44" s="10">
        <f t="shared" si="3"/>
        <v>50000</v>
      </c>
      <c r="T44" s="10">
        <v>100000</v>
      </c>
      <c r="U44" s="10">
        <f>S44+T44</f>
        <v>150000</v>
      </c>
      <c r="V44" s="10">
        <f>V46+V47</f>
        <v>0</v>
      </c>
      <c r="W44" s="10">
        <f>U44+V44</f>
        <v>150000</v>
      </c>
      <c r="X44" s="10">
        <f>X46+X47</f>
        <v>0</v>
      </c>
      <c r="Y44" s="10">
        <f>W44+X44</f>
        <v>150000</v>
      </c>
      <c r="Z44" s="24">
        <f>Z46+Z47</f>
        <v>0</v>
      </c>
      <c r="AA44" s="40">
        <f>Y44+Z44</f>
        <v>150000</v>
      </c>
      <c r="AB44" s="10">
        <v>0</v>
      </c>
      <c r="AC44" s="11">
        <v>0</v>
      </c>
      <c r="AD44" s="11">
        <f t="shared" si="4"/>
        <v>0</v>
      </c>
      <c r="AE44" s="11"/>
      <c r="AF44" s="11">
        <f t="shared" si="88"/>
        <v>0</v>
      </c>
      <c r="AG44" s="11">
        <f>AG46+AG47</f>
        <v>0</v>
      </c>
      <c r="AH44" s="11">
        <f t="shared" si="89"/>
        <v>0</v>
      </c>
      <c r="AI44" s="11">
        <f>AI46+AI47</f>
        <v>0</v>
      </c>
      <c r="AJ44" s="11">
        <f t="shared" si="90"/>
        <v>0</v>
      </c>
      <c r="AK44" s="27">
        <f>AK46+AK47</f>
        <v>0</v>
      </c>
      <c r="AL44" s="43">
        <f t="shared" si="91"/>
        <v>0</v>
      </c>
      <c r="AM44" s="3"/>
      <c r="AN44" s="3"/>
    </row>
    <row r="45" spans="1:40" x14ac:dyDescent="0.35">
      <c r="A45" s="48"/>
      <c r="B45" s="45" t="s">
        <v>121</v>
      </c>
      <c r="C45" s="47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24"/>
      <c r="P45" s="40"/>
      <c r="Q45" s="10"/>
      <c r="R45" s="10"/>
      <c r="S45" s="10"/>
      <c r="T45" s="10"/>
      <c r="U45" s="10"/>
      <c r="V45" s="10"/>
      <c r="W45" s="10"/>
      <c r="X45" s="10"/>
      <c r="Y45" s="10"/>
      <c r="Z45" s="24"/>
      <c r="AA45" s="40"/>
      <c r="AB45" s="10"/>
      <c r="AC45" s="11"/>
      <c r="AD45" s="11"/>
      <c r="AE45" s="11"/>
      <c r="AF45" s="11"/>
      <c r="AG45" s="11"/>
      <c r="AH45" s="11"/>
      <c r="AI45" s="11"/>
      <c r="AJ45" s="11"/>
      <c r="AK45" s="27"/>
      <c r="AL45" s="43"/>
      <c r="AM45" s="3"/>
      <c r="AN45" s="3"/>
    </row>
    <row r="46" spans="1:40" s="3" customFormat="1" hidden="1" x14ac:dyDescent="0.35">
      <c r="A46" s="19"/>
      <c r="B46" s="18" t="s">
        <v>6</v>
      </c>
      <c r="C46" s="6"/>
      <c r="D46" s="10"/>
      <c r="E46" s="10"/>
      <c r="F46" s="10"/>
      <c r="G46" s="10"/>
      <c r="H46" s="10"/>
      <c r="I46" s="10"/>
      <c r="J46" s="10"/>
      <c r="K46" s="10">
        <f>23529.6+60630.9-60630.9</f>
        <v>23529.599999999999</v>
      </c>
      <c r="L46" s="10">
        <f t="shared" si="83"/>
        <v>23529.599999999999</v>
      </c>
      <c r="M46" s="10">
        <v>4997.1689999999999</v>
      </c>
      <c r="N46" s="10">
        <f>L46+M46</f>
        <v>28526.769</v>
      </c>
      <c r="O46" s="24"/>
      <c r="P46" s="10">
        <f>N46+O46</f>
        <v>28526.769</v>
      </c>
      <c r="Q46" s="10"/>
      <c r="R46" s="10"/>
      <c r="S46" s="10"/>
      <c r="T46" s="10"/>
      <c r="U46" s="10">
        <v>150000</v>
      </c>
      <c r="V46" s="10">
        <f>-43450.7+43450.7</f>
        <v>0</v>
      </c>
      <c r="W46" s="10">
        <f t="shared" ref="W46:W47" si="92">U46+V46</f>
        <v>150000</v>
      </c>
      <c r="X46" s="10">
        <f>-43450.7+43450.7</f>
        <v>0</v>
      </c>
      <c r="Y46" s="10">
        <f t="shared" ref="Y46:Y49" si="93">W46+X46</f>
        <v>150000</v>
      </c>
      <c r="Z46" s="24">
        <f>-43450.7+43450.7</f>
        <v>0</v>
      </c>
      <c r="AA46" s="10">
        <f t="shared" ref="AA46:AA49" si="94">Y46+Z46</f>
        <v>150000</v>
      </c>
      <c r="AB46" s="10"/>
      <c r="AC46" s="11"/>
      <c r="AD46" s="11"/>
      <c r="AE46" s="11"/>
      <c r="AF46" s="11"/>
      <c r="AG46" s="11"/>
      <c r="AH46" s="11">
        <f t="shared" si="89"/>
        <v>0</v>
      </c>
      <c r="AI46" s="11"/>
      <c r="AJ46" s="11">
        <f t="shared" ref="AJ46:AJ49" si="95">AH46+AI46</f>
        <v>0</v>
      </c>
      <c r="AK46" s="27"/>
      <c r="AL46" s="11">
        <f t="shared" ref="AL46:AL49" si="96">AJ46+AK46</f>
        <v>0</v>
      </c>
      <c r="AM46" s="3" t="s">
        <v>376</v>
      </c>
      <c r="AN46" s="3">
        <v>0</v>
      </c>
    </row>
    <row r="47" spans="1:40" x14ac:dyDescent="0.35">
      <c r="A47" s="48"/>
      <c r="B47" s="45" t="s">
        <v>125</v>
      </c>
      <c r="C47" s="47"/>
      <c r="D47" s="10"/>
      <c r="E47" s="10"/>
      <c r="F47" s="10"/>
      <c r="G47" s="10"/>
      <c r="H47" s="10"/>
      <c r="I47" s="10"/>
      <c r="J47" s="10"/>
      <c r="K47" s="10">
        <v>100000</v>
      </c>
      <c r="L47" s="10">
        <f t="shared" si="83"/>
        <v>100000</v>
      </c>
      <c r="M47" s="10"/>
      <c r="N47" s="10">
        <f>L47+M47</f>
        <v>100000</v>
      </c>
      <c r="O47" s="24"/>
      <c r="P47" s="40">
        <f>N47+O47</f>
        <v>100000</v>
      </c>
      <c r="Q47" s="10"/>
      <c r="R47" s="10"/>
      <c r="S47" s="10"/>
      <c r="T47" s="10"/>
      <c r="U47" s="10"/>
      <c r="V47" s="10"/>
      <c r="W47" s="10">
        <f t="shared" si="92"/>
        <v>0</v>
      </c>
      <c r="X47" s="10"/>
      <c r="Y47" s="10">
        <f t="shared" si="93"/>
        <v>0</v>
      </c>
      <c r="Z47" s="24"/>
      <c r="AA47" s="40">
        <f t="shared" si="94"/>
        <v>0</v>
      </c>
      <c r="AB47" s="10"/>
      <c r="AC47" s="11"/>
      <c r="AD47" s="11"/>
      <c r="AE47" s="11"/>
      <c r="AF47" s="11"/>
      <c r="AG47" s="11"/>
      <c r="AH47" s="11">
        <f t="shared" si="89"/>
        <v>0</v>
      </c>
      <c r="AI47" s="11"/>
      <c r="AJ47" s="11">
        <f t="shared" si="95"/>
        <v>0</v>
      </c>
      <c r="AK47" s="27"/>
      <c r="AL47" s="43">
        <f t="shared" si="96"/>
        <v>0</v>
      </c>
      <c r="AM47" s="3" t="s">
        <v>374</v>
      </c>
      <c r="AN47" s="3"/>
    </row>
    <row r="48" spans="1:40" ht="40.5" customHeight="1" x14ac:dyDescent="0.35">
      <c r="A48" s="73" t="s">
        <v>168</v>
      </c>
      <c r="B48" s="67" t="s">
        <v>150</v>
      </c>
      <c r="C48" s="44" t="s">
        <v>11</v>
      </c>
      <c r="D48" s="10">
        <v>20807.900000000001</v>
      </c>
      <c r="E48" s="10"/>
      <c r="F48" s="10">
        <f t="shared" si="9"/>
        <v>20807.900000000001</v>
      </c>
      <c r="G48" s="10"/>
      <c r="H48" s="10">
        <f t="shared" si="81"/>
        <v>20807.900000000001</v>
      </c>
      <c r="I48" s="10"/>
      <c r="J48" s="10">
        <f t="shared" si="82"/>
        <v>20807.900000000001</v>
      </c>
      <c r="K48" s="10"/>
      <c r="L48" s="10">
        <f t="shared" si="83"/>
        <v>20807.900000000001</v>
      </c>
      <c r="M48" s="10"/>
      <c r="N48" s="10">
        <f>L48+M48</f>
        <v>20807.900000000001</v>
      </c>
      <c r="O48" s="24"/>
      <c r="P48" s="40">
        <f>N48+O48</f>
        <v>20807.900000000001</v>
      </c>
      <c r="Q48" s="10">
        <v>0</v>
      </c>
      <c r="R48" s="10">
        <v>0</v>
      </c>
      <c r="S48" s="10">
        <f t="shared" si="3"/>
        <v>0</v>
      </c>
      <c r="T48" s="10">
        <v>0</v>
      </c>
      <c r="U48" s="10">
        <f t="shared" si="84"/>
        <v>0</v>
      </c>
      <c r="V48" s="10">
        <v>0</v>
      </c>
      <c r="W48" s="10">
        <f t="shared" ref="W48:W49" si="97">U48+V48</f>
        <v>0</v>
      </c>
      <c r="X48" s="10">
        <v>0</v>
      </c>
      <c r="Y48" s="10">
        <f t="shared" si="93"/>
        <v>0</v>
      </c>
      <c r="Z48" s="24">
        <v>0</v>
      </c>
      <c r="AA48" s="40">
        <f t="shared" si="94"/>
        <v>0</v>
      </c>
      <c r="AB48" s="10">
        <v>0</v>
      </c>
      <c r="AC48" s="11">
        <v>0</v>
      </c>
      <c r="AD48" s="11">
        <f t="shared" si="4"/>
        <v>0</v>
      </c>
      <c r="AE48" s="11"/>
      <c r="AF48" s="11">
        <f t="shared" si="88"/>
        <v>0</v>
      </c>
      <c r="AG48" s="11"/>
      <c r="AH48" s="11">
        <f t="shared" si="89"/>
        <v>0</v>
      </c>
      <c r="AI48" s="11"/>
      <c r="AJ48" s="11">
        <f t="shared" si="95"/>
        <v>0</v>
      </c>
      <c r="AK48" s="27"/>
      <c r="AL48" s="43">
        <f t="shared" si="96"/>
        <v>0</v>
      </c>
      <c r="AM48" s="3" t="s">
        <v>274</v>
      </c>
      <c r="AN48" s="3"/>
    </row>
    <row r="49" spans="1:40" ht="65.25" customHeight="1" x14ac:dyDescent="0.35">
      <c r="A49" s="74"/>
      <c r="B49" s="68"/>
      <c r="C49" s="47" t="s">
        <v>59</v>
      </c>
      <c r="D49" s="10">
        <f>D51+D52</f>
        <v>180013.59999999998</v>
      </c>
      <c r="E49" s="10">
        <f>E51+E52</f>
        <v>0</v>
      </c>
      <c r="F49" s="10">
        <f t="shared" si="9"/>
        <v>180013.59999999998</v>
      </c>
      <c r="G49" s="10">
        <f>G51+G52+G53</f>
        <v>195638.307</v>
      </c>
      <c r="H49" s="10">
        <f t="shared" si="81"/>
        <v>375651.90700000001</v>
      </c>
      <c r="I49" s="10">
        <f>I51+I52+I53</f>
        <v>0</v>
      </c>
      <c r="J49" s="10">
        <f t="shared" si="82"/>
        <v>375651.90700000001</v>
      </c>
      <c r="K49" s="10">
        <f>K51+K52+K53</f>
        <v>-5553.5770000000002</v>
      </c>
      <c r="L49" s="10">
        <f t="shared" si="83"/>
        <v>370098.33</v>
      </c>
      <c r="M49" s="10">
        <f>M51+M52+M53</f>
        <v>0</v>
      </c>
      <c r="N49" s="10">
        <f>L49+M49</f>
        <v>370098.33</v>
      </c>
      <c r="O49" s="24">
        <f>O51+O52+O53</f>
        <v>0</v>
      </c>
      <c r="P49" s="40">
        <f>N49+O49</f>
        <v>370098.33</v>
      </c>
      <c r="Q49" s="10">
        <f t="shared" ref="Q49:AB49" si="98">Q51+Q52</f>
        <v>0</v>
      </c>
      <c r="R49" s="10">
        <f t="shared" ref="R49" si="99">R51+R52</f>
        <v>0</v>
      </c>
      <c r="S49" s="10">
        <f t="shared" si="3"/>
        <v>0</v>
      </c>
      <c r="T49" s="10">
        <f>T51+T52+T53</f>
        <v>0</v>
      </c>
      <c r="U49" s="10">
        <f t="shared" si="84"/>
        <v>0</v>
      </c>
      <c r="V49" s="10">
        <f>V51+V52+V53</f>
        <v>0</v>
      </c>
      <c r="W49" s="10">
        <f t="shared" si="97"/>
        <v>0</v>
      </c>
      <c r="X49" s="10">
        <f>X51+X52+X53</f>
        <v>0</v>
      </c>
      <c r="Y49" s="10">
        <f t="shared" si="93"/>
        <v>0</v>
      </c>
      <c r="Z49" s="24">
        <f>Z51+Z52+Z53</f>
        <v>0</v>
      </c>
      <c r="AA49" s="40">
        <f t="shared" si="94"/>
        <v>0</v>
      </c>
      <c r="AB49" s="10">
        <f t="shared" si="98"/>
        <v>0</v>
      </c>
      <c r="AC49" s="11">
        <f t="shared" ref="AC49" si="100">AC51+AC52</f>
        <v>0</v>
      </c>
      <c r="AD49" s="11">
        <f t="shared" si="4"/>
        <v>0</v>
      </c>
      <c r="AE49" s="11">
        <f>AE51+AE52+AE53</f>
        <v>0</v>
      </c>
      <c r="AF49" s="11">
        <f t="shared" si="88"/>
        <v>0</v>
      </c>
      <c r="AG49" s="11">
        <f>AG51+AG52+AG53</f>
        <v>0</v>
      </c>
      <c r="AH49" s="11">
        <f t="shared" si="89"/>
        <v>0</v>
      </c>
      <c r="AI49" s="11">
        <f>AI51+AI52+AI53</f>
        <v>0</v>
      </c>
      <c r="AJ49" s="11">
        <f t="shared" si="95"/>
        <v>0</v>
      </c>
      <c r="AK49" s="27">
        <f>AK51+AK52+AK53</f>
        <v>0</v>
      </c>
      <c r="AL49" s="43">
        <f t="shared" si="96"/>
        <v>0</v>
      </c>
      <c r="AM49" s="3"/>
      <c r="AN49" s="3"/>
    </row>
    <row r="50" spans="1:40" x14ac:dyDescent="0.35">
      <c r="A50" s="37"/>
      <c r="B50" s="45" t="s">
        <v>121</v>
      </c>
      <c r="C50" s="44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24"/>
      <c r="P50" s="40"/>
      <c r="Q50" s="10"/>
      <c r="R50" s="10"/>
      <c r="S50" s="10"/>
      <c r="T50" s="10"/>
      <c r="U50" s="10"/>
      <c r="V50" s="10"/>
      <c r="W50" s="10"/>
      <c r="X50" s="10"/>
      <c r="Y50" s="10"/>
      <c r="Z50" s="24"/>
      <c r="AA50" s="40"/>
      <c r="AB50" s="10"/>
      <c r="AC50" s="11"/>
      <c r="AD50" s="11"/>
      <c r="AE50" s="11"/>
      <c r="AF50" s="11"/>
      <c r="AG50" s="11"/>
      <c r="AH50" s="11"/>
      <c r="AI50" s="11"/>
      <c r="AJ50" s="11"/>
      <c r="AK50" s="27"/>
      <c r="AL50" s="43"/>
      <c r="AM50" s="3"/>
      <c r="AN50" s="3"/>
    </row>
    <row r="51" spans="1:40" s="3" customFormat="1" hidden="1" x14ac:dyDescent="0.35">
      <c r="A51" s="1"/>
      <c r="B51" s="18" t="s">
        <v>6</v>
      </c>
      <c r="C51" s="16"/>
      <c r="D51" s="10">
        <v>43110.2</v>
      </c>
      <c r="E51" s="10"/>
      <c r="F51" s="10">
        <f t="shared" si="9"/>
        <v>43110.2</v>
      </c>
      <c r="G51" s="10">
        <v>4858.0069999999996</v>
      </c>
      <c r="H51" s="10">
        <f t="shared" ref="H51:H54" si="101">F51+G51</f>
        <v>47968.206999999995</v>
      </c>
      <c r="I51" s="10"/>
      <c r="J51" s="10">
        <f t="shared" ref="J51:J54" si="102">H51+I51</f>
        <v>47968.206999999995</v>
      </c>
      <c r="K51" s="10">
        <v>-5553.5770000000002</v>
      </c>
      <c r="L51" s="10">
        <f t="shared" ref="L51:L54" si="103">J51+K51</f>
        <v>42414.63</v>
      </c>
      <c r="M51" s="10"/>
      <c r="N51" s="10">
        <f>L51+M51</f>
        <v>42414.63</v>
      </c>
      <c r="O51" s="24"/>
      <c r="P51" s="10">
        <f>N51+O51</f>
        <v>42414.63</v>
      </c>
      <c r="Q51" s="10">
        <v>0</v>
      </c>
      <c r="R51" s="10">
        <v>0</v>
      </c>
      <c r="S51" s="10">
        <f t="shared" si="3"/>
        <v>0</v>
      </c>
      <c r="T51" s="10">
        <v>0</v>
      </c>
      <c r="U51" s="10">
        <f t="shared" ref="U51:U54" si="104">S51+T51</f>
        <v>0</v>
      </c>
      <c r="V51" s="10">
        <v>0</v>
      </c>
      <c r="W51" s="10">
        <f t="shared" ref="W51:W54" si="105">U51+V51</f>
        <v>0</v>
      </c>
      <c r="X51" s="10">
        <v>0</v>
      </c>
      <c r="Y51" s="10">
        <f t="shared" ref="Y51:Y54" si="106">W51+X51</f>
        <v>0</v>
      </c>
      <c r="Z51" s="24">
        <v>0</v>
      </c>
      <c r="AA51" s="10">
        <f t="shared" ref="AA51:AA54" si="107">Y51+Z51</f>
        <v>0</v>
      </c>
      <c r="AB51" s="10">
        <v>0</v>
      </c>
      <c r="AC51" s="11">
        <v>0</v>
      </c>
      <c r="AD51" s="11">
        <f t="shared" si="4"/>
        <v>0</v>
      </c>
      <c r="AE51" s="11"/>
      <c r="AF51" s="11">
        <f t="shared" ref="AF51:AF54" si="108">AD51+AE51</f>
        <v>0</v>
      </c>
      <c r="AG51" s="11"/>
      <c r="AH51" s="11">
        <f t="shared" ref="AH51:AH54" si="109">AF51+AG51</f>
        <v>0</v>
      </c>
      <c r="AI51" s="11"/>
      <c r="AJ51" s="11">
        <f t="shared" ref="AJ51:AJ54" si="110">AH51+AI51</f>
        <v>0</v>
      </c>
      <c r="AK51" s="27"/>
      <c r="AL51" s="11">
        <f t="shared" ref="AL51:AL54" si="111">AJ51+AK51</f>
        <v>0</v>
      </c>
      <c r="AM51" s="3" t="s">
        <v>274</v>
      </c>
      <c r="AN51" s="3">
        <v>0</v>
      </c>
    </row>
    <row r="52" spans="1:40" x14ac:dyDescent="0.35">
      <c r="A52" s="37"/>
      <c r="B52" s="45" t="s">
        <v>125</v>
      </c>
      <c r="C52" s="44"/>
      <c r="D52" s="10">
        <v>136903.4</v>
      </c>
      <c r="E52" s="10"/>
      <c r="F52" s="10">
        <f t="shared" si="9"/>
        <v>136903.4</v>
      </c>
      <c r="G52" s="10">
        <f>-10041.2+10041.2</f>
        <v>0</v>
      </c>
      <c r="H52" s="10">
        <f t="shared" si="101"/>
        <v>136903.4</v>
      </c>
      <c r="I52" s="10"/>
      <c r="J52" s="10">
        <f t="shared" si="102"/>
        <v>136903.4</v>
      </c>
      <c r="K52" s="10"/>
      <c r="L52" s="10">
        <f t="shared" si="103"/>
        <v>136903.4</v>
      </c>
      <c r="M52" s="10"/>
      <c r="N52" s="10">
        <f>L52+M52</f>
        <v>136903.4</v>
      </c>
      <c r="O52" s="24"/>
      <c r="P52" s="40">
        <f>N52+O52</f>
        <v>136903.4</v>
      </c>
      <c r="Q52" s="10">
        <v>0</v>
      </c>
      <c r="R52" s="10">
        <v>0</v>
      </c>
      <c r="S52" s="10">
        <f t="shared" si="3"/>
        <v>0</v>
      </c>
      <c r="T52" s="10">
        <v>0</v>
      </c>
      <c r="U52" s="10">
        <f t="shared" si="104"/>
        <v>0</v>
      </c>
      <c r="V52" s="10">
        <v>0</v>
      </c>
      <c r="W52" s="10">
        <f t="shared" si="105"/>
        <v>0</v>
      </c>
      <c r="X52" s="10">
        <v>0</v>
      </c>
      <c r="Y52" s="10">
        <f t="shared" si="106"/>
        <v>0</v>
      </c>
      <c r="Z52" s="24">
        <v>0</v>
      </c>
      <c r="AA52" s="40">
        <f t="shared" si="107"/>
        <v>0</v>
      </c>
      <c r="AB52" s="10">
        <v>0</v>
      </c>
      <c r="AC52" s="11">
        <v>0</v>
      </c>
      <c r="AD52" s="11">
        <f t="shared" si="4"/>
        <v>0</v>
      </c>
      <c r="AE52" s="11"/>
      <c r="AF52" s="11">
        <f t="shared" si="108"/>
        <v>0</v>
      </c>
      <c r="AG52" s="11"/>
      <c r="AH52" s="11">
        <f t="shared" si="109"/>
        <v>0</v>
      </c>
      <c r="AI52" s="11"/>
      <c r="AJ52" s="11">
        <f t="shared" si="110"/>
        <v>0</v>
      </c>
      <c r="AK52" s="27"/>
      <c r="AL52" s="43">
        <f t="shared" si="111"/>
        <v>0</v>
      </c>
      <c r="AM52" s="3" t="s">
        <v>354</v>
      </c>
      <c r="AN52" s="3"/>
    </row>
    <row r="53" spans="1:40" x14ac:dyDescent="0.35">
      <c r="A53" s="37"/>
      <c r="B53" s="45" t="s">
        <v>126</v>
      </c>
      <c r="C53" s="44"/>
      <c r="D53" s="10"/>
      <c r="E53" s="10"/>
      <c r="F53" s="10"/>
      <c r="G53" s="10">
        <v>190780.3</v>
      </c>
      <c r="H53" s="10">
        <f t="shared" si="101"/>
        <v>190780.3</v>
      </c>
      <c r="I53" s="10"/>
      <c r="J53" s="10">
        <f t="shared" si="102"/>
        <v>190780.3</v>
      </c>
      <c r="K53" s="10"/>
      <c r="L53" s="10">
        <f t="shared" si="103"/>
        <v>190780.3</v>
      </c>
      <c r="M53" s="10"/>
      <c r="N53" s="10">
        <f>L53+M53</f>
        <v>190780.3</v>
      </c>
      <c r="O53" s="24"/>
      <c r="P53" s="40">
        <f>N53+O53</f>
        <v>190780.3</v>
      </c>
      <c r="Q53" s="10"/>
      <c r="R53" s="10"/>
      <c r="S53" s="10"/>
      <c r="T53" s="10"/>
      <c r="U53" s="10">
        <f t="shared" si="104"/>
        <v>0</v>
      </c>
      <c r="V53" s="10"/>
      <c r="W53" s="10">
        <f t="shared" si="105"/>
        <v>0</v>
      </c>
      <c r="X53" s="10"/>
      <c r="Y53" s="10">
        <f t="shared" si="106"/>
        <v>0</v>
      </c>
      <c r="Z53" s="24"/>
      <c r="AA53" s="40">
        <f t="shared" si="107"/>
        <v>0</v>
      </c>
      <c r="AB53" s="10"/>
      <c r="AC53" s="11"/>
      <c r="AD53" s="11"/>
      <c r="AE53" s="11"/>
      <c r="AF53" s="11">
        <f t="shared" si="108"/>
        <v>0</v>
      </c>
      <c r="AG53" s="11"/>
      <c r="AH53" s="11">
        <f t="shared" si="109"/>
        <v>0</v>
      </c>
      <c r="AI53" s="11"/>
      <c r="AJ53" s="11">
        <f t="shared" si="110"/>
        <v>0</v>
      </c>
      <c r="AK53" s="27"/>
      <c r="AL53" s="43">
        <f t="shared" si="111"/>
        <v>0</v>
      </c>
      <c r="AM53" s="3" t="s">
        <v>353</v>
      </c>
      <c r="AN53" s="3"/>
    </row>
    <row r="54" spans="1:40" ht="54" x14ac:dyDescent="0.35">
      <c r="A54" s="37" t="s">
        <v>159</v>
      </c>
      <c r="B54" s="45" t="s">
        <v>127</v>
      </c>
      <c r="C54" s="47" t="s">
        <v>59</v>
      </c>
      <c r="D54" s="10">
        <f>D56+D57+D58</f>
        <v>174232.5</v>
      </c>
      <c r="E54" s="10">
        <f>E56+E57+E58</f>
        <v>0</v>
      </c>
      <c r="F54" s="10">
        <f t="shared" si="9"/>
        <v>174232.5</v>
      </c>
      <c r="G54" s="10">
        <f>G56+G57+G58</f>
        <v>0</v>
      </c>
      <c r="H54" s="10">
        <f t="shared" si="101"/>
        <v>174232.5</v>
      </c>
      <c r="I54" s="10">
        <f>I56+I57+I58</f>
        <v>0</v>
      </c>
      <c r="J54" s="10">
        <f t="shared" si="102"/>
        <v>174232.5</v>
      </c>
      <c r="K54" s="10">
        <f>K56+K57+K58</f>
        <v>218181.3</v>
      </c>
      <c r="L54" s="10">
        <f t="shared" si="103"/>
        <v>392413.8</v>
      </c>
      <c r="M54" s="10">
        <f>M56+M57+M58</f>
        <v>1000.072</v>
      </c>
      <c r="N54" s="10">
        <f>L54+M54</f>
        <v>393413.87199999997</v>
      </c>
      <c r="O54" s="24">
        <f>O56+O57+O58</f>
        <v>0</v>
      </c>
      <c r="P54" s="40">
        <f>N54+O54</f>
        <v>393413.87199999997</v>
      </c>
      <c r="Q54" s="10">
        <f t="shared" ref="Q54:AB54" si="112">Q56+Q57+Q58</f>
        <v>348666.5</v>
      </c>
      <c r="R54" s="10">
        <f t="shared" ref="R54:T54" si="113">R56+R57+R58</f>
        <v>0</v>
      </c>
      <c r="S54" s="10">
        <f t="shared" si="3"/>
        <v>348666.5</v>
      </c>
      <c r="T54" s="10">
        <f t="shared" si="113"/>
        <v>-34269.599999999999</v>
      </c>
      <c r="U54" s="10">
        <f t="shared" si="104"/>
        <v>314396.90000000002</v>
      </c>
      <c r="V54" s="10">
        <f t="shared" ref="V54" si="114">V56+V57+V58</f>
        <v>-194908.7</v>
      </c>
      <c r="W54" s="10">
        <f t="shared" si="105"/>
        <v>119488.20000000001</v>
      </c>
      <c r="X54" s="10">
        <f t="shared" ref="X54:Z54" si="115">X56+X57+X58</f>
        <v>0</v>
      </c>
      <c r="Y54" s="10">
        <f t="shared" si="106"/>
        <v>119488.20000000001</v>
      </c>
      <c r="Z54" s="24">
        <f t="shared" si="115"/>
        <v>0</v>
      </c>
      <c r="AA54" s="40">
        <f t="shared" si="107"/>
        <v>119488.20000000001</v>
      </c>
      <c r="AB54" s="10">
        <f t="shared" si="112"/>
        <v>0</v>
      </c>
      <c r="AC54" s="11">
        <f t="shared" ref="AC54:AE54" si="116">AC56+AC57+AC58</f>
        <v>0</v>
      </c>
      <c r="AD54" s="11">
        <f t="shared" si="4"/>
        <v>0</v>
      </c>
      <c r="AE54" s="11">
        <f t="shared" si="116"/>
        <v>0</v>
      </c>
      <c r="AF54" s="11">
        <f t="shared" si="108"/>
        <v>0</v>
      </c>
      <c r="AG54" s="11">
        <f t="shared" ref="AG54:AI54" si="117">AG56+AG57+AG58</f>
        <v>0</v>
      </c>
      <c r="AH54" s="11">
        <f t="shared" si="109"/>
        <v>0</v>
      </c>
      <c r="AI54" s="11">
        <f t="shared" si="117"/>
        <v>0</v>
      </c>
      <c r="AJ54" s="11">
        <f t="shared" si="110"/>
        <v>0</v>
      </c>
      <c r="AK54" s="27">
        <f t="shared" ref="AK54" si="118">AK56+AK57+AK58</f>
        <v>0</v>
      </c>
      <c r="AL54" s="43">
        <f t="shared" si="111"/>
        <v>0</v>
      </c>
      <c r="AM54" s="3"/>
      <c r="AN54" s="3"/>
    </row>
    <row r="55" spans="1:40" x14ac:dyDescent="0.35">
      <c r="A55" s="37"/>
      <c r="B55" s="45" t="s">
        <v>121</v>
      </c>
      <c r="C55" s="44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24"/>
      <c r="P55" s="40"/>
      <c r="Q55" s="10"/>
      <c r="R55" s="10"/>
      <c r="S55" s="10"/>
      <c r="T55" s="10"/>
      <c r="U55" s="10"/>
      <c r="V55" s="10"/>
      <c r="W55" s="10"/>
      <c r="X55" s="10"/>
      <c r="Y55" s="10"/>
      <c r="Z55" s="24"/>
      <c r="AA55" s="40"/>
      <c r="AB55" s="10"/>
      <c r="AC55" s="11"/>
      <c r="AD55" s="11"/>
      <c r="AE55" s="11"/>
      <c r="AF55" s="11"/>
      <c r="AG55" s="11"/>
      <c r="AH55" s="11"/>
      <c r="AI55" s="11"/>
      <c r="AJ55" s="11"/>
      <c r="AK55" s="27"/>
      <c r="AL55" s="43"/>
      <c r="AM55" s="3"/>
      <c r="AN55" s="3"/>
    </row>
    <row r="56" spans="1:40" s="3" customFormat="1" hidden="1" x14ac:dyDescent="0.35">
      <c r="A56" s="1"/>
      <c r="B56" s="18" t="s">
        <v>6</v>
      </c>
      <c r="C56" s="16"/>
      <c r="D56" s="10">
        <v>17057.399999999998</v>
      </c>
      <c r="E56" s="10"/>
      <c r="F56" s="10">
        <f t="shared" si="9"/>
        <v>17057.399999999998</v>
      </c>
      <c r="G56" s="10"/>
      <c r="H56" s="10">
        <f t="shared" ref="H56:H59" si="119">F56+G56</f>
        <v>17057.399999999998</v>
      </c>
      <c r="I56" s="10"/>
      <c r="J56" s="10">
        <f t="shared" ref="J56:J59" si="120">H56+I56</f>
        <v>17057.399999999998</v>
      </c>
      <c r="K56" s="10">
        <f>95000+17914.8</f>
        <v>112914.8</v>
      </c>
      <c r="L56" s="10">
        <f t="shared" ref="L56:L59" si="121">J56+K56</f>
        <v>129972.2</v>
      </c>
      <c r="M56" s="10">
        <v>1000.072</v>
      </c>
      <c r="N56" s="10">
        <f>L56+M56</f>
        <v>130972.272</v>
      </c>
      <c r="O56" s="24"/>
      <c r="P56" s="10">
        <f>N56+O56</f>
        <v>130972.272</v>
      </c>
      <c r="Q56" s="10">
        <v>150010.20000000001</v>
      </c>
      <c r="R56" s="10"/>
      <c r="S56" s="10">
        <f t="shared" si="3"/>
        <v>150010.20000000001</v>
      </c>
      <c r="T56" s="10"/>
      <c r="U56" s="10">
        <f t="shared" ref="U56:U59" si="122">S56+T56</f>
        <v>150010.20000000001</v>
      </c>
      <c r="V56" s="10">
        <f>-54941-95000</f>
        <v>-149941</v>
      </c>
      <c r="W56" s="10">
        <f t="shared" ref="W56:W59" si="123">U56+V56</f>
        <v>69.200000000011642</v>
      </c>
      <c r="X56" s="10"/>
      <c r="Y56" s="10">
        <f t="shared" ref="Y56:Y59" si="124">W56+X56</f>
        <v>69.200000000011642</v>
      </c>
      <c r="Z56" s="24"/>
      <c r="AA56" s="10">
        <f t="shared" ref="AA56:AA59" si="125">Y56+Z56</f>
        <v>69.200000000011642</v>
      </c>
      <c r="AB56" s="10">
        <v>0</v>
      </c>
      <c r="AC56" s="11">
        <v>0</v>
      </c>
      <c r="AD56" s="11">
        <f t="shared" si="4"/>
        <v>0</v>
      </c>
      <c r="AE56" s="11"/>
      <c r="AF56" s="11">
        <f t="shared" ref="AF56:AF59" si="126">AD56+AE56</f>
        <v>0</v>
      </c>
      <c r="AG56" s="11"/>
      <c r="AH56" s="11">
        <f t="shared" ref="AH56:AH59" si="127">AF56+AG56</f>
        <v>0</v>
      </c>
      <c r="AI56" s="11"/>
      <c r="AJ56" s="11">
        <f t="shared" ref="AJ56:AJ59" si="128">AH56+AI56</f>
        <v>0</v>
      </c>
      <c r="AK56" s="27"/>
      <c r="AL56" s="11">
        <f t="shared" ref="AL56:AL59" si="129">AJ56+AK56</f>
        <v>0</v>
      </c>
      <c r="AM56" s="3" t="s">
        <v>260</v>
      </c>
      <c r="AN56" s="3">
        <v>0</v>
      </c>
    </row>
    <row r="57" spans="1:40" x14ac:dyDescent="0.35">
      <c r="A57" s="37"/>
      <c r="B57" s="45" t="s">
        <v>125</v>
      </c>
      <c r="C57" s="44"/>
      <c r="D57" s="10">
        <v>157175.1</v>
      </c>
      <c r="E57" s="10"/>
      <c r="F57" s="10">
        <f t="shared" si="9"/>
        <v>157175.1</v>
      </c>
      <c r="G57" s="10"/>
      <c r="H57" s="10">
        <f t="shared" si="119"/>
        <v>157175.1</v>
      </c>
      <c r="I57" s="10"/>
      <c r="J57" s="10">
        <f t="shared" si="120"/>
        <v>157175.1</v>
      </c>
      <c r="K57" s="10">
        <v>105266.5</v>
      </c>
      <c r="L57" s="10">
        <f t="shared" si="121"/>
        <v>262441.59999999998</v>
      </c>
      <c r="M57" s="10"/>
      <c r="N57" s="10">
        <f>L57+M57</f>
        <v>262441.59999999998</v>
      </c>
      <c r="O57" s="24"/>
      <c r="P57" s="40">
        <f>N57+O57</f>
        <v>262441.59999999998</v>
      </c>
      <c r="Q57" s="10">
        <v>84685.5</v>
      </c>
      <c r="R57" s="10"/>
      <c r="S57" s="10">
        <f t="shared" si="3"/>
        <v>84685.5</v>
      </c>
      <c r="T57" s="10"/>
      <c r="U57" s="10">
        <f t="shared" si="122"/>
        <v>84685.5</v>
      </c>
      <c r="V57" s="10">
        <v>34733.5</v>
      </c>
      <c r="W57" s="10">
        <f t="shared" si="123"/>
        <v>119419</v>
      </c>
      <c r="X57" s="10"/>
      <c r="Y57" s="10">
        <f t="shared" si="124"/>
        <v>119419</v>
      </c>
      <c r="Z57" s="24"/>
      <c r="AA57" s="40">
        <f t="shared" si="125"/>
        <v>119419</v>
      </c>
      <c r="AB57" s="10">
        <v>0</v>
      </c>
      <c r="AC57" s="11">
        <v>0</v>
      </c>
      <c r="AD57" s="11">
        <f t="shared" si="4"/>
        <v>0</v>
      </c>
      <c r="AE57" s="11"/>
      <c r="AF57" s="11">
        <f t="shared" si="126"/>
        <v>0</v>
      </c>
      <c r="AG57" s="11"/>
      <c r="AH57" s="11">
        <f t="shared" si="127"/>
        <v>0</v>
      </c>
      <c r="AI57" s="11"/>
      <c r="AJ57" s="11">
        <f t="shared" si="128"/>
        <v>0</v>
      </c>
      <c r="AK57" s="27"/>
      <c r="AL57" s="43">
        <f t="shared" si="129"/>
        <v>0</v>
      </c>
      <c r="AM57" s="3" t="s">
        <v>373</v>
      </c>
      <c r="AN57" s="3"/>
    </row>
    <row r="58" spans="1:40" s="3" customFormat="1" hidden="1" x14ac:dyDescent="0.35">
      <c r="A58" s="1"/>
      <c r="B58" s="18" t="s">
        <v>126</v>
      </c>
      <c r="C58" s="16"/>
      <c r="D58" s="10">
        <v>0</v>
      </c>
      <c r="E58" s="10"/>
      <c r="F58" s="10">
        <f t="shared" si="9"/>
        <v>0</v>
      </c>
      <c r="G58" s="10"/>
      <c r="H58" s="10">
        <f t="shared" si="119"/>
        <v>0</v>
      </c>
      <c r="I58" s="10"/>
      <c r="J58" s="10">
        <f t="shared" si="120"/>
        <v>0</v>
      </c>
      <c r="K58" s="10"/>
      <c r="L58" s="10">
        <f t="shared" si="121"/>
        <v>0</v>
      </c>
      <c r="M58" s="10"/>
      <c r="N58" s="10">
        <f>L58+M58</f>
        <v>0</v>
      </c>
      <c r="O58" s="24"/>
      <c r="P58" s="10">
        <f>N58+O58</f>
        <v>0</v>
      </c>
      <c r="Q58" s="10">
        <v>113970.8</v>
      </c>
      <c r="R58" s="10"/>
      <c r="S58" s="10">
        <f t="shared" si="3"/>
        <v>113970.8</v>
      </c>
      <c r="T58" s="10">
        <v>-34269.599999999999</v>
      </c>
      <c r="U58" s="10">
        <f t="shared" si="122"/>
        <v>79701.200000000012</v>
      </c>
      <c r="V58" s="10">
        <v>-79701.2</v>
      </c>
      <c r="W58" s="10">
        <f t="shared" si="123"/>
        <v>0</v>
      </c>
      <c r="X58" s="10"/>
      <c r="Y58" s="10">
        <f t="shared" si="124"/>
        <v>0</v>
      </c>
      <c r="Z58" s="24"/>
      <c r="AA58" s="10">
        <f t="shared" si="125"/>
        <v>0</v>
      </c>
      <c r="AB58" s="10">
        <v>0</v>
      </c>
      <c r="AC58" s="11">
        <v>0</v>
      </c>
      <c r="AD58" s="11">
        <f t="shared" si="4"/>
        <v>0</v>
      </c>
      <c r="AE58" s="11"/>
      <c r="AF58" s="11">
        <f t="shared" si="126"/>
        <v>0</v>
      </c>
      <c r="AG58" s="11"/>
      <c r="AH58" s="11">
        <f t="shared" si="127"/>
        <v>0</v>
      </c>
      <c r="AI58" s="11"/>
      <c r="AJ58" s="11">
        <f t="shared" si="128"/>
        <v>0</v>
      </c>
      <c r="AK58" s="27"/>
      <c r="AL58" s="11">
        <f t="shared" si="129"/>
        <v>0</v>
      </c>
      <c r="AM58" s="3" t="s">
        <v>320</v>
      </c>
      <c r="AN58" s="3">
        <v>0</v>
      </c>
    </row>
    <row r="59" spans="1:40" ht="54" x14ac:dyDescent="0.35">
      <c r="A59" s="37" t="s">
        <v>161</v>
      </c>
      <c r="B59" s="45" t="s">
        <v>129</v>
      </c>
      <c r="C59" s="47" t="s">
        <v>59</v>
      </c>
      <c r="D59" s="10">
        <f>D61+D62+D63</f>
        <v>103095.3</v>
      </c>
      <c r="E59" s="10">
        <f>E61+E62+E63</f>
        <v>0</v>
      </c>
      <c r="F59" s="10">
        <f t="shared" si="9"/>
        <v>103095.3</v>
      </c>
      <c r="G59" s="10">
        <f>G61+G62+G63</f>
        <v>8789.0679999999993</v>
      </c>
      <c r="H59" s="10">
        <f t="shared" si="119"/>
        <v>111884.368</v>
      </c>
      <c r="I59" s="10">
        <f>I61+I62+I63</f>
        <v>0</v>
      </c>
      <c r="J59" s="10">
        <f t="shared" si="120"/>
        <v>111884.368</v>
      </c>
      <c r="K59" s="10">
        <f>K61+K62+K63</f>
        <v>-30281.743999999999</v>
      </c>
      <c r="L59" s="10">
        <f t="shared" si="121"/>
        <v>81602.624000000011</v>
      </c>
      <c r="M59" s="10">
        <f>M61+M62+M63</f>
        <v>0</v>
      </c>
      <c r="N59" s="10">
        <f>L59+M59</f>
        <v>81602.624000000011</v>
      </c>
      <c r="O59" s="24">
        <f>O61+O62+O63</f>
        <v>0</v>
      </c>
      <c r="P59" s="40">
        <f>N59+O59</f>
        <v>81602.624000000011</v>
      </c>
      <c r="Q59" s="10">
        <f t="shared" ref="Q59:AB59" si="130">Q61+Q62+Q63</f>
        <v>318972.30000000005</v>
      </c>
      <c r="R59" s="10">
        <f t="shared" ref="R59:T59" si="131">R61+R62+R63</f>
        <v>0</v>
      </c>
      <c r="S59" s="10">
        <f t="shared" si="3"/>
        <v>318972.30000000005</v>
      </c>
      <c r="T59" s="10">
        <f t="shared" si="131"/>
        <v>0</v>
      </c>
      <c r="U59" s="10">
        <f t="shared" si="122"/>
        <v>318972.30000000005</v>
      </c>
      <c r="V59" s="10">
        <f t="shared" ref="V59" si="132">V61+V62+V63</f>
        <v>68730.099999999991</v>
      </c>
      <c r="W59" s="10">
        <f t="shared" si="123"/>
        <v>387702.4</v>
      </c>
      <c r="X59" s="10">
        <f t="shared" ref="X59:Z59" si="133">X61+X62+X63</f>
        <v>0</v>
      </c>
      <c r="Y59" s="10">
        <f t="shared" si="124"/>
        <v>387702.4</v>
      </c>
      <c r="Z59" s="24">
        <f t="shared" si="133"/>
        <v>0</v>
      </c>
      <c r="AA59" s="40">
        <f t="shared" si="125"/>
        <v>387702.4</v>
      </c>
      <c r="AB59" s="10">
        <f t="shared" si="130"/>
        <v>307175.10000000003</v>
      </c>
      <c r="AC59" s="11">
        <f t="shared" ref="AC59:AE59" si="134">AC61+AC62+AC63</f>
        <v>0</v>
      </c>
      <c r="AD59" s="11">
        <f t="shared" si="4"/>
        <v>307175.10000000003</v>
      </c>
      <c r="AE59" s="11">
        <f t="shared" si="134"/>
        <v>-34269.4</v>
      </c>
      <c r="AF59" s="11">
        <f t="shared" si="126"/>
        <v>272905.7</v>
      </c>
      <c r="AG59" s="11">
        <f t="shared" ref="AG59:AI59" si="135">AG61+AG62+AG63</f>
        <v>70490.3</v>
      </c>
      <c r="AH59" s="11">
        <f t="shared" si="127"/>
        <v>343396</v>
      </c>
      <c r="AI59" s="11">
        <f t="shared" si="135"/>
        <v>0</v>
      </c>
      <c r="AJ59" s="11">
        <f t="shared" si="128"/>
        <v>343396</v>
      </c>
      <c r="AK59" s="27">
        <f t="shared" ref="AK59" si="136">AK61+AK62+AK63</f>
        <v>0</v>
      </c>
      <c r="AL59" s="43">
        <f t="shared" si="129"/>
        <v>343396</v>
      </c>
      <c r="AM59" s="3"/>
      <c r="AN59" s="3"/>
    </row>
    <row r="60" spans="1:40" x14ac:dyDescent="0.35">
      <c r="A60" s="37"/>
      <c r="B60" s="45" t="s">
        <v>121</v>
      </c>
      <c r="C60" s="44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24"/>
      <c r="P60" s="40"/>
      <c r="Q60" s="10"/>
      <c r="R60" s="10"/>
      <c r="S60" s="10"/>
      <c r="T60" s="10"/>
      <c r="U60" s="10"/>
      <c r="V60" s="10"/>
      <c r="W60" s="10"/>
      <c r="X60" s="10"/>
      <c r="Y60" s="10"/>
      <c r="Z60" s="24"/>
      <c r="AA60" s="40"/>
      <c r="AB60" s="10"/>
      <c r="AC60" s="11"/>
      <c r="AD60" s="11"/>
      <c r="AE60" s="11"/>
      <c r="AF60" s="11"/>
      <c r="AG60" s="11"/>
      <c r="AH60" s="11"/>
      <c r="AI60" s="11"/>
      <c r="AJ60" s="11"/>
      <c r="AK60" s="27"/>
      <c r="AL60" s="43"/>
      <c r="AM60" s="3"/>
      <c r="AN60" s="3"/>
    </row>
    <row r="61" spans="1:40" s="3" customFormat="1" hidden="1" x14ac:dyDescent="0.35">
      <c r="A61" s="1"/>
      <c r="B61" s="18" t="s">
        <v>6</v>
      </c>
      <c r="C61" s="16"/>
      <c r="D61" s="10">
        <v>103095.3</v>
      </c>
      <c r="E61" s="10"/>
      <c r="F61" s="10">
        <f t="shared" si="9"/>
        <v>103095.3</v>
      </c>
      <c r="G61" s="10">
        <v>8789.0679999999993</v>
      </c>
      <c r="H61" s="10">
        <f t="shared" ref="H61:H65" si="137">F61+G61</f>
        <v>111884.368</v>
      </c>
      <c r="I61" s="10"/>
      <c r="J61" s="10">
        <f t="shared" ref="J61:J65" si="138">H61+I61</f>
        <v>111884.368</v>
      </c>
      <c r="K61" s="10">
        <v>-94190.144</v>
      </c>
      <c r="L61" s="10">
        <f t="shared" ref="L61:L65" si="139">J61+K61</f>
        <v>17694.224000000002</v>
      </c>
      <c r="M61" s="10"/>
      <c r="N61" s="10">
        <f>L61+M61</f>
        <v>17694.224000000002</v>
      </c>
      <c r="O61" s="24"/>
      <c r="P61" s="10">
        <f>N61+O61</f>
        <v>17694.224000000002</v>
      </c>
      <c r="Q61" s="10">
        <v>112002.7</v>
      </c>
      <c r="R61" s="10"/>
      <c r="S61" s="10">
        <f t="shared" si="3"/>
        <v>112002.7</v>
      </c>
      <c r="T61" s="10"/>
      <c r="U61" s="10">
        <f t="shared" ref="U61:U65" si="140">S61+T61</f>
        <v>112002.7</v>
      </c>
      <c r="V61" s="10">
        <v>-96644</v>
      </c>
      <c r="W61" s="10">
        <f t="shared" ref="W61:W65" si="141">U61+V61</f>
        <v>15358.699999999997</v>
      </c>
      <c r="X61" s="10"/>
      <c r="Y61" s="10">
        <f t="shared" ref="Y61:Y65" si="142">W61+X61</f>
        <v>15358.699999999997</v>
      </c>
      <c r="Z61" s="24"/>
      <c r="AA61" s="10">
        <f t="shared" ref="AA61:AA65" si="143">Y61+Z61</f>
        <v>15358.699999999997</v>
      </c>
      <c r="AB61" s="10">
        <v>0</v>
      </c>
      <c r="AC61" s="11">
        <v>0</v>
      </c>
      <c r="AD61" s="11">
        <f t="shared" si="4"/>
        <v>0</v>
      </c>
      <c r="AE61" s="11"/>
      <c r="AF61" s="11">
        <f t="shared" ref="AF61:AF65" si="144">AD61+AE61</f>
        <v>0</v>
      </c>
      <c r="AG61" s="11"/>
      <c r="AH61" s="11">
        <f t="shared" ref="AH61:AH65" si="145">AF61+AG61</f>
        <v>0</v>
      </c>
      <c r="AI61" s="11"/>
      <c r="AJ61" s="11">
        <f t="shared" ref="AJ61:AJ65" si="146">AH61+AI61</f>
        <v>0</v>
      </c>
      <c r="AK61" s="27"/>
      <c r="AL61" s="11">
        <f t="shared" ref="AL61:AL65" si="147">AJ61+AK61</f>
        <v>0</v>
      </c>
      <c r="AM61" s="3" t="s">
        <v>335</v>
      </c>
      <c r="AN61" s="3">
        <v>0</v>
      </c>
    </row>
    <row r="62" spans="1:40" x14ac:dyDescent="0.35">
      <c r="A62" s="37"/>
      <c r="B62" s="45" t="s">
        <v>125</v>
      </c>
      <c r="C62" s="44"/>
      <c r="D62" s="10">
        <v>0</v>
      </c>
      <c r="E62" s="10"/>
      <c r="F62" s="10">
        <f t="shared" si="9"/>
        <v>0</v>
      </c>
      <c r="G62" s="10"/>
      <c r="H62" s="10">
        <f t="shared" si="137"/>
        <v>0</v>
      </c>
      <c r="I62" s="10"/>
      <c r="J62" s="10">
        <f t="shared" si="138"/>
        <v>0</v>
      </c>
      <c r="K62" s="10">
        <v>63908.4</v>
      </c>
      <c r="L62" s="10">
        <f t="shared" si="139"/>
        <v>63908.4</v>
      </c>
      <c r="M62" s="10"/>
      <c r="N62" s="10">
        <f>L62+M62</f>
        <v>63908.4</v>
      </c>
      <c r="O62" s="24"/>
      <c r="P62" s="40">
        <f>N62+O62</f>
        <v>63908.4</v>
      </c>
      <c r="Q62" s="10">
        <v>29124</v>
      </c>
      <c r="R62" s="10"/>
      <c r="S62" s="10">
        <f t="shared" si="3"/>
        <v>29124</v>
      </c>
      <c r="T62" s="10"/>
      <c r="U62" s="10">
        <f t="shared" si="140"/>
        <v>29124</v>
      </c>
      <c r="V62" s="10">
        <v>85672.9</v>
      </c>
      <c r="W62" s="10">
        <f t="shared" si="141"/>
        <v>114796.9</v>
      </c>
      <c r="X62" s="10"/>
      <c r="Y62" s="10">
        <f t="shared" si="142"/>
        <v>114796.9</v>
      </c>
      <c r="Z62" s="24"/>
      <c r="AA62" s="40">
        <f t="shared" si="143"/>
        <v>114796.9</v>
      </c>
      <c r="AB62" s="10">
        <v>15358.7</v>
      </c>
      <c r="AC62" s="11"/>
      <c r="AD62" s="11">
        <f t="shared" si="4"/>
        <v>15358.7</v>
      </c>
      <c r="AE62" s="11"/>
      <c r="AF62" s="11">
        <f t="shared" si="144"/>
        <v>15358.7</v>
      </c>
      <c r="AG62" s="11">
        <v>70490.3</v>
      </c>
      <c r="AH62" s="11">
        <f t="shared" si="145"/>
        <v>85849</v>
      </c>
      <c r="AI62" s="11"/>
      <c r="AJ62" s="11">
        <f t="shared" si="146"/>
        <v>85849</v>
      </c>
      <c r="AK62" s="27"/>
      <c r="AL62" s="43">
        <f t="shared" si="147"/>
        <v>85849</v>
      </c>
      <c r="AM62" s="3" t="s">
        <v>321</v>
      </c>
      <c r="AN62" s="3"/>
    </row>
    <row r="63" spans="1:40" x14ac:dyDescent="0.35">
      <c r="A63" s="37"/>
      <c r="B63" s="45" t="s">
        <v>126</v>
      </c>
      <c r="C63" s="44"/>
      <c r="D63" s="10">
        <v>0</v>
      </c>
      <c r="E63" s="10"/>
      <c r="F63" s="10">
        <f t="shared" si="9"/>
        <v>0</v>
      </c>
      <c r="G63" s="10"/>
      <c r="H63" s="10">
        <f t="shared" si="137"/>
        <v>0</v>
      </c>
      <c r="I63" s="10"/>
      <c r="J63" s="10">
        <f t="shared" si="138"/>
        <v>0</v>
      </c>
      <c r="K63" s="10"/>
      <c r="L63" s="10">
        <f t="shared" si="139"/>
        <v>0</v>
      </c>
      <c r="M63" s="10"/>
      <c r="N63" s="10">
        <f>L63+M63</f>
        <v>0</v>
      </c>
      <c r="O63" s="24"/>
      <c r="P63" s="40">
        <f>N63+O63</f>
        <v>0</v>
      </c>
      <c r="Q63" s="10">
        <v>177845.6</v>
      </c>
      <c r="R63" s="10"/>
      <c r="S63" s="10">
        <f t="shared" si="3"/>
        <v>177845.6</v>
      </c>
      <c r="T63" s="10"/>
      <c r="U63" s="10">
        <f t="shared" si="140"/>
        <v>177845.6</v>
      </c>
      <c r="V63" s="10">
        <v>79701.2</v>
      </c>
      <c r="W63" s="10">
        <f t="shared" si="141"/>
        <v>257546.8</v>
      </c>
      <c r="X63" s="10"/>
      <c r="Y63" s="10">
        <f t="shared" si="142"/>
        <v>257546.8</v>
      </c>
      <c r="Z63" s="24"/>
      <c r="AA63" s="40">
        <f t="shared" si="143"/>
        <v>257546.8</v>
      </c>
      <c r="AB63" s="10">
        <v>291816.40000000002</v>
      </c>
      <c r="AC63" s="11"/>
      <c r="AD63" s="11">
        <f t="shared" si="4"/>
        <v>291816.40000000002</v>
      </c>
      <c r="AE63" s="11">
        <v>-34269.4</v>
      </c>
      <c r="AF63" s="11">
        <f t="shared" si="144"/>
        <v>257547.00000000003</v>
      </c>
      <c r="AG63" s="11"/>
      <c r="AH63" s="11">
        <f t="shared" si="145"/>
        <v>257547.00000000003</v>
      </c>
      <c r="AI63" s="11"/>
      <c r="AJ63" s="11">
        <f t="shared" si="146"/>
        <v>257547.00000000003</v>
      </c>
      <c r="AK63" s="27"/>
      <c r="AL63" s="43">
        <f t="shared" si="147"/>
        <v>257547.00000000003</v>
      </c>
      <c r="AM63" s="3" t="s">
        <v>320</v>
      </c>
      <c r="AN63" s="3"/>
    </row>
    <row r="64" spans="1:40" ht="54" x14ac:dyDescent="0.35">
      <c r="A64" s="37" t="s">
        <v>169</v>
      </c>
      <c r="B64" s="45" t="s">
        <v>151</v>
      </c>
      <c r="C64" s="47" t="s">
        <v>59</v>
      </c>
      <c r="D64" s="10">
        <v>0</v>
      </c>
      <c r="E64" s="10"/>
      <c r="F64" s="10">
        <f t="shared" si="9"/>
        <v>0</v>
      </c>
      <c r="G64" s="10">
        <v>5800.2259999999997</v>
      </c>
      <c r="H64" s="10">
        <f t="shared" si="137"/>
        <v>5800.2259999999997</v>
      </c>
      <c r="I64" s="10"/>
      <c r="J64" s="10">
        <f t="shared" si="138"/>
        <v>5800.2259999999997</v>
      </c>
      <c r="K64" s="10"/>
      <c r="L64" s="10">
        <f t="shared" si="139"/>
        <v>5800.2259999999997</v>
      </c>
      <c r="M64" s="10"/>
      <c r="N64" s="10">
        <f>L64+M64</f>
        <v>5800.2259999999997</v>
      </c>
      <c r="O64" s="24">
        <v>6880.4740000000002</v>
      </c>
      <c r="P64" s="40">
        <f>N64+O64</f>
        <v>12680.7</v>
      </c>
      <c r="Q64" s="10">
        <v>39792.400000000001</v>
      </c>
      <c r="R64" s="10"/>
      <c r="S64" s="10">
        <f t="shared" si="3"/>
        <v>39792.400000000001</v>
      </c>
      <c r="T64" s="10"/>
      <c r="U64" s="10">
        <f t="shared" si="140"/>
        <v>39792.400000000001</v>
      </c>
      <c r="V64" s="10"/>
      <c r="W64" s="10">
        <f t="shared" si="141"/>
        <v>39792.400000000001</v>
      </c>
      <c r="X64" s="10"/>
      <c r="Y64" s="10">
        <f t="shared" si="142"/>
        <v>39792.400000000001</v>
      </c>
      <c r="Z64" s="24">
        <v>-6880.4740000000002</v>
      </c>
      <c r="AA64" s="40">
        <f t="shared" si="143"/>
        <v>32911.925999999999</v>
      </c>
      <c r="AB64" s="10">
        <v>58995.4</v>
      </c>
      <c r="AC64" s="11"/>
      <c r="AD64" s="11">
        <f t="shared" si="4"/>
        <v>58995.4</v>
      </c>
      <c r="AE64" s="11"/>
      <c r="AF64" s="11">
        <f t="shared" si="144"/>
        <v>58995.4</v>
      </c>
      <c r="AG64" s="11"/>
      <c r="AH64" s="11">
        <f t="shared" si="145"/>
        <v>58995.4</v>
      </c>
      <c r="AI64" s="11"/>
      <c r="AJ64" s="11">
        <f t="shared" si="146"/>
        <v>58995.4</v>
      </c>
      <c r="AK64" s="27"/>
      <c r="AL64" s="43">
        <f t="shared" si="147"/>
        <v>58995.4</v>
      </c>
      <c r="AM64" s="3" t="s">
        <v>261</v>
      </c>
      <c r="AN64" s="3"/>
    </row>
    <row r="65" spans="1:40" ht="54" x14ac:dyDescent="0.35">
      <c r="A65" s="37" t="s">
        <v>170</v>
      </c>
      <c r="B65" s="45" t="s">
        <v>130</v>
      </c>
      <c r="C65" s="47" t="s">
        <v>59</v>
      </c>
      <c r="D65" s="10">
        <f>D67+D68</f>
        <v>157514.5</v>
      </c>
      <c r="E65" s="10">
        <f>E67+E68</f>
        <v>0</v>
      </c>
      <c r="F65" s="10">
        <f t="shared" si="9"/>
        <v>157514.5</v>
      </c>
      <c r="G65" s="10">
        <f>G67+G68</f>
        <v>11477.304</v>
      </c>
      <c r="H65" s="10">
        <f t="shared" si="137"/>
        <v>168991.804</v>
      </c>
      <c r="I65" s="10">
        <f>I67+I68</f>
        <v>0</v>
      </c>
      <c r="J65" s="10">
        <f t="shared" si="138"/>
        <v>168991.804</v>
      </c>
      <c r="K65" s="10">
        <f>K67+K68</f>
        <v>0</v>
      </c>
      <c r="L65" s="10">
        <f t="shared" si="139"/>
        <v>168991.804</v>
      </c>
      <c r="M65" s="10">
        <f>M67+M68</f>
        <v>0</v>
      </c>
      <c r="N65" s="10">
        <f>L65+M65</f>
        <v>168991.804</v>
      </c>
      <c r="O65" s="24">
        <f>O67+O68</f>
        <v>-6880.4740000000002</v>
      </c>
      <c r="P65" s="40">
        <f>N65+O65</f>
        <v>162111.33000000002</v>
      </c>
      <c r="Q65" s="10">
        <f t="shared" ref="Q65:AB65" si="148">Q67+Q68</f>
        <v>393678.30000000005</v>
      </c>
      <c r="R65" s="10">
        <f t="shared" ref="R65:T65" si="149">R67+R68</f>
        <v>0</v>
      </c>
      <c r="S65" s="10">
        <f t="shared" si="3"/>
        <v>393678.30000000005</v>
      </c>
      <c r="T65" s="10">
        <f t="shared" si="149"/>
        <v>0</v>
      </c>
      <c r="U65" s="10">
        <f t="shared" si="140"/>
        <v>393678.30000000005</v>
      </c>
      <c r="V65" s="10">
        <f t="shared" ref="V65" si="150">V67+V68</f>
        <v>0</v>
      </c>
      <c r="W65" s="10">
        <f t="shared" si="141"/>
        <v>393678.30000000005</v>
      </c>
      <c r="X65" s="10">
        <f t="shared" ref="X65:Z65" si="151">X67+X68</f>
        <v>0</v>
      </c>
      <c r="Y65" s="10">
        <f t="shared" si="142"/>
        <v>393678.30000000005</v>
      </c>
      <c r="Z65" s="24">
        <f t="shared" si="151"/>
        <v>6880.4740000000002</v>
      </c>
      <c r="AA65" s="40">
        <f t="shared" si="143"/>
        <v>400558.77400000003</v>
      </c>
      <c r="AB65" s="10">
        <f t="shared" si="148"/>
        <v>0</v>
      </c>
      <c r="AC65" s="11">
        <f t="shared" ref="AC65:AE65" si="152">AC67+AC68</f>
        <v>0</v>
      </c>
      <c r="AD65" s="11">
        <f t="shared" si="4"/>
        <v>0</v>
      </c>
      <c r="AE65" s="11">
        <f t="shared" si="152"/>
        <v>0</v>
      </c>
      <c r="AF65" s="11">
        <f t="shared" si="144"/>
        <v>0</v>
      </c>
      <c r="AG65" s="11">
        <f t="shared" ref="AG65:AI65" si="153">AG67+AG68</f>
        <v>0</v>
      </c>
      <c r="AH65" s="11">
        <f t="shared" si="145"/>
        <v>0</v>
      </c>
      <c r="AI65" s="11">
        <f t="shared" si="153"/>
        <v>0</v>
      </c>
      <c r="AJ65" s="11">
        <f t="shared" si="146"/>
        <v>0</v>
      </c>
      <c r="AK65" s="27">
        <f t="shared" ref="AK65" si="154">AK67+AK68</f>
        <v>0</v>
      </c>
      <c r="AL65" s="43">
        <f t="shared" si="147"/>
        <v>0</v>
      </c>
      <c r="AM65" s="3"/>
      <c r="AN65" s="3"/>
    </row>
    <row r="66" spans="1:40" x14ac:dyDescent="0.35">
      <c r="A66" s="37"/>
      <c r="B66" s="45" t="s">
        <v>121</v>
      </c>
      <c r="C66" s="44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24"/>
      <c r="P66" s="40"/>
      <c r="Q66" s="10"/>
      <c r="R66" s="10"/>
      <c r="S66" s="10"/>
      <c r="T66" s="10"/>
      <c r="U66" s="10"/>
      <c r="V66" s="10"/>
      <c r="W66" s="10"/>
      <c r="X66" s="10"/>
      <c r="Y66" s="10"/>
      <c r="Z66" s="24"/>
      <c r="AA66" s="40"/>
      <c r="AB66" s="10"/>
      <c r="AC66" s="11"/>
      <c r="AD66" s="11"/>
      <c r="AE66" s="11"/>
      <c r="AF66" s="11"/>
      <c r="AG66" s="11"/>
      <c r="AH66" s="11"/>
      <c r="AI66" s="11"/>
      <c r="AJ66" s="11"/>
      <c r="AK66" s="27"/>
      <c r="AL66" s="43"/>
      <c r="AM66" s="3"/>
      <c r="AN66" s="3"/>
    </row>
    <row r="67" spans="1:40" s="3" customFormat="1" hidden="1" x14ac:dyDescent="0.35">
      <c r="A67" s="1"/>
      <c r="B67" s="18" t="s">
        <v>6</v>
      </c>
      <c r="C67" s="16"/>
      <c r="D67" s="10">
        <v>122590.7</v>
      </c>
      <c r="E67" s="10"/>
      <c r="F67" s="10">
        <f t="shared" si="9"/>
        <v>122590.7</v>
      </c>
      <c r="G67" s="10">
        <v>11477.304</v>
      </c>
      <c r="H67" s="10">
        <f t="shared" ref="H67:H69" si="155">F67+G67</f>
        <v>134068.00399999999</v>
      </c>
      <c r="I67" s="10"/>
      <c r="J67" s="10">
        <f t="shared" ref="J67:J69" si="156">H67+I67</f>
        <v>134068.00399999999</v>
      </c>
      <c r="K67" s="10">
        <v>34923.800000000003</v>
      </c>
      <c r="L67" s="10">
        <f t="shared" ref="L67:L69" si="157">J67+K67</f>
        <v>168991.804</v>
      </c>
      <c r="M67" s="10"/>
      <c r="N67" s="10">
        <f>L67+M67</f>
        <v>168991.804</v>
      </c>
      <c r="O67" s="24">
        <f>-6880.474</f>
        <v>-6880.4740000000002</v>
      </c>
      <c r="P67" s="10">
        <f>N67+O67</f>
        <v>162111.33000000002</v>
      </c>
      <c r="Q67" s="10">
        <v>125512.2</v>
      </c>
      <c r="R67" s="10"/>
      <c r="S67" s="10">
        <f t="shared" si="3"/>
        <v>125512.2</v>
      </c>
      <c r="T67" s="10"/>
      <c r="U67" s="10">
        <f t="shared" ref="U67:U69" si="158">S67+T67</f>
        <v>125512.2</v>
      </c>
      <c r="V67" s="10"/>
      <c r="W67" s="10">
        <f t="shared" ref="W67:W69" si="159">U67+V67</f>
        <v>125512.2</v>
      </c>
      <c r="X67" s="10"/>
      <c r="Y67" s="10">
        <f t="shared" ref="Y67:Y69" si="160">W67+X67</f>
        <v>125512.2</v>
      </c>
      <c r="Z67" s="24">
        <v>6880.4740000000002</v>
      </c>
      <c r="AA67" s="10">
        <f t="shared" ref="AA67:AA69" si="161">Y67+Z67</f>
        <v>132392.674</v>
      </c>
      <c r="AB67" s="10">
        <v>0</v>
      </c>
      <c r="AC67" s="11">
        <v>0</v>
      </c>
      <c r="AD67" s="11">
        <f t="shared" si="4"/>
        <v>0</v>
      </c>
      <c r="AE67" s="11"/>
      <c r="AF67" s="11">
        <f t="shared" ref="AF67:AF69" si="162">AD67+AE67</f>
        <v>0</v>
      </c>
      <c r="AG67" s="11"/>
      <c r="AH67" s="11">
        <f t="shared" ref="AH67:AH69" si="163">AF67+AG67</f>
        <v>0</v>
      </c>
      <c r="AI67" s="11"/>
      <c r="AJ67" s="11">
        <f t="shared" ref="AJ67:AJ69" si="164">AH67+AI67</f>
        <v>0</v>
      </c>
      <c r="AK67" s="27"/>
      <c r="AL67" s="11">
        <f t="shared" ref="AL67:AL69" si="165">AJ67+AK67</f>
        <v>0</v>
      </c>
      <c r="AM67" s="3" t="s">
        <v>262</v>
      </c>
      <c r="AN67" s="3">
        <v>0</v>
      </c>
    </row>
    <row r="68" spans="1:40" x14ac:dyDescent="0.35">
      <c r="A68" s="37"/>
      <c r="B68" s="45" t="s">
        <v>125</v>
      </c>
      <c r="C68" s="44"/>
      <c r="D68" s="10">
        <v>34923.800000000003</v>
      </c>
      <c r="E68" s="10"/>
      <c r="F68" s="10">
        <f t="shared" si="9"/>
        <v>34923.800000000003</v>
      </c>
      <c r="G68" s="10"/>
      <c r="H68" s="10">
        <f t="shared" si="155"/>
        <v>34923.800000000003</v>
      </c>
      <c r="I68" s="10"/>
      <c r="J68" s="10">
        <f t="shared" si="156"/>
        <v>34923.800000000003</v>
      </c>
      <c r="K68" s="10">
        <v>-34923.800000000003</v>
      </c>
      <c r="L68" s="10">
        <f t="shared" si="157"/>
        <v>0</v>
      </c>
      <c r="M68" s="10"/>
      <c r="N68" s="10">
        <f>L68+M68</f>
        <v>0</v>
      </c>
      <c r="O68" s="24"/>
      <c r="P68" s="40">
        <f>N68+O68</f>
        <v>0</v>
      </c>
      <c r="Q68" s="10">
        <v>268166.10000000003</v>
      </c>
      <c r="R68" s="10"/>
      <c r="S68" s="10">
        <f t="shared" si="3"/>
        <v>268166.10000000003</v>
      </c>
      <c r="T68" s="10"/>
      <c r="U68" s="10">
        <f t="shared" si="158"/>
        <v>268166.10000000003</v>
      </c>
      <c r="V68" s="10"/>
      <c r="W68" s="10">
        <f t="shared" si="159"/>
        <v>268166.10000000003</v>
      </c>
      <c r="X68" s="10"/>
      <c r="Y68" s="10">
        <f t="shared" si="160"/>
        <v>268166.10000000003</v>
      </c>
      <c r="Z68" s="24"/>
      <c r="AA68" s="40">
        <f t="shared" si="161"/>
        <v>268166.10000000003</v>
      </c>
      <c r="AB68" s="10">
        <v>0</v>
      </c>
      <c r="AC68" s="11">
        <v>0</v>
      </c>
      <c r="AD68" s="11">
        <f t="shared" si="4"/>
        <v>0</v>
      </c>
      <c r="AE68" s="11"/>
      <c r="AF68" s="11">
        <f t="shared" si="162"/>
        <v>0</v>
      </c>
      <c r="AG68" s="11"/>
      <c r="AH68" s="11">
        <f t="shared" si="163"/>
        <v>0</v>
      </c>
      <c r="AI68" s="11"/>
      <c r="AJ68" s="11">
        <f t="shared" si="164"/>
        <v>0</v>
      </c>
      <c r="AK68" s="27"/>
      <c r="AL68" s="43">
        <f t="shared" si="165"/>
        <v>0</v>
      </c>
      <c r="AM68" s="3" t="s">
        <v>374</v>
      </c>
      <c r="AN68" s="3"/>
    </row>
    <row r="69" spans="1:40" ht="54" x14ac:dyDescent="0.35">
      <c r="A69" s="37" t="s">
        <v>171</v>
      </c>
      <c r="B69" s="44" t="s">
        <v>152</v>
      </c>
      <c r="C69" s="47" t="s">
        <v>59</v>
      </c>
      <c r="D69" s="10">
        <f>D71+D72</f>
        <v>0</v>
      </c>
      <c r="E69" s="10">
        <f>E71+E72</f>
        <v>0</v>
      </c>
      <c r="F69" s="10">
        <f t="shared" si="9"/>
        <v>0</v>
      </c>
      <c r="G69" s="10">
        <f>G71+G72</f>
        <v>15</v>
      </c>
      <c r="H69" s="10">
        <f t="shared" si="155"/>
        <v>15</v>
      </c>
      <c r="I69" s="10">
        <f>I71+I72</f>
        <v>0</v>
      </c>
      <c r="J69" s="10">
        <f t="shared" si="156"/>
        <v>15</v>
      </c>
      <c r="K69" s="10">
        <f>K71+K72</f>
        <v>0</v>
      </c>
      <c r="L69" s="10">
        <f t="shared" si="157"/>
        <v>15</v>
      </c>
      <c r="M69" s="10">
        <f>M71+M72</f>
        <v>0</v>
      </c>
      <c r="N69" s="10">
        <f>L69+M69</f>
        <v>15</v>
      </c>
      <c r="O69" s="24">
        <f>O71+O72</f>
        <v>0</v>
      </c>
      <c r="P69" s="40">
        <f>N69+O69</f>
        <v>15</v>
      </c>
      <c r="Q69" s="10">
        <f t="shared" ref="Q69:AB69" si="166">Q71+Q72</f>
        <v>7485</v>
      </c>
      <c r="R69" s="10">
        <f t="shared" ref="R69:T69" si="167">R71+R72</f>
        <v>0</v>
      </c>
      <c r="S69" s="10">
        <f t="shared" si="3"/>
        <v>7485</v>
      </c>
      <c r="T69" s="10">
        <f t="shared" si="167"/>
        <v>0</v>
      </c>
      <c r="U69" s="10">
        <f t="shared" si="158"/>
        <v>7485</v>
      </c>
      <c r="V69" s="10">
        <f t="shared" ref="V69" si="168">V71+V72</f>
        <v>0</v>
      </c>
      <c r="W69" s="10">
        <f t="shared" si="159"/>
        <v>7485</v>
      </c>
      <c r="X69" s="10">
        <f t="shared" ref="X69:Z69" si="169">X71+X72</f>
        <v>0</v>
      </c>
      <c r="Y69" s="10">
        <f t="shared" si="160"/>
        <v>7485</v>
      </c>
      <c r="Z69" s="24">
        <f t="shared" si="169"/>
        <v>0</v>
      </c>
      <c r="AA69" s="40">
        <f t="shared" si="161"/>
        <v>7485</v>
      </c>
      <c r="AB69" s="10">
        <f t="shared" si="166"/>
        <v>140546.70000000001</v>
      </c>
      <c r="AC69" s="11">
        <f t="shared" ref="AC69:AE69" si="170">AC71+AC72</f>
        <v>0</v>
      </c>
      <c r="AD69" s="11">
        <f t="shared" si="4"/>
        <v>140546.70000000001</v>
      </c>
      <c r="AE69" s="11">
        <f t="shared" si="170"/>
        <v>0</v>
      </c>
      <c r="AF69" s="11">
        <f t="shared" si="162"/>
        <v>140546.70000000001</v>
      </c>
      <c r="AG69" s="11">
        <f t="shared" ref="AG69:AI69" si="171">AG71+AG72</f>
        <v>0</v>
      </c>
      <c r="AH69" s="11">
        <f t="shared" si="163"/>
        <v>140546.70000000001</v>
      </c>
      <c r="AI69" s="11">
        <f t="shared" si="171"/>
        <v>0</v>
      </c>
      <c r="AJ69" s="11">
        <f t="shared" si="164"/>
        <v>140546.70000000001</v>
      </c>
      <c r="AK69" s="27">
        <f t="shared" ref="AK69" si="172">AK71+AK72</f>
        <v>0</v>
      </c>
      <c r="AL69" s="43">
        <f t="shared" si="165"/>
        <v>140546.70000000001</v>
      </c>
      <c r="AM69" s="3"/>
      <c r="AN69" s="3"/>
    </row>
    <row r="70" spans="1:40" x14ac:dyDescent="0.35">
      <c r="A70" s="37"/>
      <c r="B70" s="45" t="s">
        <v>121</v>
      </c>
      <c r="C70" s="4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24"/>
      <c r="P70" s="40"/>
      <c r="Q70" s="10"/>
      <c r="R70" s="10"/>
      <c r="S70" s="10"/>
      <c r="T70" s="10"/>
      <c r="U70" s="10"/>
      <c r="V70" s="10"/>
      <c r="W70" s="10"/>
      <c r="X70" s="10"/>
      <c r="Y70" s="10"/>
      <c r="Z70" s="24"/>
      <c r="AA70" s="40"/>
      <c r="AB70" s="10"/>
      <c r="AC70" s="11"/>
      <c r="AD70" s="11"/>
      <c r="AE70" s="11"/>
      <c r="AF70" s="11"/>
      <c r="AG70" s="11"/>
      <c r="AH70" s="11"/>
      <c r="AI70" s="11"/>
      <c r="AJ70" s="11"/>
      <c r="AK70" s="27"/>
      <c r="AL70" s="43"/>
      <c r="AM70" s="3"/>
      <c r="AN70" s="3"/>
    </row>
    <row r="71" spans="1:40" s="3" customFormat="1" hidden="1" x14ac:dyDescent="0.35">
      <c r="A71" s="1"/>
      <c r="B71" s="18" t="s">
        <v>6</v>
      </c>
      <c r="C71" s="16"/>
      <c r="D71" s="10">
        <v>0</v>
      </c>
      <c r="E71" s="10">
        <v>0</v>
      </c>
      <c r="F71" s="10">
        <f t="shared" si="9"/>
        <v>0</v>
      </c>
      <c r="G71" s="10">
        <v>15</v>
      </c>
      <c r="H71" s="10">
        <f t="shared" ref="H71:H73" si="173">F71+G71</f>
        <v>15</v>
      </c>
      <c r="I71" s="10"/>
      <c r="J71" s="10">
        <f t="shared" ref="J71:J73" si="174">H71+I71</f>
        <v>15</v>
      </c>
      <c r="K71" s="10"/>
      <c r="L71" s="10">
        <f t="shared" ref="L71:L73" si="175">J71+K71</f>
        <v>15</v>
      </c>
      <c r="M71" s="10"/>
      <c r="N71" s="10">
        <f>L71+M71</f>
        <v>15</v>
      </c>
      <c r="O71" s="24"/>
      <c r="P71" s="10">
        <f>N71+O71</f>
        <v>15</v>
      </c>
      <c r="Q71" s="10">
        <v>7485</v>
      </c>
      <c r="R71" s="10"/>
      <c r="S71" s="10">
        <f t="shared" si="3"/>
        <v>7485</v>
      </c>
      <c r="T71" s="10"/>
      <c r="U71" s="10">
        <f t="shared" ref="U71:U72" si="176">S71+T71</f>
        <v>7485</v>
      </c>
      <c r="V71" s="10"/>
      <c r="W71" s="10">
        <f t="shared" ref="W71:W72" si="177">U71+V71</f>
        <v>7485</v>
      </c>
      <c r="X71" s="10"/>
      <c r="Y71" s="10">
        <f t="shared" ref="Y71:Y72" si="178">W71+X71</f>
        <v>7485</v>
      </c>
      <c r="Z71" s="24"/>
      <c r="AA71" s="10">
        <f t="shared" ref="AA71:AA72" si="179">Y71+Z71</f>
        <v>7485</v>
      </c>
      <c r="AB71" s="10">
        <v>33061</v>
      </c>
      <c r="AC71" s="11"/>
      <c r="AD71" s="11">
        <f t="shared" si="4"/>
        <v>33061</v>
      </c>
      <c r="AE71" s="11"/>
      <c r="AF71" s="11">
        <f t="shared" ref="AF71:AF73" si="180">AD71+AE71</f>
        <v>33061</v>
      </c>
      <c r="AG71" s="11"/>
      <c r="AH71" s="11">
        <f t="shared" ref="AH71:AH73" si="181">AF71+AG71</f>
        <v>33061</v>
      </c>
      <c r="AI71" s="11"/>
      <c r="AJ71" s="11">
        <f t="shared" ref="AJ71:AJ73" si="182">AH71+AI71</f>
        <v>33061</v>
      </c>
      <c r="AK71" s="27"/>
      <c r="AL71" s="11">
        <f t="shared" ref="AL71:AL73" si="183">AJ71+AK71</f>
        <v>33061</v>
      </c>
      <c r="AM71" s="3" t="s">
        <v>276</v>
      </c>
      <c r="AN71" s="3">
        <v>0</v>
      </c>
    </row>
    <row r="72" spans="1:40" x14ac:dyDescent="0.35">
      <c r="A72" s="37"/>
      <c r="B72" s="45" t="s">
        <v>125</v>
      </c>
      <c r="C72" s="44"/>
      <c r="D72" s="10">
        <v>0</v>
      </c>
      <c r="E72" s="10">
        <v>0</v>
      </c>
      <c r="F72" s="10">
        <f t="shared" si="9"/>
        <v>0</v>
      </c>
      <c r="G72" s="10">
        <v>0</v>
      </c>
      <c r="H72" s="10">
        <f t="shared" si="173"/>
        <v>0</v>
      </c>
      <c r="I72" s="10">
        <v>0</v>
      </c>
      <c r="J72" s="10">
        <f t="shared" si="174"/>
        <v>0</v>
      </c>
      <c r="K72" s="10">
        <v>0</v>
      </c>
      <c r="L72" s="10">
        <f t="shared" si="175"/>
        <v>0</v>
      </c>
      <c r="M72" s="10">
        <v>0</v>
      </c>
      <c r="N72" s="10">
        <f>L72+M72</f>
        <v>0</v>
      </c>
      <c r="O72" s="24">
        <v>0</v>
      </c>
      <c r="P72" s="40">
        <f>N72+O72</f>
        <v>0</v>
      </c>
      <c r="Q72" s="10">
        <v>0</v>
      </c>
      <c r="R72" s="10">
        <v>0</v>
      </c>
      <c r="S72" s="10">
        <f t="shared" si="3"/>
        <v>0</v>
      </c>
      <c r="T72" s="10">
        <v>0</v>
      </c>
      <c r="U72" s="10">
        <f t="shared" si="176"/>
        <v>0</v>
      </c>
      <c r="V72" s="10">
        <v>0</v>
      </c>
      <c r="W72" s="10">
        <f t="shared" si="177"/>
        <v>0</v>
      </c>
      <c r="X72" s="10">
        <v>0</v>
      </c>
      <c r="Y72" s="10">
        <f t="shared" si="178"/>
        <v>0</v>
      </c>
      <c r="Z72" s="24">
        <v>0</v>
      </c>
      <c r="AA72" s="40">
        <f t="shared" si="179"/>
        <v>0</v>
      </c>
      <c r="AB72" s="10">
        <v>107485.7</v>
      </c>
      <c r="AC72" s="11"/>
      <c r="AD72" s="11">
        <f t="shared" si="4"/>
        <v>107485.7</v>
      </c>
      <c r="AE72" s="11"/>
      <c r="AF72" s="11">
        <f t="shared" si="180"/>
        <v>107485.7</v>
      </c>
      <c r="AG72" s="11"/>
      <c r="AH72" s="11">
        <f t="shared" si="181"/>
        <v>107485.7</v>
      </c>
      <c r="AI72" s="11"/>
      <c r="AJ72" s="11">
        <f t="shared" si="182"/>
        <v>107485.7</v>
      </c>
      <c r="AK72" s="27"/>
      <c r="AL72" s="43">
        <f t="shared" si="183"/>
        <v>107485.7</v>
      </c>
      <c r="AM72" s="3"/>
      <c r="AN72" s="3"/>
    </row>
    <row r="73" spans="1:40" ht="54" x14ac:dyDescent="0.35">
      <c r="A73" s="37" t="s">
        <v>172</v>
      </c>
      <c r="B73" s="45" t="s">
        <v>364</v>
      </c>
      <c r="C73" s="47" t="s">
        <v>59</v>
      </c>
      <c r="D73" s="10">
        <f>D75+D76</f>
        <v>0</v>
      </c>
      <c r="E73" s="10">
        <f>E75+E76</f>
        <v>0</v>
      </c>
      <c r="F73" s="10">
        <f t="shared" si="9"/>
        <v>0</v>
      </c>
      <c r="G73" s="10">
        <f>G75+G76</f>
        <v>0</v>
      </c>
      <c r="H73" s="10">
        <f t="shared" si="173"/>
        <v>0</v>
      </c>
      <c r="I73" s="10">
        <f>I75+I76</f>
        <v>0</v>
      </c>
      <c r="J73" s="10">
        <f t="shared" si="174"/>
        <v>0</v>
      </c>
      <c r="K73" s="10">
        <f>K75+K76</f>
        <v>0</v>
      </c>
      <c r="L73" s="10">
        <f t="shared" si="175"/>
        <v>0</v>
      </c>
      <c r="M73" s="10">
        <f>M75+M76</f>
        <v>0</v>
      </c>
      <c r="N73" s="10">
        <f>L73+M73</f>
        <v>0</v>
      </c>
      <c r="O73" s="24">
        <f>O75+O76</f>
        <v>0</v>
      </c>
      <c r="P73" s="40">
        <f>N73+O73</f>
        <v>0</v>
      </c>
      <c r="Q73" s="10">
        <f t="shared" ref="Q73:AB73" si="184">Q75+Q76</f>
        <v>22858.799999999999</v>
      </c>
      <c r="R73" s="10">
        <f t="shared" ref="R73:T73" si="185">R75+R76</f>
        <v>0</v>
      </c>
      <c r="S73" s="10">
        <f t="shared" si="3"/>
        <v>22858.799999999999</v>
      </c>
      <c r="T73" s="10">
        <f t="shared" si="185"/>
        <v>0</v>
      </c>
      <c r="U73" s="10">
        <f>S73+T73</f>
        <v>22858.799999999999</v>
      </c>
      <c r="V73" s="10">
        <f t="shared" ref="V73" si="186">V75+V76</f>
        <v>0</v>
      </c>
      <c r="W73" s="10">
        <f>U73+V73</f>
        <v>22858.799999999999</v>
      </c>
      <c r="X73" s="10">
        <f t="shared" ref="X73:Z73" si="187">X75+X76</f>
        <v>0</v>
      </c>
      <c r="Y73" s="10">
        <f>W73+X73</f>
        <v>22858.799999999999</v>
      </c>
      <c r="Z73" s="24">
        <f t="shared" si="187"/>
        <v>0</v>
      </c>
      <c r="AA73" s="40">
        <f>Y73+Z73</f>
        <v>22858.799999999999</v>
      </c>
      <c r="AB73" s="10">
        <f t="shared" si="184"/>
        <v>560717.5</v>
      </c>
      <c r="AC73" s="11">
        <f t="shared" ref="AC73:AE73" si="188">AC75+AC76</f>
        <v>0</v>
      </c>
      <c r="AD73" s="11">
        <f t="shared" si="4"/>
        <v>560717.5</v>
      </c>
      <c r="AE73" s="11">
        <f t="shared" si="188"/>
        <v>-70490.2</v>
      </c>
      <c r="AF73" s="11">
        <f t="shared" si="180"/>
        <v>490227.3</v>
      </c>
      <c r="AG73" s="11">
        <f t="shared" ref="AG73:AI73" si="189">AG75+AG76</f>
        <v>-36199.800000000003</v>
      </c>
      <c r="AH73" s="11">
        <f t="shared" si="181"/>
        <v>454027.5</v>
      </c>
      <c r="AI73" s="11">
        <f t="shared" si="189"/>
        <v>0</v>
      </c>
      <c r="AJ73" s="11">
        <f t="shared" si="182"/>
        <v>454027.5</v>
      </c>
      <c r="AK73" s="27">
        <f t="shared" ref="AK73" si="190">AK75+AK76</f>
        <v>0</v>
      </c>
      <c r="AL73" s="43">
        <f t="shared" si="183"/>
        <v>454027.5</v>
      </c>
      <c r="AM73" s="3"/>
      <c r="AN73" s="3"/>
    </row>
    <row r="74" spans="1:40" x14ac:dyDescent="0.35">
      <c r="A74" s="37"/>
      <c r="B74" s="45" t="s">
        <v>121</v>
      </c>
      <c r="C74" s="44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24"/>
      <c r="P74" s="40"/>
      <c r="Q74" s="10"/>
      <c r="R74" s="10"/>
      <c r="S74" s="10"/>
      <c r="T74" s="10"/>
      <c r="U74" s="10"/>
      <c r="V74" s="10"/>
      <c r="W74" s="10"/>
      <c r="X74" s="10"/>
      <c r="Y74" s="10"/>
      <c r="Z74" s="24"/>
      <c r="AA74" s="40"/>
      <c r="AB74" s="10"/>
      <c r="AC74" s="11"/>
      <c r="AD74" s="11"/>
      <c r="AE74" s="11"/>
      <c r="AF74" s="11"/>
      <c r="AG74" s="11"/>
      <c r="AH74" s="11"/>
      <c r="AI74" s="11"/>
      <c r="AJ74" s="11"/>
      <c r="AK74" s="27"/>
      <c r="AL74" s="43"/>
      <c r="AM74" s="3"/>
      <c r="AN74" s="3"/>
    </row>
    <row r="75" spans="1:40" s="3" customFormat="1" hidden="1" x14ac:dyDescent="0.35">
      <c r="A75" s="1"/>
      <c r="B75" s="18" t="s">
        <v>6</v>
      </c>
      <c r="C75" s="16"/>
      <c r="D75" s="10">
        <v>0</v>
      </c>
      <c r="E75" s="10">
        <v>0</v>
      </c>
      <c r="F75" s="10">
        <f t="shared" si="9"/>
        <v>0</v>
      </c>
      <c r="G75" s="10">
        <v>0</v>
      </c>
      <c r="H75" s="10">
        <f t="shared" ref="H75:H101" si="191">F75+G75</f>
        <v>0</v>
      </c>
      <c r="I75" s="10">
        <v>0</v>
      </c>
      <c r="J75" s="10">
        <f t="shared" ref="J75:J101" si="192">H75+I75</f>
        <v>0</v>
      </c>
      <c r="K75" s="10">
        <v>0</v>
      </c>
      <c r="L75" s="10">
        <f t="shared" ref="L75:L101" si="193">J75+K75</f>
        <v>0</v>
      </c>
      <c r="M75" s="10">
        <v>0</v>
      </c>
      <c r="N75" s="10">
        <f>L75+M75</f>
        <v>0</v>
      </c>
      <c r="O75" s="24">
        <v>0</v>
      </c>
      <c r="P75" s="10">
        <f>N75+O75</f>
        <v>0</v>
      </c>
      <c r="Q75" s="10">
        <v>22858.799999999999</v>
      </c>
      <c r="R75" s="10"/>
      <c r="S75" s="10">
        <f t="shared" si="3"/>
        <v>22858.799999999999</v>
      </c>
      <c r="T75" s="10"/>
      <c r="U75" s="10">
        <f t="shared" ref="U75:U101" si="194">S75+T75</f>
        <v>22858.799999999999</v>
      </c>
      <c r="V75" s="10"/>
      <c r="W75" s="10">
        <f t="shared" ref="W75:W101" si="195">U75+V75</f>
        <v>22858.799999999999</v>
      </c>
      <c r="X75" s="10"/>
      <c r="Y75" s="10">
        <f t="shared" ref="Y75:Y76" si="196">W75+X75</f>
        <v>22858.799999999999</v>
      </c>
      <c r="Z75" s="24"/>
      <c r="AA75" s="10">
        <f t="shared" ref="AA75:AA76" si="197">Y75+Z75</f>
        <v>22858.799999999999</v>
      </c>
      <c r="AB75" s="10">
        <v>46572</v>
      </c>
      <c r="AC75" s="11"/>
      <c r="AD75" s="11">
        <f t="shared" si="4"/>
        <v>46572</v>
      </c>
      <c r="AE75" s="11"/>
      <c r="AF75" s="11">
        <f t="shared" ref="AF75:AF101" si="198">AD75+AE75</f>
        <v>46572</v>
      </c>
      <c r="AG75" s="11"/>
      <c r="AH75" s="11">
        <f t="shared" ref="AH75:AH101" si="199">AF75+AG75</f>
        <v>46572</v>
      </c>
      <c r="AI75" s="11"/>
      <c r="AJ75" s="11">
        <f t="shared" ref="AJ75:AJ77" si="200">AH75+AI75</f>
        <v>46572</v>
      </c>
      <c r="AK75" s="27"/>
      <c r="AL75" s="11">
        <f t="shared" ref="AL75:AL77" si="201">AJ75+AK75</f>
        <v>46572</v>
      </c>
      <c r="AM75" s="3" t="s">
        <v>277</v>
      </c>
      <c r="AN75" s="3">
        <v>0</v>
      </c>
    </row>
    <row r="76" spans="1:40" x14ac:dyDescent="0.35">
      <c r="A76" s="37"/>
      <c r="B76" s="45" t="s">
        <v>125</v>
      </c>
      <c r="C76" s="44"/>
      <c r="D76" s="10">
        <v>0</v>
      </c>
      <c r="E76" s="10">
        <v>0</v>
      </c>
      <c r="F76" s="10">
        <f t="shared" si="9"/>
        <v>0</v>
      </c>
      <c r="G76" s="10">
        <v>0</v>
      </c>
      <c r="H76" s="10">
        <f t="shared" si="191"/>
        <v>0</v>
      </c>
      <c r="I76" s="10">
        <v>0</v>
      </c>
      <c r="J76" s="10">
        <f t="shared" si="192"/>
        <v>0</v>
      </c>
      <c r="K76" s="10">
        <v>0</v>
      </c>
      <c r="L76" s="10">
        <f t="shared" si="193"/>
        <v>0</v>
      </c>
      <c r="M76" s="10">
        <v>0</v>
      </c>
      <c r="N76" s="10">
        <f>L76+M76</f>
        <v>0</v>
      </c>
      <c r="O76" s="24">
        <v>0</v>
      </c>
      <c r="P76" s="40">
        <f>N76+O76</f>
        <v>0</v>
      </c>
      <c r="Q76" s="10">
        <v>0</v>
      </c>
      <c r="R76" s="10">
        <v>0</v>
      </c>
      <c r="S76" s="10">
        <f t="shared" si="3"/>
        <v>0</v>
      </c>
      <c r="T76" s="10"/>
      <c r="U76" s="10">
        <f t="shared" si="194"/>
        <v>0</v>
      </c>
      <c r="V76" s="10"/>
      <c r="W76" s="10">
        <f t="shared" si="195"/>
        <v>0</v>
      </c>
      <c r="X76" s="10"/>
      <c r="Y76" s="10">
        <f t="shared" si="196"/>
        <v>0</v>
      </c>
      <c r="Z76" s="24"/>
      <c r="AA76" s="40">
        <f t="shared" si="197"/>
        <v>0</v>
      </c>
      <c r="AB76" s="10">
        <v>514145.5</v>
      </c>
      <c r="AC76" s="11"/>
      <c r="AD76" s="11">
        <f t="shared" si="4"/>
        <v>514145.5</v>
      </c>
      <c r="AE76" s="11">
        <v>-70490.2</v>
      </c>
      <c r="AF76" s="11">
        <f t="shared" si="198"/>
        <v>443655.3</v>
      </c>
      <c r="AG76" s="11">
        <v>-36199.800000000003</v>
      </c>
      <c r="AH76" s="11">
        <f t="shared" si="199"/>
        <v>407455.5</v>
      </c>
      <c r="AI76" s="11"/>
      <c r="AJ76" s="11">
        <f t="shared" si="200"/>
        <v>407455.5</v>
      </c>
      <c r="AK76" s="27"/>
      <c r="AL76" s="43">
        <f t="shared" si="201"/>
        <v>407455.5</v>
      </c>
      <c r="AM76" s="3" t="s">
        <v>354</v>
      </c>
      <c r="AN76" s="3"/>
    </row>
    <row r="77" spans="1:40" ht="54" x14ac:dyDescent="0.35">
      <c r="A77" s="37" t="s">
        <v>173</v>
      </c>
      <c r="B77" s="45" t="s">
        <v>131</v>
      </c>
      <c r="C77" s="47" t="s">
        <v>59</v>
      </c>
      <c r="D77" s="10">
        <v>0</v>
      </c>
      <c r="E77" s="10">
        <v>0</v>
      </c>
      <c r="F77" s="10">
        <f t="shared" si="9"/>
        <v>0</v>
      </c>
      <c r="G77" s="10">
        <v>0</v>
      </c>
      <c r="H77" s="10">
        <f t="shared" si="191"/>
        <v>0</v>
      </c>
      <c r="I77" s="10">
        <v>0</v>
      </c>
      <c r="J77" s="10">
        <f t="shared" si="192"/>
        <v>0</v>
      </c>
      <c r="K77" s="10">
        <v>0</v>
      </c>
      <c r="L77" s="10">
        <f t="shared" si="193"/>
        <v>0</v>
      </c>
      <c r="M77" s="10">
        <v>0</v>
      </c>
      <c r="N77" s="10">
        <f>L77+M77</f>
        <v>0</v>
      </c>
      <c r="O77" s="24">
        <v>0</v>
      </c>
      <c r="P77" s="40">
        <f>N77+O77</f>
        <v>0</v>
      </c>
      <c r="Q77" s="10">
        <v>29410.6</v>
      </c>
      <c r="R77" s="10"/>
      <c r="S77" s="10">
        <f t="shared" si="3"/>
        <v>29410.6</v>
      </c>
      <c r="T77" s="10"/>
      <c r="U77" s="10">
        <f t="shared" si="194"/>
        <v>29410.6</v>
      </c>
      <c r="V77" s="10">
        <f>V79+V80</f>
        <v>11406.4</v>
      </c>
      <c r="W77" s="10">
        <f>U77+V77</f>
        <v>40817</v>
      </c>
      <c r="X77" s="10">
        <f>X79+X80</f>
        <v>0</v>
      </c>
      <c r="Y77" s="10">
        <f>W77+X77</f>
        <v>40817</v>
      </c>
      <c r="Z77" s="24">
        <f>Z79+Z80</f>
        <v>0</v>
      </c>
      <c r="AA77" s="40">
        <f>Y77+Z77</f>
        <v>40817</v>
      </c>
      <c r="AB77" s="10">
        <v>124668</v>
      </c>
      <c r="AC77" s="11"/>
      <c r="AD77" s="11">
        <f>AB77+AC77</f>
        <v>124668</v>
      </c>
      <c r="AE77" s="11"/>
      <c r="AF77" s="11">
        <f>AD77+AE77</f>
        <v>124668</v>
      </c>
      <c r="AG77" s="11">
        <f>AG79+AG80</f>
        <v>41885.100000000006</v>
      </c>
      <c r="AH77" s="11">
        <f t="shared" si="199"/>
        <v>166553.1</v>
      </c>
      <c r="AI77" s="11">
        <f>AI79+AI80</f>
        <v>0</v>
      </c>
      <c r="AJ77" s="11">
        <f t="shared" si="200"/>
        <v>166553.1</v>
      </c>
      <c r="AK77" s="27">
        <f>AK79+AK80</f>
        <v>0</v>
      </c>
      <c r="AL77" s="43">
        <f t="shared" si="201"/>
        <v>166553.1</v>
      </c>
      <c r="AM77" s="3"/>
      <c r="AN77" s="3"/>
    </row>
    <row r="78" spans="1:40" x14ac:dyDescent="0.35">
      <c r="A78" s="37"/>
      <c r="B78" s="45" t="s">
        <v>121</v>
      </c>
      <c r="C78" s="47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24"/>
      <c r="P78" s="40"/>
      <c r="Q78" s="10"/>
      <c r="R78" s="10"/>
      <c r="S78" s="10"/>
      <c r="T78" s="10"/>
      <c r="U78" s="10"/>
      <c r="V78" s="10"/>
      <c r="W78" s="10"/>
      <c r="X78" s="10"/>
      <c r="Y78" s="10"/>
      <c r="Z78" s="24"/>
      <c r="AA78" s="40"/>
      <c r="AB78" s="10"/>
      <c r="AC78" s="11"/>
      <c r="AD78" s="11"/>
      <c r="AE78" s="11"/>
      <c r="AF78" s="11"/>
      <c r="AG78" s="11"/>
      <c r="AH78" s="11"/>
      <c r="AI78" s="11"/>
      <c r="AJ78" s="11"/>
      <c r="AK78" s="27"/>
      <c r="AL78" s="43"/>
      <c r="AM78" s="3"/>
      <c r="AN78" s="3"/>
    </row>
    <row r="79" spans="1:40" s="3" customFormat="1" hidden="1" x14ac:dyDescent="0.35">
      <c r="A79" s="1"/>
      <c r="B79" s="18" t="s">
        <v>6</v>
      </c>
      <c r="C79" s="6"/>
      <c r="D79" s="10"/>
      <c r="E79" s="10"/>
      <c r="F79" s="10"/>
      <c r="G79" s="10"/>
      <c r="H79" s="10"/>
      <c r="I79" s="10"/>
      <c r="J79" s="10"/>
      <c r="K79" s="10"/>
      <c r="L79" s="10">
        <f t="shared" si="193"/>
        <v>0</v>
      </c>
      <c r="M79" s="10"/>
      <c r="N79" s="10">
        <f t="shared" ref="N79:N95" si="202">L79+M79</f>
        <v>0</v>
      </c>
      <c r="O79" s="24"/>
      <c r="P79" s="10">
        <f t="shared" ref="P79:P95" si="203">N79+O79</f>
        <v>0</v>
      </c>
      <c r="Q79" s="10"/>
      <c r="R79" s="10"/>
      <c r="S79" s="10"/>
      <c r="T79" s="10"/>
      <c r="U79" s="10"/>
      <c r="V79" s="10">
        <v>-8593.6</v>
      </c>
      <c r="W79" s="10">
        <f t="shared" ref="W79:W80" si="204">U79+V79</f>
        <v>-8593.6</v>
      </c>
      <c r="X79" s="10"/>
      <c r="Y79" s="10">
        <f t="shared" ref="Y79:Y95" si="205">W79+X79</f>
        <v>-8593.6</v>
      </c>
      <c r="Z79" s="24"/>
      <c r="AA79" s="10">
        <f t="shared" ref="AA79:AA95" si="206">Y79+Z79</f>
        <v>-8593.6</v>
      </c>
      <c r="AB79" s="10">
        <v>124668</v>
      </c>
      <c r="AC79" s="11"/>
      <c r="AD79" s="11">
        <f t="shared" ref="AD79:AD80" si="207">AB79+AC79</f>
        <v>124668</v>
      </c>
      <c r="AE79" s="11"/>
      <c r="AF79" s="11">
        <f t="shared" ref="AF79:AF80" si="208">AD79+AE79</f>
        <v>124668</v>
      </c>
      <c r="AG79" s="11">
        <v>-124668</v>
      </c>
      <c r="AH79" s="11">
        <f t="shared" si="199"/>
        <v>0</v>
      </c>
      <c r="AI79" s="11"/>
      <c r="AJ79" s="11">
        <f t="shared" ref="AJ79:AJ95" si="209">AH79+AI79</f>
        <v>0</v>
      </c>
      <c r="AK79" s="27"/>
      <c r="AL79" s="11">
        <f t="shared" ref="AL79:AL95" si="210">AJ79+AK79</f>
        <v>0</v>
      </c>
      <c r="AM79" s="3" t="s">
        <v>375</v>
      </c>
      <c r="AN79" s="3">
        <v>0</v>
      </c>
    </row>
    <row r="80" spans="1:40" x14ac:dyDescent="0.35">
      <c r="A80" s="37"/>
      <c r="B80" s="45" t="s">
        <v>125</v>
      </c>
      <c r="C80" s="47"/>
      <c r="D80" s="10"/>
      <c r="E80" s="10"/>
      <c r="F80" s="10"/>
      <c r="G80" s="10"/>
      <c r="H80" s="10"/>
      <c r="I80" s="10"/>
      <c r="J80" s="10"/>
      <c r="K80" s="10"/>
      <c r="L80" s="10">
        <f t="shared" si="193"/>
        <v>0</v>
      </c>
      <c r="M80" s="10"/>
      <c r="N80" s="10">
        <f t="shared" si="202"/>
        <v>0</v>
      </c>
      <c r="O80" s="24"/>
      <c r="P80" s="40">
        <f t="shared" si="203"/>
        <v>0</v>
      </c>
      <c r="Q80" s="10"/>
      <c r="R80" s="10"/>
      <c r="S80" s="10"/>
      <c r="T80" s="10"/>
      <c r="U80" s="10"/>
      <c r="V80" s="10">
        <v>20000</v>
      </c>
      <c r="W80" s="10">
        <f t="shared" si="204"/>
        <v>20000</v>
      </c>
      <c r="X80" s="10"/>
      <c r="Y80" s="10">
        <f t="shared" si="205"/>
        <v>20000</v>
      </c>
      <c r="Z80" s="24"/>
      <c r="AA80" s="40">
        <f t="shared" si="206"/>
        <v>20000</v>
      </c>
      <c r="AB80" s="10"/>
      <c r="AC80" s="11"/>
      <c r="AD80" s="11">
        <f t="shared" si="207"/>
        <v>0</v>
      </c>
      <c r="AE80" s="11"/>
      <c r="AF80" s="11">
        <f t="shared" si="208"/>
        <v>0</v>
      </c>
      <c r="AG80" s="11">
        <v>166553.1</v>
      </c>
      <c r="AH80" s="11">
        <f t="shared" si="199"/>
        <v>166553.1</v>
      </c>
      <c r="AI80" s="11"/>
      <c r="AJ80" s="11">
        <f t="shared" si="209"/>
        <v>166553.1</v>
      </c>
      <c r="AK80" s="27"/>
      <c r="AL80" s="43">
        <f t="shared" si="210"/>
        <v>166553.1</v>
      </c>
      <c r="AM80" s="3" t="s">
        <v>374</v>
      </c>
      <c r="AN80" s="3"/>
    </row>
    <row r="81" spans="1:40" ht="54" x14ac:dyDescent="0.35">
      <c r="A81" s="37" t="s">
        <v>165</v>
      </c>
      <c r="B81" s="45" t="s">
        <v>318</v>
      </c>
      <c r="C81" s="47" t="s">
        <v>59</v>
      </c>
      <c r="D81" s="10">
        <v>27628.400000000001</v>
      </c>
      <c r="E81" s="10"/>
      <c r="F81" s="10">
        <f t="shared" si="9"/>
        <v>27628.400000000001</v>
      </c>
      <c r="G81" s="10"/>
      <c r="H81" s="10">
        <f t="shared" si="191"/>
        <v>27628.400000000001</v>
      </c>
      <c r="I81" s="10"/>
      <c r="J81" s="10">
        <f t="shared" si="192"/>
        <v>27628.400000000001</v>
      </c>
      <c r="K81" s="10"/>
      <c r="L81" s="10">
        <f t="shared" si="193"/>
        <v>27628.400000000001</v>
      </c>
      <c r="M81" s="10"/>
      <c r="N81" s="10">
        <f t="shared" si="202"/>
        <v>27628.400000000001</v>
      </c>
      <c r="O81" s="24"/>
      <c r="P81" s="40">
        <f t="shared" si="203"/>
        <v>27628.400000000001</v>
      </c>
      <c r="Q81" s="10">
        <v>59852</v>
      </c>
      <c r="R81" s="10"/>
      <c r="S81" s="10">
        <f t="shared" si="3"/>
        <v>59852</v>
      </c>
      <c r="T81" s="10"/>
      <c r="U81" s="10">
        <f t="shared" si="194"/>
        <v>59852</v>
      </c>
      <c r="V81" s="10"/>
      <c r="W81" s="10">
        <f t="shared" si="195"/>
        <v>59852</v>
      </c>
      <c r="X81" s="10"/>
      <c r="Y81" s="10">
        <f t="shared" si="205"/>
        <v>59852</v>
      </c>
      <c r="Z81" s="24"/>
      <c r="AA81" s="40">
        <f t="shared" si="206"/>
        <v>59852</v>
      </c>
      <c r="AB81" s="10">
        <v>0</v>
      </c>
      <c r="AC81" s="11">
        <v>0</v>
      </c>
      <c r="AD81" s="11">
        <f t="shared" si="4"/>
        <v>0</v>
      </c>
      <c r="AE81" s="11"/>
      <c r="AF81" s="11">
        <f t="shared" si="198"/>
        <v>0</v>
      </c>
      <c r="AG81" s="11"/>
      <c r="AH81" s="11">
        <f t="shared" si="199"/>
        <v>0</v>
      </c>
      <c r="AI81" s="11"/>
      <c r="AJ81" s="11">
        <f t="shared" si="209"/>
        <v>0</v>
      </c>
      <c r="AK81" s="27"/>
      <c r="AL81" s="43">
        <f t="shared" si="210"/>
        <v>0</v>
      </c>
      <c r="AM81" s="3" t="s">
        <v>263</v>
      </c>
      <c r="AN81" s="3"/>
    </row>
    <row r="82" spans="1:40" ht="36" x14ac:dyDescent="0.35">
      <c r="A82" s="37" t="s">
        <v>174</v>
      </c>
      <c r="B82" s="45" t="s">
        <v>153</v>
      </c>
      <c r="C82" s="44" t="s">
        <v>11</v>
      </c>
      <c r="D82" s="10">
        <v>16000</v>
      </c>
      <c r="E82" s="10"/>
      <c r="F82" s="10">
        <f t="shared" si="9"/>
        <v>16000</v>
      </c>
      <c r="G82" s="10"/>
      <c r="H82" s="10">
        <f t="shared" si="191"/>
        <v>16000</v>
      </c>
      <c r="I82" s="10"/>
      <c r="J82" s="10">
        <f t="shared" si="192"/>
        <v>16000</v>
      </c>
      <c r="K82" s="10"/>
      <c r="L82" s="10">
        <f t="shared" si="193"/>
        <v>16000</v>
      </c>
      <c r="M82" s="10"/>
      <c r="N82" s="10">
        <f t="shared" si="202"/>
        <v>16000</v>
      </c>
      <c r="O82" s="24">
        <v>-16000</v>
      </c>
      <c r="P82" s="40">
        <f t="shared" si="203"/>
        <v>0</v>
      </c>
      <c r="Q82" s="10">
        <v>0</v>
      </c>
      <c r="R82" s="10"/>
      <c r="S82" s="10">
        <f t="shared" si="3"/>
        <v>0</v>
      </c>
      <c r="T82" s="10"/>
      <c r="U82" s="10">
        <f t="shared" si="194"/>
        <v>0</v>
      </c>
      <c r="V82" s="10"/>
      <c r="W82" s="10">
        <f t="shared" si="195"/>
        <v>0</v>
      </c>
      <c r="X82" s="10"/>
      <c r="Y82" s="10">
        <f t="shared" si="205"/>
        <v>0</v>
      </c>
      <c r="Z82" s="24">
        <f>-6652.65+16000</f>
        <v>9347.35</v>
      </c>
      <c r="AA82" s="40">
        <f t="shared" si="206"/>
        <v>9347.35</v>
      </c>
      <c r="AB82" s="10">
        <v>0</v>
      </c>
      <c r="AC82" s="11">
        <v>0</v>
      </c>
      <c r="AD82" s="11">
        <f t="shared" si="4"/>
        <v>0</v>
      </c>
      <c r="AE82" s="11"/>
      <c r="AF82" s="11">
        <f t="shared" si="198"/>
        <v>0</v>
      </c>
      <c r="AG82" s="11"/>
      <c r="AH82" s="11">
        <f t="shared" si="199"/>
        <v>0</v>
      </c>
      <c r="AI82" s="11"/>
      <c r="AJ82" s="11">
        <f t="shared" si="209"/>
        <v>0</v>
      </c>
      <c r="AK82" s="27"/>
      <c r="AL82" s="43">
        <f t="shared" si="210"/>
        <v>0</v>
      </c>
      <c r="AM82" s="3" t="s">
        <v>267</v>
      </c>
      <c r="AN82" s="3"/>
    </row>
    <row r="83" spans="1:40" ht="36" x14ac:dyDescent="0.35">
      <c r="A83" s="37" t="s">
        <v>175</v>
      </c>
      <c r="B83" s="45" t="s">
        <v>132</v>
      </c>
      <c r="C83" s="44" t="s">
        <v>11</v>
      </c>
      <c r="D83" s="10">
        <v>0</v>
      </c>
      <c r="E83" s="10"/>
      <c r="F83" s="10">
        <f t="shared" si="9"/>
        <v>0</v>
      </c>
      <c r="G83" s="10"/>
      <c r="H83" s="10">
        <f t="shared" si="191"/>
        <v>0</v>
      </c>
      <c r="I83" s="10"/>
      <c r="J83" s="10">
        <f t="shared" si="192"/>
        <v>0</v>
      </c>
      <c r="K83" s="10"/>
      <c r="L83" s="10">
        <f t="shared" si="193"/>
        <v>0</v>
      </c>
      <c r="M83" s="10"/>
      <c r="N83" s="10">
        <f t="shared" si="202"/>
        <v>0</v>
      </c>
      <c r="O83" s="24"/>
      <c r="P83" s="40">
        <f t="shared" si="203"/>
        <v>0</v>
      </c>
      <c r="Q83" s="10">
        <v>16000</v>
      </c>
      <c r="R83" s="10"/>
      <c r="S83" s="10">
        <f t="shared" si="3"/>
        <v>16000</v>
      </c>
      <c r="T83" s="10"/>
      <c r="U83" s="10">
        <f t="shared" si="194"/>
        <v>16000</v>
      </c>
      <c r="V83" s="10"/>
      <c r="W83" s="10">
        <f t="shared" si="195"/>
        <v>16000</v>
      </c>
      <c r="X83" s="10"/>
      <c r="Y83" s="10">
        <f t="shared" si="205"/>
        <v>16000</v>
      </c>
      <c r="Z83" s="24">
        <v>-10963.64</v>
      </c>
      <c r="AA83" s="40">
        <f t="shared" si="206"/>
        <v>5036.3600000000006</v>
      </c>
      <c r="AB83" s="10">
        <v>0</v>
      </c>
      <c r="AC83" s="11">
        <v>0</v>
      </c>
      <c r="AD83" s="11">
        <f t="shared" si="4"/>
        <v>0</v>
      </c>
      <c r="AE83" s="11"/>
      <c r="AF83" s="11">
        <f t="shared" si="198"/>
        <v>0</v>
      </c>
      <c r="AG83" s="11"/>
      <c r="AH83" s="11">
        <f t="shared" si="199"/>
        <v>0</v>
      </c>
      <c r="AI83" s="11"/>
      <c r="AJ83" s="11">
        <f t="shared" si="209"/>
        <v>0</v>
      </c>
      <c r="AK83" s="27"/>
      <c r="AL83" s="43">
        <f t="shared" si="210"/>
        <v>0</v>
      </c>
      <c r="AM83" s="3" t="s">
        <v>268</v>
      </c>
      <c r="AN83" s="3"/>
    </row>
    <row r="84" spans="1:40" ht="36" x14ac:dyDescent="0.35">
      <c r="A84" s="37" t="s">
        <v>176</v>
      </c>
      <c r="B84" s="45" t="s">
        <v>154</v>
      </c>
      <c r="C84" s="44" t="s">
        <v>11</v>
      </c>
      <c r="D84" s="10">
        <v>0</v>
      </c>
      <c r="E84" s="10"/>
      <c r="F84" s="10">
        <f t="shared" si="9"/>
        <v>0</v>
      </c>
      <c r="G84" s="10"/>
      <c r="H84" s="10">
        <f t="shared" si="191"/>
        <v>0</v>
      </c>
      <c r="I84" s="10"/>
      <c r="J84" s="10">
        <f t="shared" si="192"/>
        <v>0</v>
      </c>
      <c r="K84" s="10"/>
      <c r="L84" s="10">
        <f t="shared" si="193"/>
        <v>0</v>
      </c>
      <c r="M84" s="10"/>
      <c r="N84" s="10">
        <f t="shared" si="202"/>
        <v>0</v>
      </c>
      <c r="O84" s="24"/>
      <c r="P84" s="40">
        <f t="shared" si="203"/>
        <v>0</v>
      </c>
      <c r="Q84" s="10">
        <v>0</v>
      </c>
      <c r="R84" s="10">
        <v>0</v>
      </c>
      <c r="S84" s="10">
        <f t="shared" si="3"/>
        <v>0</v>
      </c>
      <c r="T84" s="10"/>
      <c r="U84" s="10">
        <f t="shared" si="194"/>
        <v>0</v>
      </c>
      <c r="V84" s="10"/>
      <c r="W84" s="10">
        <f t="shared" si="195"/>
        <v>0</v>
      </c>
      <c r="X84" s="10"/>
      <c r="Y84" s="10">
        <f t="shared" si="205"/>
        <v>0</v>
      </c>
      <c r="Z84" s="24"/>
      <c r="AA84" s="40">
        <f t="shared" si="206"/>
        <v>0</v>
      </c>
      <c r="AB84" s="10">
        <v>6999.9</v>
      </c>
      <c r="AC84" s="11"/>
      <c r="AD84" s="11">
        <f t="shared" si="4"/>
        <v>6999.9</v>
      </c>
      <c r="AE84" s="11"/>
      <c r="AF84" s="11">
        <f t="shared" si="198"/>
        <v>6999.9</v>
      </c>
      <c r="AG84" s="11"/>
      <c r="AH84" s="11">
        <f t="shared" si="199"/>
        <v>6999.9</v>
      </c>
      <c r="AI84" s="11"/>
      <c r="AJ84" s="11">
        <f t="shared" si="209"/>
        <v>6999.9</v>
      </c>
      <c r="AK84" s="27"/>
      <c r="AL84" s="43">
        <f t="shared" si="210"/>
        <v>6999.9</v>
      </c>
      <c r="AM84" s="3" t="s">
        <v>269</v>
      </c>
      <c r="AN84" s="3"/>
    </row>
    <row r="85" spans="1:40" ht="36" x14ac:dyDescent="0.35">
      <c r="A85" s="37" t="s">
        <v>177</v>
      </c>
      <c r="B85" s="45" t="s">
        <v>155</v>
      </c>
      <c r="C85" s="44" t="s">
        <v>11</v>
      </c>
      <c r="D85" s="10">
        <v>0</v>
      </c>
      <c r="E85" s="10"/>
      <c r="F85" s="10">
        <f t="shared" si="9"/>
        <v>0</v>
      </c>
      <c r="G85" s="10"/>
      <c r="H85" s="10">
        <f t="shared" si="191"/>
        <v>0</v>
      </c>
      <c r="I85" s="10"/>
      <c r="J85" s="10">
        <f t="shared" si="192"/>
        <v>0</v>
      </c>
      <c r="K85" s="10"/>
      <c r="L85" s="10">
        <f t="shared" si="193"/>
        <v>0</v>
      </c>
      <c r="M85" s="10"/>
      <c r="N85" s="10">
        <f t="shared" si="202"/>
        <v>0</v>
      </c>
      <c r="O85" s="24"/>
      <c r="P85" s="40">
        <f t="shared" si="203"/>
        <v>0</v>
      </c>
      <c r="Q85" s="10">
        <v>0</v>
      </c>
      <c r="R85" s="10">
        <v>0</v>
      </c>
      <c r="S85" s="10">
        <f t="shared" si="3"/>
        <v>0</v>
      </c>
      <c r="T85" s="10"/>
      <c r="U85" s="10">
        <f t="shared" si="194"/>
        <v>0</v>
      </c>
      <c r="V85" s="10"/>
      <c r="W85" s="10">
        <f t="shared" si="195"/>
        <v>0</v>
      </c>
      <c r="X85" s="10"/>
      <c r="Y85" s="10">
        <f t="shared" si="205"/>
        <v>0</v>
      </c>
      <c r="Z85" s="24"/>
      <c r="AA85" s="40">
        <f t="shared" si="206"/>
        <v>0</v>
      </c>
      <c r="AB85" s="10">
        <v>622.9</v>
      </c>
      <c r="AC85" s="11"/>
      <c r="AD85" s="11">
        <f t="shared" si="4"/>
        <v>622.9</v>
      </c>
      <c r="AE85" s="11"/>
      <c r="AF85" s="11">
        <f t="shared" si="198"/>
        <v>622.9</v>
      </c>
      <c r="AG85" s="11"/>
      <c r="AH85" s="11">
        <f t="shared" si="199"/>
        <v>622.9</v>
      </c>
      <c r="AI85" s="11"/>
      <c r="AJ85" s="11">
        <f t="shared" si="209"/>
        <v>622.9</v>
      </c>
      <c r="AK85" s="27"/>
      <c r="AL85" s="43">
        <f t="shared" si="210"/>
        <v>622.9</v>
      </c>
      <c r="AM85" s="3" t="s">
        <v>270</v>
      </c>
      <c r="AN85" s="3"/>
    </row>
    <row r="86" spans="1:40" ht="36" x14ac:dyDescent="0.35">
      <c r="A86" s="37" t="s">
        <v>178</v>
      </c>
      <c r="B86" s="45" t="s">
        <v>156</v>
      </c>
      <c r="C86" s="44" t="s">
        <v>11</v>
      </c>
      <c r="D86" s="10">
        <v>0</v>
      </c>
      <c r="E86" s="10"/>
      <c r="F86" s="10">
        <f t="shared" si="9"/>
        <v>0</v>
      </c>
      <c r="G86" s="10"/>
      <c r="H86" s="10">
        <f t="shared" si="191"/>
        <v>0</v>
      </c>
      <c r="I86" s="10"/>
      <c r="J86" s="10">
        <f t="shared" si="192"/>
        <v>0</v>
      </c>
      <c r="K86" s="10"/>
      <c r="L86" s="10">
        <f t="shared" si="193"/>
        <v>0</v>
      </c>
      <c r="M86" s="10"/>
      <c r="N86" s="10">
        <f t="shared" si="202"/>
        <v>0</v>
      </c>
      <c r="O86" s="24"/>
      <c r="P86" s="40">
        <f t="shared" si="203"/>
        <v>0</v>
      </c>
      <c r="Q86" s="10">
        <v>0</v>
      </c>
      <c r="R86" s="10">
        <v>0</v>
      </c>
      <c r="S86" s="10">
        <f t="shared" si="3"/>
        <v>0</v>
      </c>
      <c r="T86" s="10"/>
      <c r="U86" s="10">
        <f t="shared" si="194"/>
        <v>0</v>
      </c>
      <c r="V86" s="10"/>
      <c r="W86" s="10">
        <f t="shared" si="195"/>
        <v>0</v>
      </c>
      <c r="X86" s="10"/>
      <c r="Y86" s="10">
        <f t="shared" si="205"/>
        <v>0</v>
      </c>
      <c r="Z86" s="24"/>
      <c r="AA86" s="40">
        <f t="shared" si="206"/>
        <v>0</v>
      </c>
      <c r="AB86" s="10">
        <v>622.9</v>
      </c>
      <c r="AC86" s="11"/>
      <c r="AD86" s="11">
        <f t="shared" si="4"/>
        <v>622.9</v>
      </c>
      <c r="AE86" s="11"/>
      <c r="AF86" s="11">
        <f t="shared" si="198"/>
        <v>622.9</v>
      </c>
      <c r="AG86" s="11"/>
      <c r="AH86" s="11">
        <f t="shared" si="199"/>
        <v>622.9</v>
      </c>
      <c r="AI86" s="11"/>
      <c r="AJ86" s="11">
        <f t="shared" si="209"/>
        <v>622.9</v>
      </c>
      <c r="AK86" s="27"/>
      <c r="AL86" s="43">
        <f t="shared" si="210"/>
        <v>622.9</v>
      </c>
      <c r="AM86" s="3" t="s">
        <v>272</v>
      </c>
      <c r="AN86" s="3"/>
    </row>
    <row r="87" spans="1:40" ht="36" x14ac:dyDescent="0.35">
      <c r="A87" s="37" t="s">
        <v>179</v>
      </c>
      <c r="B87" s="45" t="s">
        <v>157</v>
      </c>
      <c r="C87" s="44" t="s">
        <v>11</v>
      </c>
      <c r="D87" s="10">
        <v>0</v>
      </c>
      <c r="E87" s="10"/>
      <c r="F87" s="10">
        <f t="shared" si="9"/>
        <v>0</v>
      </c>
      <c r="G87" s="10"/>
      <c r="H87" s="10">
        <f t="shared" si="191"/>
        <v>0</v>
      </c>
      <c r="I87" s="10"/>
      <c r="J87" s="10">
        <f t="shared" si="192"/>
        <v>0</v>
      </c>
      <c r="K87" s="10"/>
      <c r="L87" s="10">
        <f t="shared" si="193"/>
        <v>0</v>
      </c>
      <c r="M87" s="10"/>
      <c r="N87" s="10">
        <f t="shared" si="202"/>
        <v>0</v>
      </c>
      <c r="O87" s="24"/>
      <c r="P87" s="40">
        <f t="shared" si="203"/>
        <v>0</v>
      </c>
      <c r="Q87" s="10">
        <v>0</v>
      </c>
      <c r="R87" s="10">
        <v>0</v>
      </c>
      <c r="S87" s="10">
        <f t="shared" si="3"/>
        <v>0</v>
      </c>
      <c r="T87" s="10"/>
      <c r="U87" s="10">
        <f t="shared" si="194"/>
        <v>0</v>
      </c>
      <c r="V87" s="10"/>
      <c r="W87" s="10">
        <f t="shared" si="195"/>
        <v>0</v>
      </c>
      <c r="X87" s="10"/>
      <c r="Y87" s="10">
        <f t="shared" si="205"/>
        <v>0</v>
      </c>
      <c r="Z87" s="24"/>
      <c r="AA87" s="40">
        <f t="shared" si="206"/>
        <v>0</v>
      </c>
      <c r="AB87" s="10">
        <v>16622.900000000001</v>
      </c>
      <c r="AC87" s="11"/>
      <c r="AD87" s="11">
        <f t="shared" si="4"/>
        <v>16622.900000000001</v>
      </c>
      <c r="AE87" s="11"/>
      <c r="AF87" s="11">
        <f t="shared" si="198"/>
        <v>16622.900000000001</v>
      </c>
      <c r="AG87" s="11"/>
      <c r="AH87" s="11">
        <f t="shared" si="199"/>
        <v>16622.900000000001</v>
      </c>
      <c r="AI87" s="11"/>
      <c r="AJ87" s="11">
        <f t="shared" si="209"/>
        <v>16622.900000000001</v>
      </c>
      <c r="AK87" s="27"/>
      <c r="AL87" s="43">
        <f t="shared" si="210"/>
        <v>16622.900000000001</v>
      </c>
      <c r="AM87" s="3" t="s">
        <v>271</v>
      </c>
      <c r="AN87" s="3"/>
    </row>
    <row r="88" spans="1:40" ht="36" x14ac:dyDescent="0.35">
      <c r="A88" s="37" t="s">
        <v>180</v>
      </c>
      <c r="B88" s="45" t="s">
        <v>133</v>
      </c>
      <c r="C88" s="44" t="s">
        <v>11</v>
      </c>
      <c r="D88" s="10">
        <v>622.9</v>
      </c>
      <c r="E88" s="10"/>
      <c r="F88" s="10">
        <f t="shared" si="9"/>
        <v>622.9</v>
      </c>
      <c r="G88" s="10"/>
      <c r="H88" s="10">
        <f t="shared" si="191"/>
        <v>622.9</v>
      </c>
      <c r="I88" s="10"/>
      <c r="J88" s="10">
        <f t="shared" si="192"/>
        <v>622.9</v>
      </c>
      <c r="K88" s="10"/>
      <c r="L88" s="10">
        <f t="shared" si="193"/>
        <v>622.9</v>
      </c>
      <c r="M88" s="10"/>
      <c r="N88" s="10">
        <f t="shared" si="202"/>
        <v>622.9</v>
      </c>
      <c r="O88" s="24"/>
      <c r="P88" s="40">
        <f t="shared" si="203"/>
        <v>622.9</v>
      </c>
      <c r="Q88" s="10">
        <v>0</v>
      </c>
      <c r="R88" s="10">
        <v>0</v>
      </c>
      <c r="S88" s="10">
        <f t="shared" si="3"/>
        <v>0</v>
      </c>
      <c r="T88" s="10"/>
      <c r="U88" s="10">
        <f t="shared" si="194"/>
        <v>0</v>
      </c>
      <c r="V88" s="10"/>
      <c r="W88" s="10">
        <f t="shared" si="195"/>
        <v>0</v>
      </c>
      <c r="X88" s="10"/>
      <c r="Y88" s="10">
        <f t="shared" si="205"/>
        <v>0</v>
      </c>
      <c r="Z88" s="24"/>
      <c r="AA88" s="40">
        <f t="shared" si="206"/>
        <v>0</v>
      </c>
      <c r="AB88" s="10">
        <v>16000</v>
      </c>
      <c r="AC88" s="11"/>
      <c r="AD88" s="11">
        <f t="shared" si="4"/>
        <v>16000</v>
      </c>
      <c r="AE88" s="11"/>
      <c r="AF88" s="11">
        <f t="shared" si="198"/>
        <v>16000</v>
      </c>
      <c r="AG88" s="11"/>
      <c r="AH88" s="11">
        <f t="shared" si="199"/>
        <v>16000</v>
      </c>
      <c r="AI88" s="11"/>
      <c r="AJ88" s="11">
        <f t="shared" si="209"/>
        <v>16000</v>
      </c>
      <c r="AK88" s="27"/>
      <c r="AL88" s="43">
        <f t="shared" si="210"/>
        <v>16000</v>
      </c>
      <c r="AM88" s="3" t="s">
        <v>273</v>
      </c>
      <c r="AN88" s="3"/>
    </row>
    <row r="89" spans="1:40" ht="54" x14ac:dyDescent="0.35">
      <c r="A89" s="37" t="s">
        <v>181</v>
      </c>
      <c r="B89" s="45" t="s">
        <v>134</v>
      </c>
      <c r="C89" s="47" t="s">
        <v>59</v>
      </c>
      <c r="D89" s="10">
        <v>2754.2</v>
      </c>
      <c r="E89" s="10"/>
      <c r="F89" s="10">
        <f t="shared" si="9"/>
        <v>2754.2</v>
      </c>
      <c r="G89" s="10"/>
      <c r="H89" s="10">
        <f t="shared" si="191"/>
        <v>2754.2</v>
      </c>
      <c r="I89" s="10"/>
      <c r="J89" s="10">
        <f t="shared" si="192"/>
        <v>2754.2</v>
      </c>
      <c r="K89" s="10"/>
      <c r="L89" s="10">
        <f t="shared" si="193"/>
        <v>2754.2</v>
      </c>
      <c r="M89" s="10"/>
      <c r="N89" s="10">
        <f t="shared" si="202"/>
        <v>2754.2</v>
      </c>
      <c r="O89" s="24"/>
      <c r="P89" s="40">
        <f t="shared" si="203"/>
        <v>2754.2</v>
      </c>
      <c r="Q89" s="10">
        <v>0</v>
      </c>
      <c r="R89" s="10">
        <v>0</v>
      </c>
      <c r="S89" s="10">
        <f t="shared" si="3"/>
        <v>0</v>
      </c>
      <c r="T89" s="10"/>
      <c r="U89" s="10">
        <f t="shared" si="194"/>
        <v>0</v>
      </c>
      <c r="V89" s="10"/>
      <c r="W89" s="10">
        <f t="shared" si="195"/>
        <v>0</v>
      </c>
      <c r="X89" s="10"/>
      <c r="Y89" s="10">
        <f t="shared" si="205"/>
        <v>0</v>
      </c>
      <c r="Z89" s="24"/>
      <c r="AA89" s="40">
        <f t="shared" si="206"/>
        <v>0</v>
      </c>
      <c r="AB89" s="10">
        <v>0</v>
      </c>
      <c r="AC89" s="11">
        <v>0</v>
      </c>
      <c r="AD89" s="11">
        <f t="shared" si="4"/>
        <v>0</v>
      </c>
      <c r="AE89" s="11"/>
      <c r="AF89" s="11">
        <f t="shared" si="198"/>
        <v>0</v>
      </c>
      <c r="AG89" s="11"/>
      <c r="AH89" s="11">
        <f t="shared" si="199"/>
        <v>0</v>
      </c>
      <c r="AI89" s="11"/>
      <c r="AJ89" s="11">
        <f t="shared" si="209"/>
        <v>0</v>
      </c>
      <c r="AK89" s="27"/>
      <c r="AL89" s="43">
        <f t="shared" si="210"/>
        <v>0</v>
      </c>
      <c r="AM89" s="3" t="s">
        <v>265</v>
      </c>
      <c r="AN89" s="3"/>
    </row>
    <row r="90" spans="1:40" ht="54" x14ac:dyDescent="0.35">
      <c r="A90" s="37" t="s">
        <v>182</v>
      </c>
      <c r="B90" s="45" t="s">
        <v>135</v>
      </c>
      <c r="C90" s="47" t="s">
        <v>59</v>
      </c>
      <c r="D90" s="10">
        <v>2754.2</v>
      </c>
      <c r="E90" s="10"/>
      <c r="F90" s="10">
        <f t="shared" ref="F90:F173" si="211">D90+E90</f>
        <v>2754.2</v>
      </c>
      <c r="G90" s="10"/>
      <c r="H90" s="10">
        <f t="shared" si="191"/>
        <v>2754.2</v>
      </c>
      <c r="I90" s="10"/>
      <c r="J90" s="10">
        <f t="shared" si="192"/>
        <v>2754.2</v>
      </c>
      <c r="K90" s="10"/>
      <c r="L90" s="10">
        <f t="shared" si="193"/>
        <v>2754.2</v>
      </c>
      <c r="M90" s="10"/>
      <c r="N90" s="10">
        <f t="shared" si="202"/>
        <v>2754.2</v>
      </c>
      <c r="O90" s="24"/>
      <c r="P90" s="40">
        <f t="shared" si="203"/>
        <v>2754.2</v>
      </c>
      <c r="Q90" s="10">
        <v>0</v>
      </c>
      <c r="R90" s="10">
        <v>0</v>
      </c>
      <c r="S90" s="10">
        <f t="shared" ref="S90:S173" si="212">Q90+R90</f>
        <v>0</v>
      </c>
      <c r="T90" s="10"/>
      <c r="U90" s="10">
        <f t="shared" si="194"/>
        <v>0</v>
      </c>
      <c r="V90" s="10"/>
      <c r="W90" s="10">
        <f t="shared" si="195"/>
        <v>0</v>
      </c>
      <c r="X90" s="10"/>
      <c r="Y90" s="10">
        <f t="shared" si="205"/>
        <v>0</v>
      </c>
      <c r="Z90" s="24"/>
      <c r="AA90" s="40">
        <f t="shared" si="206"/>
        <v>0</v>
      </c>
      <c r="AB90" s="10">
        <v>0</v>
      </c>
      <c r="AC90" s="11">
        <v>0</v>
      </c>
      <c r="AD90" s="11">
        <f t="shared" ref="AD90:AD173" si="213">AB90+AC90</f>
        <v>0</v>
      </c>
      <c r="AE90" s="11"/>
      <c r="AF90" s="11">
        <f t="shared" si="198"/>
        <v>0</v>
      </c>
      <c r="AG90" s="11"/>
      <c r="AH90" s="11">
        <f t="shared" si="199"/>
        <v>0</v>
      </c>
      <c r="AI90" s="11"/>
      <c r="AJ90" s="11">
        <f t="shared" si="209"/>
        <v>0</v>
      </c>
      <c r="AK90" s="27"/>
      <c r="AL90" s="43">
        <f t="shared" si="210"/>
        <v>0</v>
      </c>
      <c r="AM90" s="3" t="s">
        <v>264</v>
      </c>
      <c r="AN90" s="3"/>
    </row>
    <row r="91" spans="1:40" ht="54" x14ac:dyDescent="0.35">
      <c r="A91" s="37" t="s">
        <v>183</v>
      </c>
      <c r="B91" s="45" t="s">
        <v>307</v>
      </c>
      <c r="C91" s="47" t="s">
        <v>59</v>
      </c>
      <c r="D91" s="10">
        <v>2754.2</v>
      </c>
      <c r="E91" s="10"/>
      <c r="F91" s="10">
        <f t="shared" si="211"/>
        <v>2754.2</v>
      </c>
      <c r="G91" s="10"/>
      <c r="H91" s="10">
        <f t="shared" si="191"/>
        <v>2754.2</v>
      </c>
      <c r="I91" s="10"/>
      <c r="J91" s="10">
        <f t="shared" si="192"/>
        <v>2754.2</v>
      </c>
      <c r="K91" s="10"/>
      <c r="L91" s="10">
        <f t="shared" si="193"/>
        <v>2754.2</v>
      </c>
      <c r="M91" s="10"/>
      <c r="N91" s="10">
        <f t="shared" si="202"/>
        <v>2754.2</v>
      </c>
      <c r="O91" s="24"/>
      <c r="P91" s="40">
        <f t="shared" si="203"/>
        <v>2754.2</v>
      </c>
      <c r="Q91" s="10">
        <v>0</v>
      </c>
      <c r="R91" s="10">
        <v>0</v>
      </c>
      <c r="S91" s="10">
        <f t="shared" si="212"/>
        <v>0</v>
      </c>
      <c r="T91" s="10"/>
      <c r="U91" s="10">
        <f t="shared" si="194"/>
        <v>0</v>
      </c>
      <c r="V91" s="10"/>
      <c r="W91" s="10">
        <f t="shared" si="195"/>
        <v>0</v>
      </c>
      <c r="X91" s="10"/>
      <c r="Y91" s="10">
        <f t="shared" si="205"/>
        <v>0</v>
      </c>
      <c r="Z91" s="24"/>
      <c r="AA91" s="40">
        <f t="shared" si="206"/>
        <v>0</v>
      </c>
      <c r="AB91" s="10">
        <v>0</v>
      </c>
      <c r="AC91" s="11">
        <v>0</v>
      </c>
      <c r="AD91" s="11">
        <f t="shared" si="213"/>
        <v>0</v>
      </c>
      <c r="AE91" s="11"/>
      <c r="AF91" s="11">
        <f t="shared" si="198"/>
        <v>0</v>
      </c>
      <c r="AG91" s="11"/>
      <c r="AH91" s="11">
        <f t="shared" si="199"/>
        <v>0</v>
      </c>
      <c r="AI91" s="11"/>
      <c r="AJ91" s="11">
        <f t="shared" si="209"/>
        <v>0</v>
      </c>
      <c r="AK91" s="27"/>
      <c r="AL91" s="43">
        <f t="shared" si="210"/>
        <v>0</v>
      </c>
      <c r="AM91" s="3" t="s">
        <v>266</v>
      </c>
      <c r="AN91" s="3"/>
    </row>
    <row r="92" spans="1:40" ht="54" x14ac:dyDescent="0.35">
      <c r="A92" s="37" t="s">
        <v>184</v>
      </c>
      <c r="B92" s="45" t="s">
        <v>349</v>
      </c>
      <c r="C92" s="47" t="s">
        <v>59</v>
      </c>
      <c r="D92" s="10"/>
      <c r="E92" s="10"/>
      <c r="F92" s="10"/>
      <c r="G92" s="10">
        <v>9206.1419999999998</v>
      </c>
      <c r="H92" s="10">
        <f t="shared" si="191"/>
        <v>9206.1419999999998</v>
      </c>
      <c r="I92" s="10"/>
      <c r="J92" s="10">
        <f t="shared" si="192"/>
        <v>9206.1419999999998</v>
      </c>
      <c r="K92" s="10"/>
      <c r="L92" s="10">
        <f t="shared" si="193"/>
        <v>9206.1419999999998</v>
      </c>
      <c r="M92" s="10"/>
      <c r="N92" s="10">
        <f t="shared" si="202"/>
        <v>9206.1419999999998</v>
      </c>
      <c r="O92" s="24"/>
      <c r="P92" s="40">
        <f t="shared" si="203"/>
        <v>9206.1419999999998</v>
      </c>
      <c r="Q92" s="10"/>
      <c r="R92" s="10"/>
      <c r="S92" s="10"/>
      <c r="T92" s="10"/>
      <c r="U92" s="10">
        <f t="shared" si="194"/>
        <v>0</v>
      </c>
      <c r="V92" s="10"/>
      <c r="W92" s="10">
        <f t="shared" si="195"/>
        <v>0</v>
      </c>
      <c r="X92" s="10"/>
      <c r="Y92" s="10">
        <f t="shared" si="205"/>
        <v>0</v>
      </c>
      <c r="Z92" s="24"/>
      <c r="AA92" s="40">
        <f t="shared" si="206"/>
        <v>0</v>
      </c>
      <c r="AB92" s="10"/>
      <c r="AC92" s="11"/>
      <c r="AD92" s="11"/>
      <c r="AE92" s="11"/>
      <c r="AF92" s="11">
        <f t="shared" si="198"/>
        <v>0</v>
      </c>
      <c r="AG92" s="11"/>
      <c r="AH92" s="11">
        <f t="shared" si="199"/>
        <v>0</v>
      </c>
      <c r="AI92" s="11"/>
      <c r="AJ92" s="11">
        <f t="shared" si="209"/>
        <v>0</v>
      </c>
      <c r="AK92" s="27"/>
      <c r="AL92" s="43">
        <f t="shared" si="210"/>
        <v>0</v>
      </c>
      <c r="AM92" s="3" t="s">
        <v>348</v>
      </c>
      <c r="AN92" s="3"/>
    </row>
    <row r="93" spans="1:40" ht="54" x14ac:dyDescent="0.35">
      <c r="A93" s="37" t="s">
        <v>185</v>
      </c>
      <c r="B93" s="45" t="s">
        <v>351</v>
      </c>
      <c r="C93" s="47" t="s">
        <v>59</v>
      </c>
      <c r="D93" s="10"/>
      <c r="E93" s="10"/>
      <c r="F93" s="10"/>
      <c r="G93" s="10"/>
      <c r="H93" s="10">
        <f t="shared" si="191"/>
        <v>0</v>
      </c>
      <c r="I93" s="10"/>
      <c r="J93" s="10">
        <f t="shared" si="192"/>
        <v>0</v>
      </c>
      <c r="K93" s="10"/>
      <c r="L93" s="10">
        <f t="shared" si="193"/>
        <v>0</v>
      </c>
      <c r="M93" s="10"/>
      <c r="N93" s="10">
        <f t="shared" si="202"/>
        <v>0</v>
      </c>
      <c r="O93" s="24"/>
      <c r="P93" s="40">
        <f t="shared" si="203"/>
        <v>0</v>
      </c>
      <c r="Q93" s="10"/>
      <c r="R93" s="10"/>
      <c r="S93" s="10"/>
      <c r="T93" s="10">
        <v>5373.71</v>
      </c>
      <c r="U93" s="10">
        <f t="shared" si="194"/>
        <v>5373.71</v>
      </c>
      <c r="V93" s="10"/>
      <c r="W93" s="10">
        <f t="shared" si="195"/>
        <v>5373.71</v>
      </c>
      <c r="X93" s="10"/>
      <c r="Y93" s="10">
        <f t="shared" si="205"/>
        <v>5373.71</v>
      </c>
      <c r="Z93" s="24"/>
      <c r="AA93" s="40">
        <f t="shared" si="206"/>
        <v>5373.71</v>
      </c>
      <c r="AB93" s="10"/>
      <c r="AC93" s="11"/>
      <c r="AD93" s="11"/>
      <c r="AE93" s="11"/>
      <c r="AF93" s="11">
        <f t="shared" si="198"/>
        <v>0</v>
      </c>
      <c r="AG93" s="11"/>
      <c r="AH93" s="11">
        <f t="shared" si="199"/>
        <v>0</v>
      </c>
      <c r="AI93" s="11"/>
      <c r="AJ93" s="11">
        <f t="shared" si="209"/>
        <v>0</v>
      </c>
      <c r="AK93" s="27"/>
      <c r="AL93" s="43">
        <f t="shared" si="210"/>
        <v>0</v>
      </c>
      <c r="AM93" s="3" t="s">
        <v>352</v>
      </c>
      <c r="AN93" s="3"/>
    </row>
    <row r="94" spans="1:40" ht="83.25" customHeight="1" x14ac:dyDescent="0.35">
      <c r="A94" s="37" t="s">
        <v>186</v>
      </c>
      <c r="B94" s="45" t="s">
        <v>382</v>
      </c>
      <c r="C94" s="44" t="s">
        <v>11</v>
      </c>
      <c r="D94" s="10"/>
      <c r="E94" s="10"/>
      <c r="F94" s="10"/>
      <c r="G94" s="10"/>
      <c r="H94" s="10"/>
      <c r="I94" s="10"/>
      <c r="J94" s="10"/>
      <c r="K94" s="10">
        <v>69106.292000000001</v>
      </c>
      <c r="L94" s="10">
        <f t="shared" si="193"/>
        <v>69106.292000000001</v>
      </c>
      <c r="M94" s="10"/>
      <c r="N94" s="10">
        <f t="shared" si="202"/>
        <v>69106.292000000001</v>
      </c>
      <c r="O94" s="24"/>
      <c r="P94" s="40">
        <f t="shared" si="203"/>
        <v>69106.292000000001</v>
      </c>
      <c r="Q94" s="10"/>
      <c r="R94" s="10"/>
      <c r="S94" s="10"/>
      <c r="T94" s="10"/>
      <c r="U94" s="10"/>
      <c r="V94" s="10"/>
      <c r="W94" s="10">
        <f t="shared" si="195"/>
        <v>0</v>
      </c>
      <c r="X94" s="10"/>
      <c r="Y94" s="10">
        <f t="shared" si="205"/>
        <v>0</v>
      </c>
      <c r="Z94" s="24"/>
      <c r="AA94" s="40">
        <f t="shared" si="206"/>
        <v>0</v>
      </c>
      <c r="AB94" s="10"/>
      <c r="AC94" s="11"/>
      <c r="AD94" s="11"/>
      <c r="AE94" s="11"/>
      <c r="AF94" s="11"/>
      <c r="AG94" s="11"/>
      <c r="AH94" s="11">
        <f t="shared" si="199"/>
        <v>0</v>
      </c>
      <c r="AI94" s="11"/>
      <c r="AJ94" s="11">
        <f t="shared" si="209"/>
        <v>0</v>
      </c>
      <c r="AK94" s="27"/>
      <c r="AL94" s="43">
        <f t="shared" si="210"/>
        <v>0</v>
      </c>
      <c r="AM94" s="3" t="s">
        <v>360</v>
      </c>
      <c r="AN94" s="3"/>
    </row>
    <row r="95" spans="1:40" ht="54" x14ac:dyDescent="0.35">
      <c r="A95" s="37" t="s">
        <v>187</v>
      </c>
      <c r="B95" s="45" t="s">
        <v>377</v>
      </c>
      <c r="C95" s="47" t="s">
        <v>59</v>
      </c>
      <c r="D95" s="10"/>
      <c r="E95" s="10"/>
      <c r="F95" s="10"/>
      <c r="G95" s="10"/>
      <c r="H95" s="10"/>
      <c r="I95" s="10"/>
      <c r="J95" s="10"/>
      <c r="K95" s="10">
        <f>K97+K98</f>
        <v>0</v>
      </c>
      <c r="L95" s="10">
        <f t="shared" si="193"/>
        <v>0</v>
      </c>
      <c r="M95" s="10">
        <f>M97+M98</f>
        <v>0</v>
      </c>
      <c r="N95" s="10">
        <f t="shared" si="202"/>
        <v>0</v>
      </c>
      <c r="O95" s="24">
        <f>O97+O98</f>
        <v>0</v>
      </c>
      <c r="P95" s="40">
        <f t="shared" si="203"/>
        <v>0</v>
      </c>
      <c r="Q95" s="10"/>
      <c r="R95" s="10"/>
      <c r="S95" s="10"/>
      <c r="T95" s="10"/>
      <c r="U95" s="10"/>
      <c r="V95" s="10">
        <f>V97+V98</f>
        <v>40366</v>
      </c>
      <c r="W95" s="10">
        <f t="shared" si="195"/>
        <v>40366</v>
      </c>
      <c r="X95" s="10">
        <f>X97+X98</f>
        <v>0</v>
      </c>
      <c r="Y95" s="10">
        <f t="shared" si="205"/>
        <v>40366</v>
      </c>
      <c r="Z95" s="24">
        <f>Z97+Z98</f>
        <v>0</v>
      </c>
      <c r="AA95" s="40">
        <f t="shared" si="206"/>
        <v>40366</v>
      </c>
      <c r="AB95" s="10"/>
      <c r="AC95" s="11"/>
      <c r="AD95" s="11"/>
      <c r="AE95" s="11"/>
      <c r="AF95" s="11"/>
      <c r="AG95" s="11">
        <f>AG97+AG98</f>
        <v>111095.1</v>
      </c>
      <c r="AH95" s="11">
        <f t="shared" si="199"/>
        <v>111095.1</v>
      </c>
      <c r="AI95" s="11">
        <f>AI97+AI98</f>
        <v>0</v>
      </c>
      <c r="AJ95" s="11">
        <f t="shared" si="209"/>
        <v>111095.1</v>
      </c>
      <c r="AK95" s="27">
        <f>AK97+AK98</f>
        <v>0</v>
      </c>
      <c r="AL95" s="43">
        <f t="shared" si="210"/>
        <v>111095.1</v>
      </c>
      <c r="AM95" s="3"/>
      <c r="AN95" s="3"/>
    </row>
    <row r="96" spans="1:40" x14ac:dyDescent="0.35">
      <c r="A96" s="37"/>
      <c r="B96" s="45" t="s">
        <v>121</v>
      </c>
      <c r="C96" s="44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24"/>
      <c r="P96" s="40"/>
      <c r="Q96" s="10"/>
      <c r="R96" s="10"/>
      <c r="S96" s="10"/>
      <c r="T96" s="10"/>
      <c r="U96" s="10"/>
      <c r="V96" s="10"/>
      <c r="W96" s="10"/>
      <c r="X96" s="10"/>
      <c r="Y96" s="10"/>
      <c r="Z96" s="24"/>
      <c r="AA96" s="40"/>
      <c r="AB96" s="10"/>
      <c r="AC96" s="11"/>
      <c r="AD96" s="11"/>
      <c r="AE96" s="11"/>
      <c r="AF96" s="11"/>
      <c r="AG96" s="11"/>
      <c r="AH96" s="11"/>
      <c r="AI96" s="11"/>
      <c r="AJ96" s="11"/>
      <c r="AK96" s="27"/>
      <c r="AL96" s="43"/>
      <c r="AM96" s="3"/>
      <c r="AN96" s="3"/>
    </row>
    <row r="97" spans="1:40" s="3" customFormat="1" hidden="1" x14ac:dyDescent="0.35">
      <c r="A97" s="1"/>
      <c r="B97" s="18" t="s">
        <v>6</v>
      </c>
      <c r="C97" s="16"/>
      <c r="D97" s="10"/>
      <c r="E97" s="10"/>
      <c r="F97" s="10"/>
      <c r="G97" s="10"/>
      <c r="H97" s="10"/>
      <c r="I97" s="10"/>
      <c r="J97" s="10"/>
      <c r="K97" s="10"/>
      <c r="L97" s="10">
        <f t="shared" si="193"/>
        <v>0</v>
      </c>
      <c r="M97" s="10"/>
      <c r="N97" s="10">
        <f>L97+M97</f>
        <v>0</v>
      </c>
      <c r="O97" s="24"/>
      <c r="P97" s="10">
        <f>N97+O97</f>
        <v>0</v>
      </c>
      <c r="Q97" s="10"/>
      <c r="R97" s="10"/>
      <c r="S97" s="10"/>
      <c r="T97" s="10"/>
      <c r="U97" s="10"/>
      <c r="V97" s="10">
        <v>20366</v>
      </c>
      <c r="W97" s="10">
        <f t="shared" si="195"/>
        <v>20366</v>
      </c>
      <c r="X97" s="10"/>
      <c r="Y97" s="10">
        <f t="shared" ref="Y97:Y101" si="214">W97+X97</f>
        <v>20366</v>
      </c>
      <c r="Z97" s="24"/>
      <c r="AA97" s="10">
        <f t="shared" ref="AA97:AA101" si="215">Y97+Z97</f>
        <v>20366</v>
      </c>
      <c r="AB97" s="10"/>
      <c r="AC97" s="11"/>
      <c r="AD97" s="11"/>
      <c r="AE97" s="11"/>
      <c r="AF97" s="11"/>
      <c r="AG97" s="11">
        <v>29634</v>
      </c>
      <c r="AH97" s="11">
        <f t="shared" si="199"/>
        <v>29634</v>
      </c>
      <c r="AI97" s="11"/>
      <c r="AJ97" s="11">
        <f t="shared" ref="AJ97:AJ101" si="216">AH97+AI97</f>
        <v>29634</v>
      </c>
      <c r="AK97" s="27"/>
      <c r="AL97" s="11">
        <f t="shared" ref="AL97:AL101" si="217">AJ97+AK97</f>
        <v>29634</v>
      </c>
      <c r="AM97" s="3" t="s">
        <v>378</v>
      </c>
      <c r="AN97" s="3">
        <v>0</v>
      </c>
    </row>
    <row r="98" spans="1:40" x14ac:dyDescent="0.35">
      <c r="A98" s="37"/>
      <c r="B98" s="45" t="s">
        <v>125</v>
      </c>
      <c r="C98" s="44"/>
      <c r="D98" s="10"/>
      <c r="E98" s="10"/>
      <c r="F98" s="10"/>
      <c r="G98" s="10"/>
      <c r="H98" s="10"/>
      <c r="I98" s="10"/>
      <c r="J98" s="10"/>
      <c r="K98" s="10"/>
      <c r="L98" s="10">
        <f t="shared" si="193"/>
        <v>0</v>
      </c>
      <c r="M98" s="10"/>
      <c r="N98" s="10">
        <f>L98+M98</f>
        <v>0</v>
      </c>
      <c r="O98" s="24"/>
      <c r="P98" s="40">
        <f>N98+O98</f>
        <v>0</v>
      </c>
      <c r="Q98" s="10"/>
      <c r="R98" s="10"/>
      <c r="S98" s="10"/>
      <c r="T98" s="10"/>
      <c r="U98" s="10"/>
      <c r="V98" s="10">
        <v>20000</v>
      </c>
      <c r="W98" s="10">
        <f t="shared" si="195"/>
        <v>20000</v>
      </c>
      <c r="X98" s="10"/>
      <c r="Y98" s="10">
        <f t="shared" si="214"/>
        <v>20000</v>
      </c>
      <c r="Z98" s="24"/>
      <c r="AA98" s="40">
        <f t="shared" si="215"/>
        <v>20000</v>
      </c>
      <c r="AB98" s="10"/>
      <c r="AC98" s="11"/>
      <c r="AD98" s="11"/>
      <c r="AE98" s="11"/>
      <c r="AF98" s="11"/>
      <c r="AG98" s="11">
        <v>81461.100000000006</v>
      </c>
      <c r="AH98" s="11">
        <f t="shared" si="199"/>
        <v>81461.100000000006</v>
      </c>
      <c r="AI98" s="11"/>
      <c r="AJ98" s="11">
        <f t="shared" si="216"/>
        <v>81461.100000000006</v>
      </c>
      <c r="AK98" s="27"/>
      <c r="AL98" s="43">
        <f t="shared" si="217"/>
        <v>81461.100000000006</v>
      </c>
      <c r="AM98" s="3" t="s">
        <v>374</v>
      </c>
      <c r="AN98" s="3"/>
    </row>
    <row r="99" spans="1:40" ht="54" x14ac:dyDescent="0.35">
      <c r="A99" s="37" t="s">
        <v>188</v>
      </c>
      <c r="B99" s="45" t="s">
        <v>385</v>
      </c>
      <c r="C99" s="47" t="s">
        <v>59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24">
        <v>170.69499999999999</v>
      </c>
      <c r="P99" s="40">
        <f>N99+O99</f>
        <v>170.69499999999999</v>
      </c>
      <c r="Q99" s="10"/>
      <c r="R99" s="10"/>
      <c r="S99" s="10"/>
      <c r="T99" s="10"/>
      <c r="U99" s="10"/>
      <c r="V99" s="10"/>
      <c r="W99" s="10"/>
      <c r="X99" s="10"/>
      <c r="Y99" s="10"/>
      <c r="Z99" s="24"/>
      <c r="AA99" s="40">
        <f t="shared" si="215"/>
        <v>0</v>
      </c>
      <c r="AB99" s="10"/>
      <c r="AC99" s="11"/>
      <c r="AD99" s="11"/>
      <c r="AE99" s="11"/>
      <c r="AF99" s="11"/>
      <c r="AG99" s="11"/>
      <c r="AH99" s="11"/>
      <c r="AI99" s="11"/>
      <c r="AJ99" s="11"/>
      <c r="AK99" s="27"/>
      <c r="AL99" s="43">
        <f t="shared" si="217"/>
        <v>0</v>
      </c>
      <c r="AM99" s="3" t="s">
        <v>386</v>
      </c>
      <c r="AN99" s="3"/>
    </row>
    <row r="100" spans="1:40" ht="36" x14ac:dyDescent="0.35">
      <c r="A100" s="37" t="s">
        <v>189</v>
      </c>
      <c r="B100" s="45" t="s">
        <v>391</v>
      </c>
      <c r="C100" s="44" t="s">
        <v>11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24"/>
      <c r="P100" s="40">
        <f>N100+O100</f>
        <v>0</v>
      </c>
      <c r="Q100" s="10"/>
      <c r="R100" s="10"/>
      <c r="S100" s="10"/>
      <c r="T100" s="10"/>
      <c r="U100" s="10"/>
      <c r="V100" s="10"/>
      <c r="W100" s="10"/>
      <c r="X100" s="10"/>
      <c r="Y100" s="10"/>
      <c r="Z100" s="24">
        <v>17616.29</v>
      </c>
      <c r="AA100" s="40">
        <f t="shared" si="215"/>
        <v>17616.29</v>
      </c>
      <c r="AB100" s="10"/>
      <c r="AC100" s="11"/>
      <c r="AD100" s="11"/>
      <c r="AE100" s="11"/>
      <c r="AF100" s="11"/>
      <c r="AG100" s="11"/>
      <c r="AH100" s="11"/>
      <c r="AI100" s="11"/>
      <c r="AJ100" s="11"/>
      <c r="AK100" s="27"/>
      <c r="AL100" s="43">
        <f t="shared" si="217"/>
        <v>0</v>
      </c>
      <c r="AM100" s="3" t="s">
        <v>387</v>
      </c>
      <c r="AN100" s="3"/>
    </row>
    <row r="101" spans="1:40" x14ac:dyDescent="0.35">
      <c r="A101" s="37"/>
      <c r="B101" s="45" t="s">
        <v>75</v>
      </c>
      <c r="C101" s="47"/>
      <c r="D101" s="10">
        <f>D103+D104+D105+D106</f>
        <v>2138480</v>
      </c>
      <c r="E101" s="10">
        <f>E103+E104+E105+E106</f>
        <v>-37871.701999999997</v>
      </c>
      <c r="F101" s="10">
        <f t="shared" si="211"/>
        <v>2100608.298</v>
      </c>
      <c r="G101" s="10">
        <f>G103+G104+G105+G106</f>
        <v>427289.31200000003</v>
      </c>
      <c r="H101" s="10">
        <f t="shared" si="191"/>
        <v>2527897.61</v>
      </c>
      <c r="I101" s="10">
        <f>I103+I104+I105+I106</f>
        <v>3673.8</v>
      </c>
      <c r="J101" s="10">
        <f t="shared" si="192"/>
        <v>2531571.4099999997</v>
      </c>
      <c r="K101" s="10">
        <f>K103+K104+K105+K106</f>
        <v>872.9629999999961</v>
      </c>
      <c r="L101" s="10">
        <f t="shared" si="193"/>
        <v>2532444.3729999997</v>
      </c>
      <c r="M101" s="10">
        <f>M103+M104+M105+M106</f>
        <v>0</v>
      </c>
      <c r="N101" s="10">
        <f>L101+M101</f>
        <v>2532444.3729999997</v>
      </c>
      <c r="O101" s="24">
        <f>O103+O104+O105+O106</f>
        <v>25533.944</v>
      </c>
      <c r="P101" s="40">
        <f>N101+O101</f>
        <v>2557978.3169999998</v>
      </c>
      <c r="Q101" s="10">
        <f t="shared" ref="Q101:AB101" si="218">Q103+Q104+Q105+Q106</f>
        <v>2447251.4</v>
      </c>
      <c r="R101" s="10">
        <f t="shared" ref="R101:T101" si="219">R103+R104+R105+R106</f>
        <v>0</v>
      </c>
      <c r="S101" s="10">
        <f t="shared" si="212"/>
        <v>2447251.4</v>
      </c>
      <c r="T101" s="10">
        <f t="shared" si="219"/>
        <v>10691.1</v>
      </c>
      <c r="U101" s="10">
        <f t="shared" si="194"/>
        <v>2457942.5</v>
      </c>
      <c r="V101" s="10">
        <f t="shared" ref="V101" si="220">V103+V104+V105+V106</f>
        <v>0</v>
      </c>
      <c r="W101" s="10">
        <f t="shared" si="195"/>
        <v>2457942.5</v>
      </c>
      <c r="X101" s="10">
        <f t="shared" ref="X101:Z101" si="221">X103+X104+X105+X106</f>
        <v>0</v>
      </c>
      <c r="Y101" s="10">
        <f t="shared" si="214"/>
        <v>2457942.5</v>
      </c>
      <c r="Z101" s="24">
        <f t="shared" si="221"/>
        <v>10820.85</v>
      </c>
      <c r="AA101" s="40">
        <f t="shared" si="215"/>
        <v>2468763.35</v>
      </c>
      <c r="AB101" s="10">
        <f t="shared" si="218"/>
        <v>2741485</v>
      </c>
      <c r="AC101" s="11">
        <f t="shared" ref="AC101:AE101" si="222">AC103+AC104+AC105+AC106</f>
        <v>37871.701999999997</v>
      </c>
      <c r="AD101" s="11">
        <f t="shared" si="213"/>
        <v>2779356.702</v>
      </c>
      <c r="AE101" s="11">
        <f t="shared" si="222"/>
        <v>10691.199999999997</v>
      </c>
      <c r="AF101" s="11">
        <f t="shared" si="198"/>
        <v>2790047.9020000002</v>
      </c>
      <c r="AG101" s="11">
        <f t="shared" ref="AG101:AI101" si="223">AG103+AG104+AG105+AG106</f>
        <v>161550.97</v>
      </c>
      <c r="AH101" s="11">
        <f t="shared" si="199"/>
        <v>2951598.8720000004</v>
      </c>
      <c r="AI101" s="11">
        <f t="shared" si="223"/>
        <v>0</v>
      </c>
      <c r="AJ101" s="11">
        <f t="shared" si="216"/>
        <v>2951598.8720000004</v>
      </c>
      <c r="AK101" s="27">
        <f t="shared" ref="AK101" si="224">AK103+AK104+AK105+AK106</f>
        <v>0</v>
      </c>
      <c r="AL101" s="43">
        <f t="shared" si="217"/>
        <v>2951598.8720000004</v>
      </c>
      <c r="AM101" s="3"/>
      <c r="AN101" s="3"/>
    </row>
    <row r="102" spans="1:40" x14ac:dyDescent="0.35">
      <c r="A102" s="37"/>
      <c r="B102" s="38" t="s">
        <v>5</v>
      </c>
      <c r="C102" s="47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24"/>
      <c r="P102" s="40"/>
      <c r="Q102" s="10"/>
      <c r="R102" s="10"/>
      <c r="S102" s="10"/>
      <c r="T102" s="10"/>
      <c r="U102" s="10"/>
      <c r="V102" s="10"/>
      <c r="W102" s="10"/>
      <c r="X102" s="10"/>
      <c r="Y102" s="10"/>
      <c r="Z102" s="24"/>
      <c r="AA102" s="40"/>
      <c r="AB102" s="11"/>
      <c r="AC102" s="11"/>
      <c r="AD102" s="11"/>
      <c r="AE102" s="11"/>
      <c r="AF102" s="11"/>
      <c r="AG102" s="11"/>
      <c r="AH102" s="11"/>
      <c r="AI102" s="11"/>
      <c r="AJ102" s="11"/>
      <c r="AK102" s="27"/>
      <c r="AL102" s="43"/>
      <c r="AM102" s="3"/>
      <c r="AN102" s="3"/>
    </row>
    <row r="103" spans="1:40" s="3" customFormat="1" hidden="1" x14ac:dyDescent="0.35">
      <c r="A103" s="1"/>
      <c r="B103" s="5" t="s">
        <v>6</v>
      </c>
      <c r="C103" s="6"/>
      <c r="D103" s="10">
        <f>D107+D108+D109+D111+D112+D113+D114+D115+D116+D118+D120+D122+D123+D125+D127++D129+D130+D133</f>
        <v>849077.8</v>
      </c>
      <c r="E103" s="10">
        <f>E107+E108+E109+E111+E112+E113+E114+E115+E116+E118+E120+E122+E123+E125+E127++E129+E130+E133</f>
        <v>-37871.701999999997</v>
      </c>
      <c r="F103" s="10">
        <f t="shared" si="211"/>
        <v>811206.098</v>
      </c>
      <c r="G103" s="10">
        <f>G107+G108+G109+G111+G112+G113+G114+G115+G116+G118+G120+G122+G123+G125+G127++G129+G130+G133+G110+G124+G126+G128+G117+G119+G121</f>
        <v>76313.511999999988</v>
      </c>
      <c r="H103" s="10">
        <f t="shared" ref="H103:H131" si="225">F103+G103</f>
        <v>887519.61</v>
      </c>
      <c r="I103" s="10">
        <f>I107+I108+I109+I111+I112+I113+I114+I115+I116+I118+I120+I122+I123+I125+I127++I129+I130+I133+I110+I124+I126+I128+I117+I119+I121</f>
        <v>3673.8</v>
      </c>
      <c r="J103" s="10">
        <f t="shared" ref="J103:J131" si="226">H103+I103</f>
        <v>891193.41</v>
      </c>
      <c r="K103" s="10">
        <f>K107+K108+K109+K111+K112+K113+K114+K115+K116+K118+K120+K122+K123+K125+K127++K129+K130+K133+K110+K124+K126+K128+K117+K119+K121</f>
        <v>872.9629999999961</v>
      </c>
      <c r="L103" s="10">
        <f t="shared" ref="L103:L131" si="227">J103+K103</f>
        <v>892066.37300000002</v>
      </c>
      <c r="M103" s="10">
        <f>M107+M108+M109+M111+M112+M113+M114+M115+M116+M118+M120+M122+M123+M125+M127++M129+M130+M133+M110+M124+M126+M128+M117+M119+M121</f>
        <v>0</v>
      </c>
      <c r="N103" s="10">
        <f t="shared" ref="N103:N131" si="228">L103+M103</f>
        <v>892066.37300000002</v>
      </c>
      <c r="O103" s="24">
        <f>O107+O108+O109+O111+O112+O113+O114+O115+O116+O118+O120+O122+O123+O125+O127++O129+O130+O133+O110+O124+O126+O128+O117+O119+O121</f>
        <v>25533.944</v>
      </c>
      <c r="P103" s="10">
        <f t="shared" ref="P103:P131" si="229">N103+O103</f>
        <v>917600.31700000004</v>
      </c>
      <c r="Q103" s="10">
        <f t="shared" ref="Q103:AB103" si="230">Q107+Q108+Q109+Q111+Q112+Q113+Q114+Q115+Q116+Q118+Q120+Q122+Q123+Q125+Q127++Q129+Q130+Q133</f>
        <v>961447.89999999991</v>
      </c>
      <c r="R103" s="10">
        <f t="shared" ref="R103" si="231">R107+R108+R109+R111+R112+R113+R114+R115+R116+R118+R120+R122+R123+R125+R127++R129+R130+R133</f>
        <v>0</v>
      </c>
      <c r="S103" s="10">
        <f t="shared" si="212"/>
        <v>961447.89999999991</v>
      </c>
      <c r="T103" s="10">
        <f>T107+T108+T109+T111+T112+T113+T114+T115+T116+T118+T120+T122+T123+T125+T127++T129+T130+T133+T110+T124+T126+T128+T117+T119+T121</f>
        <v>0</v>
      </c>
      <c r="U103" s="10">
        <f t="shared" ref="U103:U131" si="232">S103+T103</f>
        <v>961447.89999999991</v>
      </c>
      <c r="V103" s="10">
        <f>V107+V108+V109+V111+V112+V113+V114+V115+V116+V118+V120+V122+V123+V125+V127++V129+V130+V133+V110+V124+V126+V128+V117+V119+V121</f>
        <v>0</v>
      </c>
      <c r="W103" s="10">
        <f t="shared" ref="W103:W119" si="233">U103+V103</f>
        <v>961447.89999999991</v>
      </c>
      <c r="X103" s="10">
        <f>X107+X108+X109+X111+X112+X113+X114+X115+X116+X118+X120+X122+X123+X125+X127++X129+X130+X133+X110+X124+X126+X128+X117+X119+X121</f>
        <v>0</v>
      </c>
      <c r="Y103" s="10">
        <f t="shared" ref="Y103:Y119" si="234">W103+X103</f>
        <v>961447.89999999991</v>
      </c>
      <c r="Z103" s="24">
        <f>Z107+Z108+Z109+Z111+Z112+Z113+Z114+Z115+Z116+Z118+Z120+Z122+Z123+Z125+Z127++Z129+Z130+Z133+Z110+Z124+Z126+Z128+Z117+Z119+Z121</f>
        <v>10820.85</v>
      </c>
      <c r="AA103" s="10">
        <f t="shared" ref="AA103:AA119" si="235">Y103+Z103</f>
        <v>972268.74999999988</v>
      </c>
      <c r="AB103" s="10">
        <f t="shared" si="230"/>
        <v>266407.8</v>
      </c>
      <c r="AC103" s="11">
        <f t="shared" ref="AC103" si="236">AC107+AC108+AC109+AC111+AC112+AC113+AC114+AC115+AC116+AC118+AC120+AC122+AC123+AC125+AC127++AC129+AC130+AC133</f>
        <v>37871.701999999997</v>
      </c>
      <c r="AD103" s="11">
        <f t="shared" si="213"/>
        <v>304279.50199999998</v>
      </c>
      <c r="AE103" s="11">
        <f>AE107+AE108+AE109+AE111+AE112+AE113+AE114+AE115+AE116+AE118+AE120+AE122+AE123+AE125+AE127++AE129+AE130+AE133+AE110+AE124+AE126+AE128+AE117+AE119+AE121</f>
        <v>0</v>
      </c>
      <c r="AF103" s="11">
        <f t="shared" ref="AF103:AF131" si="237">AD103+AE103</f>
        <v>304279.50199999998</v>
      </c>
      <c r="AG103" s="11">
        <f>AG107+AG108+AG109+AG111+AG112+AG113+AG114+AG115+AG116+AG118+AG120+AG122+AG123+AG125+AG127++AG129+AG130+AG133+AG110+AG124+AG126+AG128+AG117+AG119+AG121</f>
        <v>161550.97</v>
      </c>
      <c r="AH103" s="11">
        <f t="shared" ref="AH103:AH131" si="238">AF103+AG103</f>
        <v>465830.47199999995</v>
      </c>
      <c r="AI103" s="11">
        <f>AI107+AI108+AI109+AI111+AI112+AI113+AI114+AI115+AI116+AI118+AI120+AI122+AI123+AI125+AI127++AI129+AI130+AI133+AI110+AI124+AI126+AI128+AI117+AI119+AI121</f>
        <v>0</v>
      </c>
      <c r="AJ103" s="11">
        <f t="shared" ref="AJ103:AJ131" si="239">AH103+AI103</f>
        <v>465830.47199999995</v>
      </c>
      <c r="AK103" s="27">
        <f>AK107+AK108+AK109+AK111+AK112+AK113+AK114+AK115+AK116+AK118+AK120+AK122+AK123+AK125+AK127++AK129+AK130+AK133+AK110+AK124+AK126+AK128+AK117+AK119+AK121</f>
        <v>0</v>
      </c>
      <c r="AL103" s="11">
        <f t="shared" ref="AL103:AL131" si="240">AJ103+AK103</f>
        <v>465830.47199999995</v>
      </c>
      <c r="AN103" s="3">
        <v>0</v>
      </c>
    </row>
    <row r="104" spans="1:40" x14ac:dyDescent="0.35">
      <c r="A104" s="37"/>
      <c r="B104" s="44" t="s">
        <v>12</v>
      </c>
      <c r="C104" s="47"/>
      <c r="D104" s="10">
        <f>D134+D138+D141</f>
        <v>627756.69999999995</v>
      </c>
      <c r="E104" s="10">
        <f>E134+E138+E141</f>
        <v>0</v>
      </c>
      <c r="F104" s="10">
        <f t="shared" si="211"/>
        <v>627756.69999999995</v>
      </c>
      <c r="G104" s="10">
        <f>G134+G138+G141</f>
        <v>-3146.2000000000003</v>
      </c>
      <c r="H104" s="10">
        <f t="shared" si="225"/>
        <v>624610.5</v>
      </c>
      <c r="I104" s="10">
        <f>I134+I138+I141</f>
        <v>0</v>
      </c>
      <c r="J104" s="10">
        <f t="shared" si="226"/>
        <v>624610.5</v>
      </c>
      <c r="K104" s="10">
        <f>K134+K138+K141</f>
        <v>0</v>
      </c>
      <c r="L104" s="10">
        <f t="shared" si="227"/>
        <v>624610.5</v>
      </c>
      <c r="M104" s="10">
        <f>M134+M138+M141</f>
        <v>0</v>
      </c>
      <c r="N104" s="10">
        <f t="shared" si="228"/>
        <v>624610.5</v>
      </c>
      <c r="O104" s="24">
        <f>O134+O138+O141</f>
        <v>0</v>
      </c>
      <c r="P104" s="40">
        <f t="shared" si="229"/>
        <v>624610.5</v>
      </c>
      <c r="Q104" s="10">
        <f t="shared" ref="Q104:AB104" si="241">Q134+Q138+Q141</f>
        <v>809278.8</v>
      </c>
      <c r="R104" s="10">
        <f t="shared" ref="R104:T104" si="242">R134+R138+R141</f>
        <v>0</v>
      </c>
      <c r="S104" s="10">
        <f t="shared" si="212"/>
        <v>809278.8</v>
      </c>
      <c r="T104" s="10">
        <f t="shared" si="242"/>
        <v>-6947.6</v>
      </c>
      <c r="U104" s="10">
        <f t="shared" si="232"/>
        <v>802331.20000000007</v>
      </c>
      <c r="V104" s="10">
        <f t="shared" ref="V104" si="243">V134+V138+V141</f>
        <v>0</v>
      </c>
      <c r="W104" s="10">
        <f t="shared" si="233"/>
        <v>802331.20000000007</v>
      </c>
      <c r="X104" s="10">
        <f t="shared" ref="X104:Z104" si="244">X134+X138+X141</f>
        <v>0</v>
      </c>
      <c r="Y104" s="10">
        <f t="shared" si="234"/>
        <v>802331.20000000007</v>
      </c>
      <c r="Z104" s="24">
        <f t="shared" si="244"/>
        <v>0</v>
      </c>
      <c r="AA104" s="40">
        <f t="shared" si="235"/>
        <v>802331.20000000007</v>
      </c>
      <c r="AB104" s="10">
        <f t="shared" si="241"/>
        <v>219552.1</v>
      </c>
      <c r="AC104" s="11">
        <f t="shared" ref="AC104:AE104" si="245">AC134+AC138+AC141</f>
        <v>0</v>
      </c>
      <c r="AD104" s="11">
        <f t="shared" si="213"/>
        <v>219552.1</v>
      </c>
      <c r="AE104" s="11">
        <f t="shared" si="245"/>
        <v>-8970.4000000000015</v>
      </c>
      <c r="AF104" s="11">
        <f t="shared" si="237"/>
        <v>210581.7</v>
      </c>
      <c r="AG104" s="11">
        <f t="shared" ref="AG104:AI104" si="246">AG134+AG138+AG141</f>
        <v>0</v>
      </c>
      <c r="AH104" s="11">
        <f t="shared" si="238"/>
        <v>210581.7</v>
      </c>
      <c r="AI104" s="11">
        <f t="shared" si="246"/>
        <v>0</v>
      </c>
      <c r="AJ104" s="11">
        <f t="shared" si="239"/>
        <v>210581.7</v>
      </c>
      <c r="AK104" s="27">
        <f t="shared" ref="AK104" si="247">AK134+AK138+AK141</f>
        <v>0</v>
      </c>
      <c r="AL104" s="43">
        <f t="shared" si="240"/>
        <v>210581.7</v>
      </c>
      <c r="AM104" s="3"/>
      <c r="AN104" s="3"/>
    </row>
    <row r="105" spans="1:40" x14ac:dyDescent="0.35">
      <c r="A105" s="37"/>
      <c r="B105" s="44" t="s">
        <v>20</v>
      </c>
      <c r="C105" s="47"/>
      <c r="D105" s="10">
        <f>D142</f>
        <v>143201.79999999999</v>
      </c>
      <c r="E105" s="10">
        <f>E142</f>
        <v>0</v>
      </c>
      <c r="F105" s="10">
        <f t="shared" si="211"/>
        <v>143201.79999999999</v>
      </c>
      <c r="G105" s="10">
        <f>G142</f>
        <v>1364.3</v>
      </c>
      <c r="H105" s="10">
        <f t="shared" si="225"/>
        <v>144566.09999999998</v>
      </c>
      <c r="I105" s="10">
        <f>I142</f>
        <v>0</v>
      </c>
      <c r="J105" s="10">
        <f t="shared" si="226"/>
        <v>144566.09999999998</v>
      </c>
      <c r="K105" s="10">
        <f>K142</f>
        <v>0</v>
      </c>
      <c r="L105" s="10">
        <f t="shared" si="227"/>
        <v>144566.09999999998</v>
      </c>
      <c r="M105" s="10">
        <f>M142</f>
        <v>0</v>
      </c>
      <c r="N105" s="10">
        <f t="shared" si="228"/>
        <v>144566.09999999998</v>
      </c>
      <c r="O105" s="24">
        <f>O142</f>
        <v>0</v>
      </c>
      <c r="P105" s="40">
        <f t="shared" si="229"/>
        <v>144566.09999999998</v>
      </c>
      <c r="Q105" s="10">
        <f t="shared" ref="Q105:AB105" si="248">Q142</f>
        <v>143201.79999999999</v>
      </c>
      <c r="R105" s="10">
        <f t="shared" ref="R105:T105" si="249">R142</f>
        <v>0</v>
      </c>
      <c r="S105" s="10">
        <f t="shared" si="212"/>
        <v>143201.79999999999</v>
      </c>
      <c r="T105" s="10">
        <f t="shared" si="249"/>
        <v>17638.7</v>
      </c>
      <c r="U105" s="10">
        <f t="shared" si="232"/>
        <v>160840.5</v>
      </c>
      <c r="V105" s="10">
        <f t="shared" ref="V105" si="250">V142</f>
        <v>0</v>
      </c>
      <c r="W105" s="10">
        <f t="shared" si="233"/>
        <v>160840.5</v>
      </c>
      <c r="X105" s="10">
        <f t="shared" ref="X105:Z105" si="251">X142</f>
        <v>0</v>
      </c>
      <c r="Y105" s="10">
        <f t="shared" si="234"/>
        <v>160840.5</v>
      </c>
      <c r="Z105" s="24">
        <f t="shared" si="251"/>
        <v>0</v>
      </c>
      <c r="AA105" s="40">
        <f t="shared" si="235"/>
        <v>160840.5</v>
      </c>
      <c r="AB105" s="10">
        <f t="shared" si="248"/>
        <v>147960.20000000001</v>
      </c>
      <c r="AC105" s="11">
        <f t="shared" ref="AC105:AE105" si="252">AC142</f>
        <v>0</v>
      </c>
      <c r="AD105" s="11">
        <f t="shared" si="213"/>
        <v>147960.20000000001</v>
      </c>
      <c r="AE105" s="11">
        <f t="shared" si="252"/>
        <v>19661.599999999999</v>
      </c>
      <c r="AF105" s="11">
        <f t="shared" si="237"/>
        <v>167621.80000000002</v>
      </c>
      <c r="AG105" s="11">
        <f t="shared" ref="AG105:AI105" si="253">AG142</f>
        <v>0</v>
      </c>
      <c r="AH105" s="11">
        <f t="shared" si="238"/>
        <v>167621.80000000002</v>
      </c>
      <c r="AI105" s="11">
        <f t="shared" si="253"/>
        <v>0</v>
      </c>
      <c r="AJ105" s="11">
        <f t="shared" si="239"/>
        <v>167621.80000000002</v>
      </c>
      <c r="AK105" s="27">
        <f t="shared" ref="AK105" si="254">AK142</f>
        <v>0</v>
      </c>
      <c r="AL105" s="43">
        <f t="shared" si="240"/>
        <v>167621.80000000002</v>
      </c>
      <c r="AM105" s="3"/>
      <c r="AN105" s="3"/>
    </row>
    <row r="106" spans="1:40" ht="36" x14ac:dyDescent="0.35">
      <c r="A106" s="37"/>
      <c r="B106" s="44" t="s">
        <v>116</v>
      </c>
      <c r="C106" s="47"/>
      <c r="D106" s="10">
        <f>D135</f>
        <v>518443.7</v>
      </c>
      <c r="E106" s="10">
        <f>E135</f>
        <v>0</v>
      </c>
      <c r="F106" s="10">
        <f t="shared" si="211"/>
        <v>518443.7</v>
      </c>
      <c r="G106" s="10">
        <f>G135</f>
        <v>352757.7</v>
      </c>
      <c r="H106" s="10">
        <f t="shared" si="225"/>
        <v>871201.4</v>
      </c>
      <c r="I106" s="10">
        <f>I135</f>
        <v>0</v>
      </c>
      <c r="J106" s="10">
        <f t="shared" si="226"/>
        <v>871201.4</v>
      </c>
      <c r="K106" s="10">
        <f>K135</f>
        <v>0</v>
      </c>
      <c r="L106" s="10">
        <f t="shared" si="227"/>
        <v>871201.4</v>
      </c>
      <c r="M106" s="10">
        <f>M135</f>
        <v>0</v>
      </c>
      <c r="N106" s="10">
        <f t="shared" si="228"/>
        <v>871201.4</v>
      </c>
      <c r="O106" s="24">
        <f>O135</f>
        <v>0</v>
      </c>
      <c r="P106" s="40">
        <f t="shared" si="229"/>
        <v>871201.4</v>
      </c>
      <c r="Q106" s="10">
        <f t="shared" ref="Q106:AB106" si="255">Q135</f>
        <v>533322.9</v>
      </c>
      <c r="R106" s="10">
        <f t="shared" ref="R106" si="256">R135</f>
        <v>0</v>
      </c>
      <c r="S106" s="10">
        <f t="shared" si="212"/>
        <v>533322.9</v>
      </c>
      <c r="T106" s="10"/>
      <c r="U106" s="10">
        <f t="shared" si="232"/>
        <v>533322.9</v>
      </c>
      <c r="V106" s="10"/>
      <c r="W106" s="10">
        <f t="shared" si="233"/>
        <v>533322.9</v>
      </c>
      <c r="X106" s="10"/>
      <c r="Y106" s="10">
        <f t="shared" si="234"/>
        <v>533322.9</v>
      </c>
      <c r="Z106" s="24"/>
      <c r="AA106" s="40">
        <f t="shared" si="235"/>
        <v>533322.9</v>
      </c>
      <c r="AB106" s="10">
        <f t="shared" si="255"/>
        <v>2107564.9</v>
      </c>
      <c r="AC106" s="11">
        <f t="shared" ref="AC106:AE106" si="257">AC135</f>
        <v>0</v>
      </c>
      <c r="AD106" s="11">
        <f t="shared" si="213"/>
        <v>2107564.9</v>
      </c>
      <c r="AE106" s="11">
        <f t="shared" si="257"/>
        <v>0</v>
      </c>
      <c r="AF106" s="11">
        <f t="shared" si="237"/>
        <v>2107564.9</v>
      </c>
      <c r="AG106" s="11">
        <f t="shared" ref="AG106:AI106" si="258">AG135</f>
        <v>0</v>
      </c>
      <c r="AH106" s="11">
        <f t="shared" si="238"/>
        <v>2107564.9</v>
      </c>
      <c r="AI106" s="11">
        <f t="shared" si="258"/>
        <v>0</v>
      </c>
      <c r="AJ106" s="11">
        <f t="shared" si="239"/>
        <v>2107564.9</v>
      </c>
      <c r="AK106" s="27">
        <f t="shared" ref="AK106" si="259">AK135</f>
        <v>0</v>
      </c>
      <c r="AL106" s="43">
        <f t="shared" si="240"/>
        <v>2107564.9</v>
      </c>
      <c r="AM106" s="3"/>
      <c r="AN106" s="3"/>
    </row>
    <row r="107" spans="1:40" ht="54" x14ac:dyDescent="0.35">
      <c r="A107" s="37" t="s">
        <v>190</v>
      </c>
      <c r="B107" s="44" t="s">
        <v>60</v>
      </c>
      <c r="C107" s="47" t="s">
        <v>59</v>
      </c>
      <c r="D107" s="10">
        <v>34448</v>
      </c>
      <c r="E107" s="10"/>
      <c r="F107" s="10">
        <f t="shared" si="211"/>
        <v>34448</v>
      </c>
      <c r="G107" s="10"/>
      <c r="H107" s="10">
        <f t="shared" si="225"/>
        <v>34448</v>
      </c>
      <c r="I107" s="10"/>
      <c r="J107" s="10">
        <f t="shared" si="226"/>
        <v>34448</v>
      </c>
      <c r="K107" s="10"/>
      <c r="L107" s="10">
        <f t="shared" si="227"/>
        <v>34448</v>
      </c>
      <c r="M107" s="10"/>
      <c r="N107" s="10">
        <f t="shared" si="228"/>
        <v>34448</v>
      </c>
      <c r="O107" s="24"/>
      <c r="P107" s="40">
        <f t="shared" si="229"/>
        <v>34448</v>
      </c>
      <c r="Q107" s="10">
        <v>0</v>
      </c>
      <c r="R107" s="10">
        <v>0</v>
      </c>
      <c r="S107" s="10">
        <f t="shared" si="212"/>
        <v>0</v>
      </c>
      <c r="T107" s="10"/>
      <c r="U107" s="10">
        <f t="shared" si="232"/>
        <v>0</v>
      </c>
      <c r="V107" s="10"/>
      <c r="W107" s="10">
        <f t="shared" si="233"/>
        <v>0</v>
      </c>
      <c r="X107" s="10"/>
      <c r="Y107" s="10">
        <f t="shared" si="234"/>
        <v>0</v>
      </c>
      <c r="Z107" s="24"/>
      <c r="AA107" s="40">
        <f t="shared" si="235"/>
        <v>0</v>
      </c>
      <c r="AB107" s="11">
        <v>0</v>
      </c>
      <c r="AC107" s="11">
        <v>0</v>
      </c>
      <c r="AD107" s="11">
        <f t="shared" si="213"/>
        <v>0</v>
      </c>
      <c r="AE107" s="11"/>
      <c r="AF107" s="11">
        <f t="shared" si="237"/>
        <v>0</v>
      </c>
      <c r="AG107" s="11"/>
      <c r="AH107" s="11">
        <f t="shared" si="238"/>
        <v>0</v>
      </c>
      <c r="AI107" s="11"/>
      <c r="AJ107" s="11">
        <f t="shared" si="239"/>
        <v>0</v>
      </c>
      <c r="AK107" s="27"/>
      <c r="AL107" s="43">
        <f t="shared" si="240"/>
        <v>0</v>
      </c>
      <c r="AM107" s="3" t="s">
        <v>87</v>
      </c>
      <c r="AN107" s="3"/>
    </row>
    <row r="108" spans="1:40" ht="54" x14ac:dyDescent="0.35">
      <c r="A108" s="37" t="s">
        <v>191</v>
      </c>
      <c r="B108" s="44" t="s">
        <v>61</v>
      </c>
      <c r="C108" s="47" t="s">
        <v>59</v>
      </c>
      <c r="D108" s="10">
        <v>99853.1</v>
      </c>
      <c r="E108" s="10">
        <v>-37871.701999999997</v>
      </c>
      <c r="F108" s="10">
        <f t="shared" si="211"/>
        <v>61981.398000000008</v>
      </c>
      <c r="G108" s="10"/>
      <c r="H108" s="10">
        <f t="shared" si="225"/>
        <v>61981.398000000008</v>
      </c>
      <c r="I108" s="10"/>
      <c r="J108" s="10">
        <f t="shared" si="226"/>
        <v>61981.398000000008</v>
      </c>
      <c r="K108" s="10"/>
      <c r="L108" s="10">
        <f t="shared" si="227"/>
        <v>61981.398000000008</v>
      </c>
      <c r="M108" s="10"/>
      <c r="N108" s="10">
        <f t="shared" si="228"/>
        <v>61981.398000000008</v>
      </c>
      <c r="O108" s="24"/>
      <c r="P108" s="40">
        <f t="shared" si="229"/>
        <v>61981.398000000008</v>
      </c>
      <c r="Q108" s="10">
        <v>99000</v>
      </c>
      <c r="R108" s="10"/>
      <c r="S108" s="10">
        <f t="shared" si="212"/>
        <v>99000</v>
      </c>
      <c r="T108" s="10"/>
      <c r="U108" s="10">
        <f t="shared" si="232"/>
        <v>99000</v>
      </c>
      <c r="V108" s="10"/>
      <c r="W108" s="10">
        <f t="shared" si="233"/>
        <v>99000</v>
      </c>
      <c r="X108" s="10"/>
      <c r="Y108" s="10">
        <f t="shared" si="234"/>
        <v>99000</v>
      </c>
      <c r="Z108" s="24"/>
      <c r="AA108" s="40">
        <f t="shared" si="235"/>
        <v>99000</v>
      </c>
      <c r="AB108" s="11">
        <v>185560.6</v>
      </c>
      <c r="AC108" s="11">
        <v>37871.701999999997</v>
      </c>
      <c r="AD108" s="11">
        <f t="shared" si="213"/>
        <v>223432.302</v>
      </c>
      <c r="AE108" s="11"/>
      <c r="AF108" s="11">
        <f t="shared" si="237"/>
        <v>223432.302</v>
      </c>
      <c r="AG108" s="11">
        <v>161550.97</v>
      </c>
      <c r="AH108" s="11">
        <f t="shared" si="238"/>
        <v>384983.272</v>
      </c>
      <c r="AI108" s="11"/>
      <c r="AJ108" s="11">
        <f t="shared" si="239"/>
        <v>384983.272</v>
      </c>
      <c r="AK108" s="27"/>
      <c r="AL108" s="43">
        <f t="shared" si="240"/>
        <v>384983.272</v>
      </c>
      <c r="AM108" s="3" t="s">
        <v>80</v>
      </c>
      <c r="AN108" s="3"/>
    </row>
    <row r="109" spans="1:40" ht="54" x14ac:dyDescent="0.35">
      <c r="A109" s="73" t="s">
        <v>192</v>
      </c>
      <c r="B109" s="67" t="s">
        <v>62</v>
      </c>
      <c r="C109" s="47" t="s">
        <v>59</v>
      </c>
      <c r="D109" s="10">
        <v>12463.8</v>
      </c>
      <c r="E109" s="10"/>
      <c r="F109" s="10">
        <f t="shared" si="211"/>
        <v>12463.8</v>
      </c>
      <c r="G109" s="10"/>
      <c r="H109" s="10">
        <f t="shared" si="225"/>
        <v>12463.8</v>
      </c>
      <c r="I109" s="10"/>
      <c r="J109" s="10">
        <f t="shared" si="226"/>
        <v>12463.8</v>
      </c>
      <c r="K109" s="10"/>
      <c r="L109" s="10">
        <f t="shared" si="227"/>
        <v>12463.8</v>
      </c>
      <c r="M109" s="10"/>
      <c r="N109" s="10">
        <f t="shared" si="228"/>
        <v>12463.8</v>
      </c>
      <c r="O109" s="24">
        <f>-228.45</f>
        <v>-228.45</v>
      </c>
      <c r="P109" s="40">
        <f t="shared" si="229"/>
        <v>12235.349999999999</v>
      </c>
      <c r="Q109" s="10">
        <v>17955.900000000001</v>
      </c>
      <c r="R109" s="10"/>
      <c r="S109" s="10">
        <f t="shared" si="212"/>
        <v>17955.900000000001</v>
      </c>
      <c r="T109" s="10"/>
      <c r="U109" s="10">
        <f t="shared" si="232"/>
        <v>17955.900000000001</v>
      </c>
      <c r="V109" s="10"/>
      <c r="W109" s="10">
        <f t="shared" si="233"/>
        <v>17955.900000000001</v>
      </c>
      <c r="X109" s="10"/>
      <c r="Y109" s="10">
        <f t="shared" si="234"/>
        <v>17955.900000000001</v>
      </c>
      <c r="Z109" s="24"/>
      <c r="AA109" s="40">
        <f t="shared" si="235"/>
        <v>17955.900000000001</v>
      </c>
      <c r="AB109" s="11">
        <v>0</v>
      </c>
      <c r="AC109" s="11">
        <v>0</v>
      </c>
      <c r="AD109" s="11">
        <f t="shared" si="213"/>
        <v>0</v>
      </c>
      <c r="AE109" s="11"/>
      <c r="AF109" s="11">
        <f t="shared" si="237"/>
        <v>0</v>
      </c>
      <c r="AG109" s="11"/>
      <c r="AH109" s="11">
        <f t="shared" si="238"/>
        <v>0</v>
      </c>
      <c r="AI109" s="11"/>
      <c r="AJ109" s="11">
        <f t="shared" si="239"/>
        <v>0</v>
      </c>
      <c r="AK109" s="27"/>
      <c r="AL109" s="43">
        <f t="shared" si="240"/>
        <v>0</v>
      </c>
      <c r="AM109" s="3" t="s">
        <v>82</v>
      </c>
      <c r="AN109" s="3"/>
    </row>
    <row r="110" spans="1:40" ht="54" x14ac:dyDescent="0.35">
      <c r="A110" s="74"/>
      <c r="B110" s="68"/>
      <c r="C110" s="47" t="s">
        <v>304</v>
      </c>
      <c r="D110" s="10"/>
      <c r="E110" s="10"/>
      <c r="F110" s="10"/>
      <c r="G110" s="10">
        <v>2284.5</v>
      </c>
      <c r="H110" s="10">
        <f t="shared" si="225"/>
        <v>2284.5</v>
      </c>
      <c r="I110" s="10"/>
      <c r="J110" s="10">
        <f t="shared" si="226"/>
        <v>2284.5</v>
      </c>
      <c r="K110" s="10"/>
      <c r="L110" s="10">
        <f t="shared" si="227"/>
        <v>2284.5</v>
      </c>
      <c r="M110" s="10"/>
      <c r="N110" s="10">
        <f t="shared" si="228"/>
        <v>2284.5</v>
      </c>
      <c r="O110" s="24">
        <v>228.45</v>
      </c>
      <c r="P110" s="40">
        <f t="shared" si="229"/>
        <v>2512.9499999999998</v>
      </c>
      <c r="Q110" s="10"/>
      <c r="R110" s="10"/>
      <c r="S110" s="10"/>
      <c r="T110" s="10"/>
      <c r="U110" s="10">
        <f t="shared" si="232"/>
        <v>0</v>
      </c>
      <c r="V110" s="10"/>
      <c r="W110" s="10">
        <f t="shared" si="233"/>
        <v>0</v>
      </c>
      <c r="X110" s="10"/>
      <c r="Y110" s="10">
        <f t="shared" si="234"/>
        <v>0</v>
      </c>
      <c r="Z110" s="24"/>
      <c r="AA110" s="40">
        <f t="shared" si="235"/>
        <v>0</v>
      </c>
      <c r="AB110" s="11"/>
      <c r="AC110" s="11"/>
      <c r="AD110" s="11"/>
      <c r="AE110" s="11"/>
      <c r="AF110" s="11">
        <f t="shared" si="237"/>
        <v>0</v>
      </c>
      <c r="AG110" s="11"/>
      <c r="AH110" s="11">
        <f t="shared" si="238"/>
        <v>0</v>
      </c>
      <c r="AI110" s="11"/>
      <c r="AJ110" s="11">
        <f t="shared" si="239"/>
        <v>0</v>
      </c>
      <c r="AK110" s="27"/>
      <c r="AL110" s="43">
        <f t="shared" si="240"/>
        <v>0</v>
      </c>
      <c r="AM110" s="3" t="s">
        <v>82</v>
      </c>
      <c r="AN110" s="3"/>
    </row>
    <row r="111" spans="1:40" ht="54" x14ac:dyDescent="0.35">
      <c r="A111" s="37" t="s">
        <v>193</v>
      </c>
      <c r="B111" s="44" t="s">
        <v>63</v>
      </c>
      <c r="C111" s="47" t="s">
        <v>59</v>
      </c>
      <c r="D111" s="10">
        <v>13479.7</v>
      </c>
      <c r="E111" s="10"/>
      <c r="F111" s="10">
        <f t="shared" si="211"/>
        <v>13479.7</v>
      </c>
      <c r="G111" s="10"/>
      <c r="H111" s="10">
        <f t="shared" si="225"/>
        <v>13479.7</v>
      </c>
      <c r="I111" s="10"/>
      <c r="J111" s="10">
        <f t="shared" si="226"/>
        <v>13479.7</v>
      </c>
      <c r="K111" s="10"/>
      <c r="L111" s="10">
        <f t="shared" si="227"/>
        <v>13479.7</v>
      </c>
      <c r="M111" s="10"/>
      <c r="N111" s="10">
        <f t="shared" si="228"/>
        <v>13479.7</v>
      </c>
      <c r="O111" s="24"/>
      <c r="P111" s="40">
        <f t="shared" si="229"/>
        <v>13479.7</v>
      </c>
      <c r="Q111" s="10">
        <v>0</v>
      </c>
      <c r="R111" s="10">
        <v>0</v>
      </c>
      <c r="S111" s="10">
        <f t="shared" si="212"/>
        <v>0</v>
      </c>
      <c r="T111" s="10"/>
      <c r="U111" s="10">
        <f t="shared" si="232"/>
        <v>0</v>
      </c>
      <c r="V111" s="10"/>
      <c r="W111" s="10">
        <f t="shared" si="233"/>
        <v>0</v>
      </c>
      <c r="X111" s="10"/>
      <c r="Y111" s="10">
        <f t="shared" si="234"/>
        <v>0</v>
      </c>
      <c r="Z111" s="24"/>
      <c r="AA111" s="40">
        <f t="shared" si="235"/>
        <v>0</v>
      </c>
      <c r="AB111" s="11">
        <v>0</v>
      </c>
      <c r="AC111" s="11">
        <v>0</v>
      </c>
      <c r="AD111" s="11">
        <f t="shared" si="213"/>
        <v>0</v>
      </c>
      <c r="AE111" s="11"/>
      <c r="AF111" s="11">
        <f t="shared" si="237"/>
        <v>0</v>
      </c>
      <c r="AG111" s="11"/>
      <c r="AH111" s="11">
        <f t="shared" si="238"/>
        <v>0</v>
      </c>
      <c r="AI111" s="11"/>
      <c r="AJ111" s="11">
        <f t="shared" si="239"/>
        <v>0</v>
      </c>
      <c r="AK111" s="27"/>
      <c r="AL111" s="43">
        <f t="shared" si="240"/>
        <v>0</v>
      </c>
      <c r="AM111" s="3" t="s">
        <v>88</v>
      </c>
      <c r="AN111" s="3"/>
    </row>
    <row r="112" spans="1:40" ht="54" x14ac:dyDescent="0.35">
      <c r="A112" s="37" t="s">
        <v>194</v>
      </c>
      <c r="B112" s="44" t="s">
        <v>64</v>
      </c>
      <c r="C112" s="47" t="s">
        <v>304</v>
      </c>
      <c r="D112" s="10">
        <v>9847.7000000000007</v>
      </c>
      <c r="E112" s="10"/>
      <c r="F112" s="10">
        <f t="shared" si="211"/>
        <v>9847.7000000000007</v>
      </c>
      <c r="G112" s="10"/>
      <c r="H112" s="10">
        <f t="shared" si="225"/>
        <v>9847.7000000000007</v>
      </c>
      <c r="I112" s="10"/>
      <c r="J112" s="10">
        <f t="shared" si="226"/>
        <v>9847.7000000000007</v>
      </c>
      <c r="K112" s="10"/>
      <c r="L112" s="10">
        <f t="shared" si="227"/>
        <v>9847.7000000000007</v>
      </c>
      <c r="M112" s="10"/>
      <c r="N112" s="10">
        <f t="shared" si="228"/>
        <v>9847.7000000000007</v>
      </c>
      <c r="O112" s="24"/>
      <c r="P112" s="40">
        <f t="shared" si="229"/>
        <v>9847.7000000000007</v>
      </c>
      <c r="Q112" s="10">
        <v>0</v>
      </c>
      <c r="R112" s="10">
        <v>0</v>
      </c>
      <c r="S112" s="10">
        <f t="shared" si="212"/>
        <v>0</v>
      </c>
      <c r="T112" s="10"/>
      <c r="U112" s="10">
        <f t="shared" si="232"/>
        <v>0</v>
      </c>
      <c r="V112" s="10"/>
      <c r="W112" s="10">
        <f t="shared" si="233"/>
        <v>0</v>
      </c>
      <c r="X112" s="10"/>
      <c r="Y112" s="10">
        <f t="shared" si="234"/>
        <v>0</v>
      </c>
      <c r="Z112" s="24"/>
      <c r="AA112" s="40">
        <f t="shared" si="235"/>
        <v>0</v>
      </c>
      <c r="AB112" s="11">
        <v>0</v>
      </c>
      <c r="AC112" s="11">
        <v>0</v>
      </c>
      <c r="AD112" s="11">
        <f t="shared" si="213"/>
        <v>0</v>
      </c>
      <c r="AE112" s="11"/>
      <c r="AF112" s="11">
        <f t="shared" si="237"/>
        <v>0</v>
      </c>
      <c r="AG112" s="11"/>
      <c r="AH112" s="11">
        <f t="shared" si="238"/>
        <v>0</v>
      </c>
      <c r="AI112" s="11"/>
      <c r="AJ112" s="11">
        <f t="shared" si="239"/>
        <v>0</v>
      </c>
      <c r="AK112" s="27"/>
      <c r="AL112" s="43">
        <f t="shared" si="240"/>
        <v>0</v>
      </c>
      <c r="AM112" s="3" t="s">
        <v>94</v>
      </c>
      <c r="AN112" s="3"/>
    </row>
    <row r="113" spans="1:40" ht="54" x14ac:dyDescent="0.35">
      <c r="A113" s="37" t="s">
        <v>195</v>
      </c>
      <c r="B113" s="44" t="s">
        <v>65</v>
      </c>
      <c r="C113" s="47" t="s">
        <v>59</v>
      </c>
      <c r="D113" s="10">
        <v>41819</v>
      </c>
      <c r="E113" s="10"/>
      <c r="F113" s="10">
        <f t="shared" si="211"/>
        <v>41819</v>
      </c>
      <c r="G113" s="10"/>
      <c r="H113" s="10">
        <f t="shared" si="225"/>
        <v>41819</v>
      </c>
      <c r="I113" s="10"/>
      <c r="J113" s="10">
        <f t="shared" si="226"/>
        <v>41819</v>
      </c>
      <c r="K113" s="10">
        <v>-32469</v>
      </c>
      <c r="L113" s="10">
        <f t="shared" si="227"/>
        <v>9350</v>
      </c>
      <c r="M113" s="10"/>
      <c r="N113" s="10">
        <f t="shared" si="228"/>
        <v>9350</v>
      </c>
      <c r="O113" s="24"/>
      <c r="P113" s="40">
        <f t="shared" si="229"/>
        <v>9350</v>
      </c>
      <c r="Q113" s="10">
        <v>0</v>
      </c>
      <c r="R113" s="10">
        <v>0</v>
      </c>
      <c r="S113" s="10">
        <f t="shared" si="212"/>
        <v>0</v>
      </c>
      <c r="T113" s="10"/>
      <c r="U113" s="10">
        <f t="shared" si="232"/>
        <v>0</v>
      </c>
      <c r="V113" s="10"/>
      <c r="W113" s="10">
        <f t="shared" si="233"/>
        <v>0</v>
      </c>
      <c r="X113" s="10"/>
      <c r="Y113" s="10">
        <f t="shared" si="234"/>
        <v>0</v>
      </c>
      <c r="Z113" s="24"/>
      <c r="AA113" s="40">
        <f t="shared" si="235"/>
        <v>0</v>
      </c>
      <c r="AB113" s="11">
        <v>0</v>
      </c>
      <c r="AC113" s="11">
        <v>0</v>
      </c>
      <c r="AD113" s="11">
        <f t="shared" si="213"/>
        <v>0</v>
      </c>
      <c r="AE113" s="11"/>
      <c r="AF113" s="11">
        <f t="shared" si="237"/>
        <v>0</v>
      </c>
      <c r="AG113" s="11"/>
      <c r="AH113" s="11">
        <f t="shared" si="238"/>
        <v>0</v>
      </c>
      <c r="AI113" s="11"/>
      <c r="AJ113" s="11">
        <f t="shared" si="239"/>
        <v>0</v>
      </c>
      <c r="AK113" s="27"/>
      <c r="AL113" s="43">
        <f t="shared" si="240"/>
        <v>0</v>
      </c>
      <c r="AM113" s="3" t="s">
        <v>95</v>
      </c>
      <c r="AN113" s="3"/>
    </row>
    <row r="114" spans="1:40" ht="54" x14ac:dyDescent="0.35">
      <c r="A114" s="37" t="s">
        <v>196</v>
      </c>
      <c r="B114" s="44" t="s">
        <v>66</v>
      </c>
      <c r="C114" s="47" t="s">
        <v>59</v>
      </c>
      <c r="D114" s="10">
        <v>20000</v>
      </c>
      <c r="E114" s="10"/>
      <c r="F114" s="10">
        <f t="shared" si="211"/>
        <v>20000</v>
      </c>
      <c r="G114" s="10"/>
      <c r="H114" s="10">
        <f t="shared" si="225"/>
        <v>20000</v>
      </c>
      <c r="I114" s="10"/>
      <c r="J114" s="10">
        <f t="shared" si="226"/>
        <v>20000</v>
      </c>
      <c r="K114" s="10"/>
      <c r="L114" s="10">
        <f t="shared" si="227"/>
        <v>20000</v>
      </c>
      <c r="M114" s="10"/>
      <c r="N114" s="10">
        <f t="shared" si="228"/>
        <v>20000</v>
      </c>
      <c r="O114" s="24"/>
      <c r="P114" s="40">
        <f t="shared" si="229"/>
        <v>20000</v>
      </c>
      <c r="Q114" s="10">
        <v>90000</v>
      </c>
      <c r="R114" s="10"/>
      <c r="S114" s="10">
        <f t="shared" si="212"/>
        <v>90000</v>
      </c>
      <c r="T114" s="10"/>
      <c r="U114" s="10">
        <f t="shared" si="232"/>
        <v>90000</v>
      </c>
      <c r="V114" s="10"/>
      <c r="W114" s="10">
        <f t="shared" si="233"/>
        <v>90000</v>
      </c>
      <c r="X114" s="10"/>
      <c r="Y114" s="10">
        <f t="shared" si="234"/>
        <v>90000</v>
      </c>
      <c r="Z114" s="24"/>
      <c r="AA114" s="40">
        <f t="shared" si="235"/>
        <v>90000</v>
      </c>
      <c r="AB114" s="11">
        <v>0</v>
      </c>
      <c r="AC114" s="11">
        <v>0</v>
      </c>
      <c r="AD114" s="11">
        <f t="shared" si="213"/>
        <v>0</v>
      </c>
      <c r="AE114" s="11"/>
      <c r="AF114" s="11">
        <f t="shared" si="237"/>
        <v>0</v>
      </c>
      <c r="AG114" s="11"/>
      <c r="AH114" s="11">
        <f t="shared" si="238"/>
        <v>0</v>
      </c>
      <c r="AI114" s="11"/>
      <c r="AJ114" s="11">
        <f t="shared" si="239"/>
        <v>0</v>
      </c>
      <c r="AK114" s="27"/>
      <c r="AL114" s="43">
        <f t="shared" si="240"/>
        <v>0</v>
      </c>
      <c r="AM114" s="3" t="s">
        <v>83</v>
      </c>
      <c r="AN114" s="3"/>
    </row>
    <row r="115" spans="1:40" s="3" customFormat="1" ht="54" hidden="1" x14ac:dyDescent="0.35">
      <c r="A115" s="1" t="s">
        <v>195</v>
      </c>
      <c r="B115" s="16" t="s">
        <v>67</v>
      </c>
      <c r="C115" s="6" t="s">
        <v>59</v>
      </c>
      <c r="D115" s="10">
        <v>28405.1</v>
      </c>
      <c r="E115" s="10"/>
      <c r="F115" s="10">
        <f t="shared" si="211"/>
        <v>28405.1</v>
      </c>
      <c r="G115" s="10"/>
      <c r="H115" s="10">
        <f t="shared" si="225"/>
        <v>28405.1</v>
      </c>
      <c r="I115" s="10"/>
      <c r="J115" s="10">
        <f t="shared" si="226"/>
        <v>28405.1</v>
      </c>
      <c r="K115" s="10"/>
      <c r="L115" s="10">
        <f t="shared" si="227"/>
        <v>28405.1</v>
      </c>
      <c r="M115" s="10"/>
      <c r="N115" s="10">
        <f t="shared" si="228"/>
        <v>28405.1</v>
      </c>
      <c r="O115" s="24">
        <f>-19246.618-9158.482</f>
        <v>-28405.1</v>
      </c>
      <c r="P115" s="10">
        <f t="shared" si="229"/>
        <v>0</v>
      </c>
      <c r="Q115" s="10">
        <v>0</v>
      </c>
      <c r="R115" s="10">
        <v>0</v>
      </c>
      <c r="S115" s="10">
        <f t="shared" si="212"/>
        <v>0</v>
      </c>
      <c r="T115" s="10"/>
      <c r="U115" s="10">
        <f t="shared" si="232"/>
        <v>0</v>
      </c>
      <c r="V115" s="10"/>
      <c r="W115" s="10">
        <f t="shared" si="233"/>
        <v>0</v>
      </c>
      <c r="X115" s="10"/>
      <c r="Y115" s="10">
        <f t="shared" si="234"/>
        <v>0</v>
      </c>
      <c r="Z115" s="24"/>
      <c r="AA115" s="10">
        <f t="shared" si="235"/>
        <v>0</v>
      </c>
      <c r="AB115" s="11">
        <v>0</v>
      </c>
      <c r="AC115" s="11">
        <v>0</v>
      </c>
      <c r="AD115" s="11">
        <f t="shared" si="213"/>
        <v>0</v>
      </c>
      <c r="AE115" s="11"/>
      <c r="AF115" s="11">
        <f t="shared" si="237"/>
        <v>0</v>
      </c>
      <c r="AG115" s="11"/>
      <c r="AH115" s="11">
        <f t="shared" si="238"/>
        <v>0</v>
      </c>
      <c r="AI115" s="11"/>
      <c r="AJ115" s="11">
        <f t="shared" si="239"/>
        <v>0</v>
      </c>
      <c r="AK115" s="27"/>
      <c r="AL115" s="11">
        <f t="shared" si="240"/>
        <v>0</v>
      </c>
      <c r="AM115" s="3" t="s">
        <v>89</v>
      </c>
      <c r="AN115" s="3">
        <v>0</v>
      </c>
    </row>
    <row r="116" spans="1:40" s="3" customFormat="1" ht="54" hidden="1" x14ac:dyDescent="0.35">
      <c r="A116" s="1" t="s">
        <v>194</v>
      </c>
      <c r="B116" s="16" t="s">
        <v>68</v>
      </c>
      <c r="C116" s="6" t="s">
        <v>59</v>
      </c>
      <c r="D116" s="10">
        <v>522</v>
      </c>
      <c r="E116" s="10"/>
      <c r="F116" s="10">
        <f t="shared" si="211"/>
        <v>522</v>
      </c>
      <c r="G116" s="10">
        <v>-522</v>
      </c>
      <c r="H116" s="10">
        <f t="shared" si="225"/>
        <v>0</v>
      </c>
      <c r="I116" s="10"/>
      <c r="J116" s="10">
        <f t="shared" si="226"/>
        <v>0</v>
      </c>
      <c r="K116" s="10"/>
      <c r="L116" s="10">
        <f t="shared" si="227"/>
        <v>0</v>
      </c>
      <c r="M116" s="10"/>
      <c r="N116" s="10">
        <f t="shared" si="228"/>
        <v>0</v>
      </c>
      <c r="O116" s="24"/>
      <c r="P116" s="10">
        <f t="shared" si="229"/>
        <v>0</v>
      </c>
      <c r="Q116" s="10">
        <v>0</v>
      </c>
      <c r="R116" s="10">
        <v>0</v>
      </c>
      <c r="S116" s="10">
        <f t="shared" si="212"/>
        <v>0</v>
      </c>
      <c r="T116" s="10"/>
      <c r="U116" s="10">
        <f t="shared" si="232"/>
        <v>0</v>
      </c>
      <c r="V116" s="10"/>
      <c r="W116" s="10">
        <f t="shared" si="233"/>
        <v>0</v>
      </c>
      <c r="X116" s="10"/>
      <c r="Y116" s="10">
        <f t="shared" si="234"/>
        <v>0</v>
      </c>
      <c r="Z116" s="24"/>
      <c r="AA116" s="10">
        <f t="shared" si="235"/>
        <v>0</v>
      </c>
      <c r="AB116" s="11">
        <v>0</v>
      </c>
      <c r="AC116" s="11">
        <v>0</v>
      </c>
      <c r="AD116" s="11">
        <f t="shared" si="213"/>
        <v>0</v>
      </c>
      <c r="AE116" s="11"/>
      <c r="AF116" s="11">
        <f t="shared" si="237"/>
        <v>0</v>
      </c>
      <c r="AG116" s="11"/>
      <c r="AH116" s="11">
        <f t="shared" si="238"/>
        <v>0</v>
      </c>
      <c r="AI116" s="11"/>
      <c r="AJ116" s="11">
        <f t="shared" si="239"/>
        <v>0</v>
      </c>
      <c r="AK116" s="27"/>
      <c r="AL116" s="11">
        <f t="shared" si="240"/>
        <v>0</v>
      </c>
      <c r="AM116" s="3" t="s">
        <v>90</v>
      </c>
      <c r="AN116" s="3">
        <v>0</v>
      </c>
    </row>
    <row r="117" spans="1:40" ht="54" x14ac:dyDescent="0.35">
      <c r="A117" s="37" t="s">
        <v>197</v>
      </c>
      <c r="B117" s="44" t="s">
        <v>68</v>
      </c>
      <c r="C117" s="47" t="s">
        <v>304</v>
      </c>
      <c r="D117" s="10"/>
      <c r="E117" s="10"/>
      <c r="F117" s="10"/>
      <c r="G117" s="10">
        <v>522</v>
      </c>
      <c r="H117" s="10">
        <f t="shared" si="225"/>
        <v>522</v>
      </c>
      <c r="I117" s="10"/>
      <c r="J117" s="10">
        <f t="shared" si="226"/>
        <v>522</v>
      </c>
      <c r="K117" s="10"/>
      <c r="L117" s="10">
        <f t="shared" si="227"/>
        <v>522</v>
      </c>
      <c r="M117" s="10"/>
      <c r="N117" s="10">
        <f t="shared" si="228"/>
        <v>522</v>
      </c>
      <c r="O117" s="24"/>
      <c r="P117" s="40">
        <f t="shared" si="229"/>
        <v>522</v>
      </c>
      <c r="Q117" s="10"/>
      <c r="R117" s="10"/>
      <c r="S117" s="10"/>
      <c r="T117" s="10"/>
      <c r="U117" s="10">
        <f t="shared" si="232"/>
        <v>0</v>
      </c>
      <c r="V117" s="10"/>
      <c r="W117" s="10">
        <f t="shared" si="233"/>
        <v>0</v>
      </c>
      <c r="X117" s="10"/>
      <c r="Y117" s="10">
        <f t="shared" si="234"/>
        <v>0</v>
      </c>
      <c r="Z117" s="24"/>
      <c r="AA117" s="40">
        <f t="shared" si="235"/>
        <v>0</v>
      </c>
      <c r="AB117" s="11"/>
      <c r="AC117" s="11"/>
      <c r="AD117" s="11"/>
      <c r="AE117" s="11"/>
      <c r="AF117" s="11">
        <f t="shared" si="237"/>
        <v>0</v>
      </c>
      <c r="AG117" s="11"/>
      <c r="AH117" s="11">
        <f t="shared" si="238"/>
        <v>0</v>
      </c>
      <c r="AI117" s="11"/>
      <c r="AJ117" s="11">
        <f t="shared" si="239"/>
        <v>0</v>
      </c>
      <c r="AK117" s="27"/>
      <c r="AL117" s="43">
        <f t="shared" si="240"/>
        <v>0</v>
      </c>
      <c r="AM117" s="3" t="s">
        <v>90</v>
      </c>
      <c r="AN117" s="3"/>
    </row>
    <row r="118" spans="1:40" s="3" customFormat="1" ht="54" hidden="1" x14ac:dyDescent="0.35">
      <c r="A118" s="1" t="s">
        <v>195</v>
      </c>
      <c r="B118" s="16" t="s">
        <v>69</v>
      </c>
      <c r="C118" s="6" t="s">
        <v>59</v>
      </c>
      <c r="D118" s="10">
        <v>3897</v>
      </c>
      <c r="E118" s="10"/>
      <c r="F118" s="10">
        <f t="shared" si="211"/>
        <v>3897</v>
      </c>
      <c r="G118" s="10">
        <v>-3897</v>
      </c>
      <c r="H118" s="10">
        <f t="shared" si="225"/>
        <v>0</v>
      </c>
      <c r="I118" s="10"/>
      <c r="J118" s="10">
        <f t="shared" si="226"/>
        <v>0</v>
      </c>
      <c r="K118" s="10"/>
      <c r="L118" s="10">
        <f t="shared" si="227"/>
        <v>0</v>
      </c>
      <c r="M118" s="10"/>
      <c r="N118" s="10">
        <f t="shared" si="228"/>
        <v>0</v>
      </c>
      <c r="O118" s="24"/>
      <c r="P118" s="10">
        <f t="shared" si="229"/>
        <v>0</v>
      </c>
      <c r="Q118" s="10">
        <v>0</v>
      </c>
      <c r="R118" s="10">
        <v>0</v>
      </c>
      <c r="S118" s="10">
        <f t="shared" si="212"/>
        <v>0</v>
      </c>
      <c r="T118" s="10"/>
      <c r="U118" s="10">
        <f t="shared" si="232"/>
        <v>0</v>
      </c>
      <c r="V118" s="10"/>
      <c r="W118" s="10">
        <f t="shared" si="233"/>
        <v>0</v>
      </c>
      <c r="X118" s="10"/>
      <c r="Y118" s="10">
        <f t="shared" si="234"/>
        <v>0</v>
      </c>
      <c r="Z118" s="24"/>
      <c r="AA118" s="10">
        <f t="shared" si="235"/>
        <v>0</v>
      </c>
      <c r="AB118" s="11">
        <v>0</v>
      </c>
      <c r="AC118" s="11">
        <v>0</v>
      </c>
      <c r="AD118" s="11">
        <f t="shared" si="213"/>
        <v>0</v>
      </c>
      <c r="AE118" s="11"/>
      <c r="AF118" s="11">
        <f t="shared" si="237"/>
        <v>0</v>
      </c>
      <c r="AG118" s="11"/>
      <c r="AH118" s="11">
        <f t="shared" si="238"/>
        <v>0</v>
      </c>
      <c r="AI118" s="11"/>
      <c r="AJ118" s="11">
        <f t="shared" si="239"/>
        <v>0</v>
      </c>
      <c r="AK118" s="27"/>
      <c r="AL118" s="11">
        <f t="shared" si="240"/>
        <v>0</v>
      </c>
      <c r="AM118" s="3" t="s">
        <v>91</v>
      </c>
      <c r="AN118" s="3">
        <v>0</v>
      </c>
    </row>
    <row r="119" spans="1:40" ht="54" x14ac:dyDescent="0.35">
      <c r="A119" s="37" t="s">
        <v>198</v>
      </c>
      <c r="B119" s="44" t="s">
        <v>69</v>
      </c>
      <c r="C119" s="47" t="s">
        <v>304</v>
      </c>
      <c r="D119" s="10"/>
      <c r="E119" s="10"/>
      <c r="F119" s="10"/>
      <c r="G119" s="10">
        <v>3897</v>
      </c>
      <c r="H119" s="10">
        <f t="shared" si="225"/>
        <v>3897</v>
      </c>
      <c r="I119" s="10"/>
      <c r="J119" s="10">
        <f t="shared" si="226"/>
        <v>3897</v>
      </c>
      <c r="K119" s="10"/>
      <c r="L119" s="10">
        <f t="shared" si="227"/>
        <v>3897</v>
      </c>
      <c r="M119" s="10"/>
      <c r="N119" s="10">
        <f t="shared" si="228"/>
        <v>3897</v>
      </c>
      <c r="O119" s="24"/>
      <c r="P119" s="40">
        <f t="shared" si="229"/>
        <v>3897</v>
      </c>
      <c r="Q119" s="10"/>
      <c r="R119" s="10"/>
      <c r="S119" s="10"/>
      <c r="T119" s="10"/>
      <c r="U119" s="10">
        <f t="shared" si="232"/>
        <v>0</v>
      </c>
      <c r="V119" s="10"/>
      <c r="W119" s="10">
        <f t="shared" si="233"/>
        <v>0</v>
      </c>
      <c r="X119" s="10"/>
      <c r="Y119" s="10">
        <f t="shared" si="234"/>
        <v>0</v>
      </c>
      <c r="Z119" s="24"/>
      <c r="AA119" s="40">
        <f t="shared" si="235"/>
        <v>0</v>
      </c>
      <c r="AB119" s="11"/>
      <c r="AC119" s="11"/>
      <c r="AD119" s="11"/>
      <c r="AE119" s="11"/>
      <c r="AF119" s="11">
        <f t="shared" si="237"/>
        <v>0</v>
      </c>
      <c r="AG119" s="11"/>
      <c r="AH119" s="11">
        <f t="shared" si="238"/>
        <v>0</v>
      </c>
      <c r="AI119" s="11"/>
      <c r="AJ119" s="11">
        <f t="shared" si="239"/>
        <v>0</v>
      </c>
      <c r="AK119" s="27"/>
      <c r="AL119" s="43">
        <f t="shared" si="240"/>
        <v>0</v>
      </c>
      <c r="AM119" s="3" t="s">
        <v>91</v>
      </c>
      <c r="AN119" s="3"/>
    </row>
    <row r="120" spans="1:40" s="3" customFormat="1" ht="54" hidden="1" x14ac:dyDescent="0.35">
      <c r="A120" s="1" t="s">
        <v>196</v>
      </c>
      <c r="B120" s="16" t="s">
        <v>70</v>
      </c>
      <c r="C120" s="6" t="s">
        <v>59</v>
      </c>
      <c r="D120" s="10">
        <v>25000</v>
      </c>
      <c r="E120" s="10"/>
      <c r="F120" s="10">
        <f t="shared" si="211"/>
        <v>25000</v>
      </c>
      <c r="G120" s="10">
        <v>-25000</v>
      </c>
      <c r="H120" s="10">
        <f t="shared" si="225"/>
        <v>0</v>
      </c>
      <c r="I120" s="10"/>
      <c r="J120" s="10">
        <f t="shared" si="226"/>
        <v>0</v>
      </c>
      <c r="K120" s="10"/>
      <c r="L120" s="10">
        <f t="shared" si="227"/>
        <v>0</v>
      </c>
      <c r="M120" s="10"/>
      <c r="N120" s="10">
        <f t="shared" si="228"/>
        <v>0</v>
      </c>
      <c r="O120" s="24"/>
      <c r="P120" s="10">
        <f t="shared" si="229"/>
        <v>0</v>
      </c>
      <c r="Q120" s="10">
        <v>0</v>
      </c>
      <c r="R120" s="10">
        <v>0</v>
      </c>
      <c r="S120" s="10">
        <f t="shared" si="212"/>
        <v>0</v>
      </c>
      <c r="T120" s="10"/>
      <c r="U120" s="10">
        <f>S120+T120</f>
        <v>0</v>
      </c>
      <c r="V120" s="10"/>
      <c r="W120" s="10">
        <f>U120+V120</f>
        <v>0</v>
      </c>
      <c r="X120" s="10"/>
      <c r="Y120" s="10">
        <f>W120+X120</f>
        <v>0</v>
      </c>
      <c r="Z120" s="24"/>
      <c r="AA120" s="10">
        <f>Y120+Z120</f>
        <v>0</v>
      </c>
      <c r="AB120" s="11">
        <v>0</v>
      </c>
      <c r="AC120" s="11">
        <v>0</v>
      </c>
      <c r="AD120" s="11">
        <f t="shared" si="213"/>
        <v>0</v>
      </c>
      <c r="AE120" s="11"/>
      <c r="AF120" s="11">
        <f t="shared" si="237"/>
        <v>0</v>
      </c>
      <c r="AG120" s="11"/>
      <c r="AH120" s="11">
        <f t="shared" si="238"/>
        <v>0</v>
      </c>
      <c r="AI120" s="11"/>
      <c r="AJ120" s="11">
        <f t="shared" si="239"/>
        <v>0</v>
      </c>
      <c r="AK120" s="27"/>
      <c r="AL120" s="11">
        <f t="shared" si="240"/>
        <v>0</v>
      </c>
      <c r="AM120" s="3" t="s">
        <v>92</v>
      </c>
      <c r="AN120" s="3">
        <v>0</v>
      </c>
    </row>
    <row r="121" spans="1:40" ht="54" x14ac:dyDescent="0.35">
      <c r="A121" s="37" t="s">
        <v>199</v>
      </c>
      <c r="B121" s="44" t="s">
        <v>70</v>
      </c>
      <c r="C121" s="47" t="s">
        <v>304</v>
      </c>
      <c r="D121" s="10"/>
      <c r="E121" s="10"/>
      <c r="F121" s="10"/>
      <c r="G121" s="10">
        <v>25000</v>
      </c>
      <c r="H121" s="10">
        <f t="shared" si="225"/>
        <v>25000</v>
      </c>
      <c r="I121" s="10"/>
      <c r="J121" s="10">
        <f t="shared" si="226"/>
        <v>25000</v>
      </c>
      <c r="K121" s="10"/>
      <c r="L121" s="10">
        <f t="shared" si="227"/>
        <v>25000</v>
      </c>
      <c r="M121" s="10"/>
      <c r="N121" s="10">
        <f t="shared" si="228"/>
        <v>25000</v>
      </c>
      <c r="O121" s="24"/>
      <c r="P121" s="40">
        <f t="shared" si="229"/>
        <v>25000</v>
      </c>
      <c r="Q121" s="10"/>
      <c r="R121" s="10"/>
      <c r="S121" s="10"/>
      <c r="T121" s="10"/>
      <c r="U121" s="10">
        <f>S121+T121</f>
        <v>0</v>
      </c>
      <c r="V121" s="10"/>
      <c r="W121" s="10">
        <f>U121+V121</f>
        <v>0</v>
      </c>
      <c r="X121" s="10"/>
      <c r="Y121" s="10">
        <f>W121+X121</f>
        <v>0</v>
      </c>
      <c r="Z121" s="24"/>
      <c r="AA121" s="40">
        <f>Y121+Z121</f>
        <v>0</v>
      </c>
      <c r="AB121" s="11"/>
      <c r="AC121" s="11"/>
      <c r="AD121" s="11"/>
      <c r="AE121" s="11"/>
      <c r="AF121" s="11">
        <f t="shared" si="237"/>
        <v>0</v>
      </c>
      <c r="AG121" s="11"/>
      <c r="AH121" s="11">
        <f t="shared" si="238"/>
        <v>0</v>
      </c>
      <c r="AI121" s="11"/>
      <c r="AJ121" s="11">
        <f t="shared" si="239"/>
        <v>0</v>
      </c>
      <c r="AK121" s="27"/>
      <c r="AL121" s="43">
        <f t="shared" si="240"/>
        <v>0</v>
      </c>
      <c r="AM121" s="3" t="s">
        <v>92</v>
      </c>
      <c r="AN121" s="3"/>
    </row>
    <row r="122" spans="1:40" ht="54" x14ac:dyDescent="0.35">
      <c r="A122" s="37" t="s">
        <v>200</v>
      </c>
      <c r="B122" s="44" t="s">
        <v>71</v>
      </c>
      <c r="C122" s="47" t="s">
        <v>59</v>
      </c>
      <c r="D122" s="10">
        <v>14760.4</v>
      </c>
      <c r="E122" s="10"/>
      <c r="F122" s="10">
        <f t="shared" si="211"/>
        <v>14760.4</v>
      </c>
      <c r="G122" s="10"/>
      <c r="H122" s="10">
        <f t="shared" si="225"/>
        <v>14760.4</v>
      </c>
      <c r="I122" s="10"/>
      <c r="J122" s="10">
        <f t="shared" si="226"/>
        <v>14760.4</v>
      </c>
      <c r="K122" s="10"/>
      <c r="L122" s="10">
        <f t="shared" si="227"/>
        <v>14760.4</v>
      </c>
      <c r="M122" s="10"/>
      <c r="N122" s="10">
        <f t="shared" si="228"/>
        <v>14760.4</v>
      </c>
      <c r="O122" s="24"/>
      <c r="P122" s="40">
        <f t="shared" si="229"/>
        <v>14760.4</v>
      </c>
      <c r="Q122" s="10">
        <v>53269.599999999999</v>
      </c>
      <c r="R122" s="10"/>
      <c r="S122" s="10">
        <f t="shared" si="212"/>
        <v>53269.599999999999</v>
      </c>
      <c r="T122" s="10"/>
      <c r="U122" s="10">
        <f t="shared" si="232"/>
        <v>53269.599999999999</v>
      </c>
      <c r="V122" s="10"/>
      <c r="W122" s="10">
        <f t="shared" ref="W122:W131" si="260">U122+V122</f>
        <v>53269.599999999999</v>
      </c>
      <c r="X122" s="10"/>
      <c r="Y122" s="10">
        <f t="shared" ref="Y122:Y131" si="261">W122+X122</f>
        <v>53269.599999999999</v>
      </c>
      <c r="Z122" s="24"/>
      <c r="AA122" s="40">
        <f t="shared" ref="AA122:AA131" si="262">Y122+Z122</f>
        <v>53269.599999999999</v>
      </c>
      <c r="AB122" s="11">
        <v>0</v>
      </c>
      <c r="AC122" s="11">
        <v>0</v>
      </c>
      <c r="AD122" s="11">
        <f t="shared" si="213"/>
        <v>0</v>
      </c>
      <c r="AE122" s="11"/>
      <c r="AF122" s="11">
        <f t="shared" si="237"/>
        <v>0</v>
      </c>
      <c r="AG122" s="11"/>
      <c r="AH122" s="11">
        <f t="shared" si="238"/>
        <v>0</v>
      </c>
      <c r="AI122" s="11"/>
      <c r="AJ122" s="11">
        <f t="shared" si="239"/>
        <v>0</v>
      </c>
      <c r="AK122" s="27"/>
      <c r="AL122" s="43">
        <f t="shared" si="240"/>
        <v>0</v>
      </c>
      <c r="AM122" s="3" t="s">
        <v>81</v>
      </c>
      <c r="AN122" s="3"/>
    </row>
    <row r="123" spans="1:40" ht="54" x14ac:dyDescent="0.35">
      <c r="A123" s="73" t="s">
        <v>201</v>
      </c>
      <c r="B123" s="67" t="s">
        <v>72</v>
      </c>
      <c r="C123" s="47" t="s">
        <v>59</v>
      </c>
      <c r="D123" s="10">
        <v>37223.9</v>
      </c>
      <c r="E123" s="10"/>
      <c r="F123" s="10">
        <f t="shared" si="211"/>
        <v>37223.9</v>
      </c>
      <c r="G123" s="10"/>
      <c r="H123" s="10">
        <f t="shared" si="225"/>
        <v>37223.9</v>
      </c>
      <c r="I123" s="10"/>
      <c r="J123" s="10">
        <f t="shared" si="226"/>
        <v>37223.9</v>
      </c>
      <c r="K123" s="10"/>
      <c r="L123" s="10">
        <f t="shared" si="227"/>
        <v>37223.9</v>
      </c>
      <c r="M123" s="10"/>
      <c r="N123" s="10">
        <f t="shared" si="228"/>
        <v>37223.9</v>
      </c>
      <c r="O123" s="24"/>
      <c r="P123" s="40">
        <f t="shared" si="229"/>
        <v>37223.9</v>
      </c>
      <c r="Q123" s="10">
        <v>8016.7</v>
      </c>
      <c r="R123" s="10"/>
      <c r="S123" s="10">
        <f t="shared" si="212"/>
        <v>8016.7</v>
      </c>
      <c r="T123" s="10"/>
      <c r="U123" s="10">
        <f t="shared" si="232"/>
        <v>8016.7</v>
      </c>
      <c r="V123" s="10"/>
      <c r="W123" s="10">
        <f t="shared" si="260"/>
        <v>8016.7</v>
      </c>
      <c r="X123" s="10"/>
      <c r="Y123" s="10">
        <f t="shared" si="261"/>
        <v>8016.7</v>
      </c>
      <c r="Z123" s="24">
        <f>10820.85</f>
        <v>10820.85</v>
      </c>
      <c r="AA123" s="40">
        <f t="shared" si="262"/>
        <v>18837.55</v>
      </c>
      <c r="AB123" s="11">
        <v>0</v>
      </c>
      <c r="AC123" s="11">
        <v>0</v>
      </c>
      <c r="AD123" s="11">
        <f t="shared" si="213"/>
        <v>0</v>
      </c>
      <c r="AE123" s="11"/>
      <c r="AF123" s="11">
        <f t="shared" si="237"/>
        <v>0</v>
      </c>
      <c r="AG123" s="11"/>
      <c r="AH123" s="11">
        <f t="shared" si="238"/>
        <v>0</v>
      </c>
      <c r="AI123" s="11"/>
      <c r="AJ123" s="11">
        <f t="shared" si="239"/>
        <v>0</v>
      </c>
      <c r="AK123" s="27"/>
      <c r="AL123" s="43">
        <f t="shared" si="240"/>
        <v>0</v>
      </c>
      <c r="AM123" s="3" t="s">
        <v>84</v>
      </c>
      <c r="AN123" s="3"/>
    </row>
    <row r="124" spans="1:40" ht="54" x14ac:dyDescent="0.35">
      <c r="A124" s="74"/>
      <c r="B124" s="68"/>
      <c r="C124" s="47" t="s">
        <v>304</v>
      </c>
      <c r="D124" s="10"/>
      <c r="E124" s="10"/>
      <c r="F124" s="10"/>
      <c r="G124" s="10">
        <v>1998.02</v>
      </c>
      <c r="H124" s="10">
        <f t="shared" si="225"/>
        <v>1998.02</v>
      </c>
      <c r="I124" s="10"/>
      <c r="J124" s="10">
        <f t="shared" si="226"/>
        <v>1998.02</v>
      </c>
      <c r="K124" s="10"/>
      <c r="L124" s="10">
        <f t="shared" si="227"/>
        <v>1998.02</v>
      </c>
      <c r="M124" s="10"/>
      <c r="N124" s="10">
        <f t="shared" si="228"/>
        <v>1998.02</v>
      </c>
      <c r="O124" s="24">
        <v>-1012.917</v>
      </c>
      <c r="P124" s="40">
        <f t="shared" si="229"/>
        <v>985.10299999999995</v>
      </c>
      <c r="Q124" s="10"/>
      <c r="R124" s="10"/>
      <c r="S124" s="10"/>
      <c r="T124" s="10"/>
      <c r="U124" s="10">
        <f t="shared" si="232"/>
        <v>0</v>
      </c>
      <c r="V124" s="10"/>
      <c r="W124" s="10">
        <f t="shared" si="260"/>
        <v>0</v>
      </c>
      <c r="X124" s="10"/>
      <c r="Y124" s="10">
        <f t="shared" si="261"/>
        <v>0</v>
      </c>
      <c r="Z124" s="24"/>
      <c r="AA124" s="40">
        <f t="shared" si="262"/>
        <v>0</v>
      </c>
      <c r="AB124" s="11"/>
      <c r="AC124" s="11"/>
      <c r="AD124" s="11"/>
      <c r="AE124" s="11"/>
      <c r="AF124" s="11">
        <f t="shared" si="237"/>
        <v>0</v>
      </c>
      <c r="AG124" s="11"/>
      <c r="AH124" s="11">
        <f t="shared" si="238"/>
        <v>0</v>
      </c>
      <c r="AI124" s="11"/>
      <c r="AJ124" s="11">
        <f t="shared" si="239"/>
        <v>0</v>
      </c>
      <c r="AK124" s="27"/>
      <c r="AL124" s="43">
        <f t="shared" si="240"/>
        <v>0</v>
      </c>
      <c r="AM124" s="3" t="s">
        <v>84</v>
      </c>
      <c r="AN124" s="3"/>
    </row>
    <row r="125" spans="1:40" ht="54" x14ac:dyDescent="0.35">
      <c r="A125" s="73" t="s">
        <v>202</v>
      </c>
      <c r="B125" s="67" t="s">
        <v>73</v>
      </c>
      <c r="C125" s="47" t="s">
        <v>59</v>
      </c>
      <c r="D125" s="10">
        <v>7780.1</v>
      </c>
      <c r="E125" s="10"/>
      <c r="F125" s="10">
        <f t="shared" si="211"/>
        <v>7780.1</v>
      </c>
      <c r="G125" s="10">
        <f>15304.676</f>
        <v>15304.675999999999</v>
      </c>
      <c r="H125" s="10">
        <f t="shared" si="225"/>
        <v>23084.775999999998</v>
      </c>
      <c r="I125" s="10"/>
      <c r="J125" s="10">
        <f t="shared" si="226"/>
        <v>23084.775999999998</v>
      </c>
      <c r="K125" s="10"/>
      <c r="L125" s="10">
        <f t="shared" si="227"/>
        <v>23084.775999999998</v>
      </c>
      <c r="M125" s="10"/>
      <c r="N125" s="10">
        <f t="shared" si="228"/>
        <v>23084.775999999998</v>
      </c>
      <c r="O125" s="24">
        <v>9979.8209999999999</v>
      </c>
      <c r="P125" s="40">
        <f t="shared" si="229"/>
        <v>33064.596999999994</v>
      </c>
      <c r="Q125" s="10">
        <v>0</v>
      </c>
      <c r="R125" s="10"/>
      <c r="S125" s="10">
        <f t="shared" si="212"/>
        <v>0</v>
      </c>
      <c r="T125" s="10"/>
      <c r="U125" s="10">
        <f t="shared" si="232"/>
        <v>0</v>
      </c>
      <c r="V125" s="10"/>
      <c r="W125" s="10">
        <f t="shared" si="260"/>
        <v>0</v>
      </c>
      <c r="X125" s="10"/>
      <c r="Y125" s="10">
        <f t="shared" si="261"/>
        <v>0</v>
      </c>
      <c r="Z125" s="24"/>
      <c r="AA125" s="40">
        <f t="shared" si="262"/>
        <v>0</v>
      </c>
      <c r="AB125" s="11">
        <v>0</v>
      </c>
      <c r="AC125" s="11">
        <v>0</v>
      </c>
      <c r="AD125" s="11">
        <f t="shared" si="213"/>
        <v>0</v>
      </c>
      <c r="AE125" s="11"/>
      <c r="AF125" s="11">
        <f t="shared" si="237"/>
        <v>0</v>
      </c>
      <c r="AG125" s="11"/>
      <c r="AH125" s="11">
        <f t="shared" si="238"/>
        <v>0</v>
      </c>
      <c r="AI125" s="11"/>
      <c r="AJ125" s="11">
        <f t="shared" si="239"/>
        <v>0</v>
      </c>
      <c r="AK125" s="27"/>
      <c r="AL125" s="43">
        <f t="shared" si="240"/>
        <v>0</v>
      </c>
      <c r="AM125" s="3" t="s">
        <v>96</v>
      </c>
      <c r="AN125" s="3"/>
    </row>
    <row r="126" spans="1:40" ht="54" x14ac:dyDescent="0.35">
      <c r="A126" s="74"/>
      <c r="B126" s="68"/>
      <c r="C126" s="47" t="s">
        <v>304</v>
      </c>
      <c r="D126" s="10"/>
      <c r="E126" s="10"/>
      <c r="F126" s="10"/>
      <c r="G126" s="10">
        <v>700.39700000000005</v>
      </c>
      <c r="H126" s="10">
        <f t="shared" si="225"/>
        <v>700.39700000000005</v>
      </c>
      <c r="I126" s="10"/>
      <c r="J126" s="10">
        <f t="shared" si="226"/>
        <v>700.39700000000005</v>
      </c>
      <c r="K126" s="10"/>
      <c r="L126" s="10">
        <f t="shared" si="227"/>
        <v>700.39700000000005</v>
      </c>
      <c r="M126" s="10"/>
      <c r="N126" s="10">
        <f t="shared" si="228"/>
        <v>700.39700000000005</v>
      </c>
      <c r="O126" s="24">
        <v>9266.7970000000005</v>
      </c>
      <c r="P126" s="40">
        <f t="shared" si="229"/>
        <v>9967.1940000000013</v>
      </c>
      <c r="Q126" s="10"/>
      <c r="R126" s="10"/>
      <c r="S126" s="10"/>
      <c r="T126" s="10"/>
      <c r="U126" s="10">
        <f t="shared" si="232"/>
        <v>0</v>
      </c>
      <c r="V126" s="10"/>
      <c r="W126" s="10">
        <f t="shared" si="260"/>
        <v>0</v>
      </c>
      <c r="X126" s="10"/>
      <c r="Y126" s="10">
        <f t="shared" si="261"/>
        <v>0</v>
      </c>
      <c r="Z126" s="24"/>
      <c r="AA126" s="40">
        <f t="shared" si="262"/>
        <v>0</v>
      </c>
      <c r="AB126" s="11"/>
      <c r="AC126" s="11"/>
      <c r="AD126" s="11"/>
      <c r="AE126" s="11"/>
      <c r="AF126" s="11">
        <f t="shared" si="237"/>
        <v>0</v>
      </c>
      <c r="AG126" s="11"/>
      <c r="AH126" s="11">
        <f t="shared" si="238"/>
        <v>0</v>
      </c>
      <c r="AI126" s="11"/>
      <c r="AJ126" s="11">
        <f t="shared" si="239"/>
        <v>0</v>
      </c>
      <c r="AK126" s="27"/>
      <c r="AL126" s="43">
        <f t="shared" si="240"/>
        <v>0</v>
      </c>
      <c r="AM126" s="3" t="s">
        <v>96</v>
      </c>
      <c r="AN126" s="3"/>
    </row>
    <row r="127" spans="1:40" ht="54" x14ac:dyDescent="0.35">
      <c r="A127" s="73" t="s">
        <v>203</v>
      </c>
      <c r="B127" s="67" t="s">
        <v>74</v>
      </c>
      <c r="C127" s="47" t="s">
        <v>59</v>
      </c>
      <c r="D127" s="10">
        <v>2882.8</v>
      </c>
      <c r="E127" s="10"/>
      <c r="F127" s="10">
        <f t="shared" si="211"/>
        <v>2882.8</v>
      </c>
      <c r="G127" s="10"/>
      <c r="H127" s="10">
        <f t="shared" si="225"/>
        <v>2882.8</v>
      </c>
      <c r="I127" s="10"/>
      <c r="J127" s="10">
        <f t="shared" si="226"/>
        <v>2882.8</v>
      </c>
      <c r="K127" s="10"/>
      <c r="L127" s="10">
        <f t="shared" si="227"/>
        <v>2882.8</v>
      </c>
      <c r="M127" s="10"/>
      <c r="N127" s="10">
        <f t="shared" si="228"/>
        <v>2882.8</v>
      </c>
      <c r="O127" s="24">
        <v>-143.85</v>
      </c>
      <c r="P127" s="40">
        <f t="shared" si="229"/>
        <v>2738.9500000000003</v>
      </c>
      <c r="Q127" s="10">
        <v>0</v>
      </c>
      <c r="R127" s="10"/>
      <c r="S127" s="10">
        <f t="shared" si="212"/>
        <v>0</v>
      </c>
      <c r="T127" s="10"/>
      <c r="U127" s="10">
        <f t="shared" si="232"/>
        <v>0</v>
      </c>
      <c r="V127" s="10"/>
      <c r="W127" s="10">
        <f t="shared" si="260"/>
        <v>0</v>
      </c>
      <c r="X127" s="10"/>
      <c r="Y127" s="10">
        <f t="shared" si="261"/>
        <v>0</v>
      </c>
      <c r="Z127" s="24"/>
      <c r="AA127" s="40">
        <f t="shared" si="262"/>
        <v>0</v>
      </c>
      <c r="AB127" s="11">
        <v>0</v>
      </c>
      <c r="AC127" s="11">
        <v>0</v>
      </c>
      <c r="AD127" s="11">
        <f t="shared" si="213"/>
        <v>0</v>
      </c>
      <c r="AE127" s="11"/>
      <c r="AF127" s="11">
        <f t="shared" si="237"/>
        <v>0</v>
      </c>
      <c r="AG127" s="11"/>
      <c r="AH127" s="11">
        <f t="shared" si="238"/>
        <v>0</v>
      </c>
      <c r="AI127" s="11"/>
      <c r="AJ127" s="11">
        <f t="shared" si="239"/>
        <v>0</v>
      </c>
      <c r="AK127" s="27"/>
      <c r="AL127" s="43">
        <f t="shared" si="240"/>
        <v>0</v>
      </c>
      <c r="AM127" s="3" t="s">
        <v>93</v>
      </c>
      <c r="AN127" s="3"/>
    </row>
    <row r="128" spans="1:40" ht="54" x14ac:dyDescent="0.35">
      <c r="A128" s="74"/>
      <c r="B128" s="68"/>
      <c r="C128" s="47" t="s">
        <v>304</v>
      </c>
      <c r="D128" s="10"/>
      <c r="E128" s="10"/>
      <c r="F128" s="10"/>
      <c r="G128" s="10">
        <v>1462.742</v>
      </c>
      <c r="H128" s="10">
        <f t="shared" si="225"/>
        <v>1462.742</v>
      </c>
      <c r="I128" s="10"/>
      <c r="J128" s="10">
        <f t="shared" si="226"/>
        <v>1462.742</v>
      </c>
      <c r="K128" s="10"/>
      <c r="L128" s="10">
        <f t="shared" si="227"/>
        <v>1462.742</v>
      </c>
      <c r="M128" s="10"/>
      <c r="N128" s="10">
        <f t="shared" si="228"/>
        <v>1462.742</v>
      </c>
      <c r="O128" s="24">
        <v>124.58199999999999</v>
      </c>
      <c r="P128" s="40">
        <f t="shared" si="229"/>
        <v>1587.3240000000001</v>
      </c>
      <c r="Q128" s="10"/>
      <c r="R128" s="10"/>
      <c r="S128" s="10"/>
      <c r="T128" s="10"/>
      <c r="U128" s="10">
        <f t="shared" si="232"/>
        <v>0</v>
      </c>
      <c r="V128" s="10"/>
      <c r="W128" s="10">
        <f t="shared" si="260"/>
        <v>0</v>
      </c>
      <c r="X128" s="10"/>
      <c r="Y128" s="10">
        <f t="shared" si="261"/>
        <v>0</v>
      </c>
      <c r="Z128" s="24"/>
      <c r="AA128" s="40">
        <f t="shared" si="262"/>
        <v>0</v>
      </c>
      <c r="AB128" s="11"/>
      <c r="AC128" s="11"/>
      <c r="AD128" s="11"/>
      <c r="AE128" s="11"/>
      <c r="AF128" s="11">
        <f t="shared" si="237"/>
        <v>0</v>
      </c>
      <c r="AG128" s="11"/>
      <c r="AH128" s="11">
        <f t="shared" si="238"/>
        <v>0</v>
      </c>
      <c r="AI128" s="11"/>
      <c r="AJ128" s="11">
        <f t="shared" si="239"/>
        <v>0</v>
      </c>
      <c r="AK128" s="27"/>
      <c r="AL128" s="43">
        <f t="shared" si="240"/>
        <v>0</v>
      </c>
      <c r="AM128" s="3" t="s">
        <v>93</v>
      </c>
      <c r="AN128" s="3"/>
    </row>
    <row r="129" spans="1:40" ht="54" x14ac:dyDescent="0.35">
      <c r="A129" s="37" t="s">
        <v>204</v>
      </c>
      <c r="B129" s="44" t="s">
        <v>77</v>
      </c>
      <c r="C129" s="47" t="s">
        <v>59</v>
      </c>
      <c r="D129" s="11">
        <v>4023.5</v>
      </c>
      <c r="E129" s="11"/>
      <c r="F129" s="10">
        <f t="shared" si="211"/>
        <v>4023.5</v>
      </c>
      <c r="G129" s="11"/>
      <c r="H129" s="10">
        <f t="shared" si="225"/>
        <v>4023.5</v>
      </c>
      <c r="I129" s="11"/>
      <c r="J129" s="10">
        <f t="shared" si="226"/>
        <v>4023.5</v>
      </c>
      <c r="K129" s="11"/>
      <c r="L129" s="10">
        <f t="shared" si="227"/>
        <v>4023.5</v>
      </c>
      <c r="M129" s="11"/>
      <c r="N129" s="10">
        <f t="shared" si="228"/>
        <v>4023.5</v>
      </c>
      <c r="O129" s="27"/>
      <c r="P129" s="40">
        <f t="shared" si="229"/>
        <v>4023.5</v>
      </c>
      <c r="Q129" s="11">
        <v>9900</v>
      </c>
      <c r="R129" s="11"/>
      <c r="S129" s="10">
        <f t="shared" si="212"/>
        <v>9900</v>
      </c>
      <c r="T129" s="11"/>
      <c r="U129" s="10">
        <f t="shared" si="232"/>
        <v>9900</v>
      </c>
      <c r="V129" s="11"/>
      <c r="W129" s="10">
        <f t="shared" si="260"/>
        <v>9900</v>
      </c>
      <c r="X129" s="11"/>
      <c r="Y129" s="10">
        <f t="shared" si="261"/>
        <v>9900</v>
      </c>
      <c r="Z129" s="27"/>
      <c r="AA129" s="40">
        <f t="shared" si="262"/>
        <v>9900</v>
      </c>
      <c r="AB129" s="11">
        <v>0</v>
      </c>
      <c r="AC129" s="11">
        <v>0</v>
      </c>
      <c r="AD129" s="11">
        <f t="shared" si="213"/>
        <v>0</v>
      </c>
      <c r="AE129" s="11"/>
      <c r="AF129" s="11">
        <f t="shared" si="237"/>
        <v>0</v>
      </c>
      <c r="AG129" s="11"/>
      <c r="AH129" s="11">
        <f t="shared" si="238"/>
        <v>0</v>
      </c>
      <c r="AI129" s="11"/>
      <c r="AJ129" s="11">
        <f t="shared" si="239"/>
        <v>0</v>
      </c>
      <c r="AK129" s="27"/>
      <c r="AL129" s="43">
        <f t="shared" si="240"/>
        <v>0</v>
      </c>
      <c r="AM129" s="3" t="s">
        <v>85</v>
      </c>
      <c r="AN129" s="3"/>
    </row>
    <row r="130" spans="1:40" ht="54" x14ac:dyDescent="0.35">
      <c r="A130" s="37" t="s">
        <v>205</v>
      </c>
      <c r="B130" s="44" t="s">
        <v>78</v>
      </c>
      <c r="C130" s="47" t="s">
        <v>59</v>
      </c>
      <c r="D130" s="11">
        <v>12000</v>
      </c>
      <c r="E130" s="11"/>
      <c r="F130" s="10">
        <f t="shared" si="211"/>
        <v>12000</v>
      </c>
      <c r="G130" s="11"/>
      <c r="H130" s="10">
        <f t="shared" si="225"/>
        <v>12000</v>
      </c>
      <c r="I130" s="11"/>
      <c r="J130" s="10">
        <f t="shared" si="226"/>
        <v>12000</v>
      </c>
      <c r="K130" s="11"/>
      <c r="L130" s="10">
        <f t="shared" si="227"/>
        <v>12000</v>
      </c>
      <c r="M130" s="11"/>
      <c r="N130" s="10">
        <f t="shared" si="228"/>
        <v>12000</v>
      </c>
      <c r="O130" s="27"/>
      <c r="P130" s="40">
        <f t="shared" si="229"/>
        <v>12000</v>
      </c>
      <c r="Q130" s="11">
        <v>15000</v>
      </c>
      <c r="R130" s="11"/>
      <c r="S130" s="10">
        <f t="shared" si="212"/>
        <v>15000</v>
      </c>
      <c r="T130" s="11"/>
      <c r="U130" s="10">
        <f t="shared" si="232"/>
        <v>15000</v>
      </c>
      <c r="V130" s="11"/>
      <c r="W130" s="10">
        <f t="shared" si="260"/>
        <v>15000</v>
      </c>
      <c r="X130" s="11"/>
      <c r="Y130" s="10">
        <f t="shared" si="261"/>
        <v>15000</v>
      </c>
      <c r="Z130" s="27"/>
      <c r="AA130" s="40">
        <f t="shared" si="262"/>
        <v>15000</v>
      </c>
      <c r="AB130" s="11">
        <v>15000</v>
      </c>
      <c r="AC130" s="11"/>
      <c r="AD130" s="11">
        <f t="shared" si="213"/>
        <v>15000</v>
      </c>
      <c r="AE130" s="11"/>
      <c r="AF130" s="11">
        <f t="shared" si="237"/>
        <v>15000</v>
      </c>
      <c r="AG130" s="11"/>
      <c r="AH130" s="11">
        <f t="shared" si="238"/>
        <v>15000</v>
      </c>
      <c r="AI130" s="11"/>
      <c r="AJ130" s="11">
        <f t="shared" si="239"/>
        <v>15000</v>
      </c>
      <c r="AK130" s="27"/>
      <c r="AL130" s="43">
        <f t="shared" si="240"/>
        <v>15000</v>
      </c>
      <c r="AM130" s="3" t="s">
        <v>79</v>
      </c>
      <c r="AN130" s="3"/>
    </row>
    <row r="131" spans="1:40" ht="59.25" customHeight="1" x14ac:dyDescent="0.35">
      <c r="A131" s="37" t="s">
        <v>206</v>
      </c>
      <c r="B131" s="49" t="s">
        <v>113</v>
      </c>
      <c r="C131" s="47" t="s">
        <v>3</v>
      </c>
      <c r="D131" s="12">
        <f>D133+D134+D135</f>
        <v>1506358.6</v>
      </c>
      <c r="E131" s="12">
        <f>E133+E134+E135</f>
        <v>0</v>
      </c>
      <c r="F131" s="10">
        <f t="shared" si="211"/>
        <v>1506358.6</v>
      </c>
      <c r="G131" s="11">
        <f>G133+G134+G135</f>
        <v>407320.87700000004</v>
      </c>
      <c r="H131" s="10">
        <f t="shared" si="225"/>
        <v>1913679.4770000002</v>
      </c>
      <c r="I131" s="11">
        <f>I133+I134+I135</f>
        <v>3673.8</v>
      </c>
      <c r="J131" s="10">
        <f t="shared" si="226"/>
        <v>1917353.2770000002</v>
      </c>
      <c r="K131" s="11">
        <f>K133+K134+K135</f>
        <v>33341.962999999996</v>
      </c>
      <c r="L131" s="10">
        <f t="shared" si="227"/>
        <v>1950695.2400000002</v>
      </c>
      <c r="M131" s="11">
        <f>M133+M134+M135</f>
        <v>0</v>
      </c>
      <c r="N131" s="10">
        <f t="shared" si="228"/>
        <v>1950695.2400000002</v>
      </c>
      <c r="O131" s="27">
        <f>O133+O134+O135</f>
        <v>35724.610999999997</v>
      </c>
      <c r="P131" s="40">
        <f t="shared" si="229"/>
        <v>1986419.8510000003</v>
      </c>
      <c r="Q131" s="11">
        <f t="shared" ref="Q131:AB131" si="263">Q133+Q134+Q135</f>
        <v>1890393.9</v>
      </c>
      <c r="R131" s="12">
        <f t="shared" ref="R131:T131" si="264">R133+R134+R135</f>
        <v>0</v>
      </c>
      <c r="S131" s="10">
        <f t="shared" si="212"/>
        <v>1890393.9</v>
      </c>
      <c r="T131" s="11">
        <f t="shared" si="264"/>
        <v>0</v>
      </c>
      <c r="U131" s="10">
        <f t="shared" si="232"/>
        <v>1890393.9</v>
      </c>
      <c r="V131" s="11">
        <f t="shared" ref="V131" si="265">V133+V134+V135</f>
        <v>0</v>
      </c>
      <c r="W131" s="10">
        <f t="shared" si="260"/>
        <v>1890393.9</v>
      </c>
      <c r="X131" s="11">
        <f t="shared" ref="X131:Z131" si="266">X133+X134+X135</f>
        <v>0</v>
      </c>
      <c r="Y131" s="10">
        <f t="shared" si="261"/>
        <v>1890393.9</v>
      </c>
      <c r="Z131" s="27">
        <f t="shared" si="266"/>
        <v>0</v>
      </c>
      <c r="AA131" s="40">
        <f t="shared" si="262"/>
        <v>1890393.9</v>
      </c>
      <c r="AB131" s="10">
        <f t="shared" si="263"/>
        <v>2284336.6</v>
      </c>
      <c r="AC131" s="10">
        <f t="shared" ref="AC131:AE131" si="267">AC133+AC134+AC135</f>
        <v>0</v>
      </c>
      <c r="AD131" s="11">
        <f t="shared" si="213"/>
        <v>2284336.6</v>
      </c>
      <c r="AE131" s="11">
        <f t="shared" si="267"/>
        <v>0</v>
      </c>
      <c r="AF131" s="10">
        <f t="shared" si="237"/>
        <v>2284336.6</v>
      </c>
      <c r="AG131" s="11">
        <f t="shared" ref="AG131:AI131" si="268">AG133+AG134+AG135</f>
        <v>0</v>
      </c>
      <c r="AH131" s="10">
        <f t="shared" si="238"/>
        <v>2284336.6</v>
      </c>
      <c r="AI131" s="11">
        <f t="shared" si="268"/>
        <v>0</v>
      </c>
      <c r="AJ131" s="10">
        <f t="shared" si="239"/>
        <v>2284336.6</v>
      </c>
      <c r="AK131" s="27">
        <f t="shared" ref="AK131" si="269">AK133+AK134+AK135</f>
        <v>0</v>
      </c>
      <c r="AL131" s="40">
        <f t="shared" si="240"/>
        <v>2284336.6</v>
      </c>
      <c r="AM131" s="3"/>
      <c r="AN131" s="3"/>
    </row>
    <row r="132" spans="1:40" x14ac:dyDescent="0.35">
      <c r="A132" s="37"/>
      <c r="B132" s="44" t="s">
        <v>5</v>
      </c>
      <c r="C132" s="44"/>
      <c r="D132" s="11"/>
      <c r="E132" s="11"/>
      <c r="F132" s="10"/>
      <c r="G132" s="11"/>
      <c r="H132" s="10"/>
      <c r="I132" s="11"/>
      <c r="J132" s="10"/>
      <c r="K132" s="11"/>
      <c r="L132" s="10"/>
      <c r="M132" s="11"/>
      <c r="N132" s="10"/>
      <c r="O132" s="27"/>
      <c r="P132" s="40"/>
      <c r="Q132" s="11"/>
      <c r="R132" s="11"/>
      <c r="S132" s="10"/>
      <c r="T132" s="11"/>
      <c r="U132" s="10"/>
      <c r="V132" s="11"/>
      <c r="W132" s="10"/>
      <c r="X132" s="11"/>
      <c r="Y132" s="10"/>
      <c r="Z132" s="27"/>
      <c r="AA132" s="40"/>
      <c r="AB132" s="11"/>
      <c r="AC132" s="11"/>
      <c r="AD132" s="11"/>
      <c r="AE132" s="11"/>
      <c r="AF132" s="11"/>
      <c r="AG132" s="11"/>
      <c r="AH132" s="11"/>
      <c r="AI132" s="11"/>
      <c r="AJ132" s="11"/>
      <c r="AK132" s="27"/>
      <c r="AL132" s="43"/>
      <c r="AM132" s="3"/>
      <c r="AN132" s="3"/>
    </row>
    <row r="133" spans="1:40" s="3" customFormat="1" hidden="1" x14ac:dyDescent="0.35">
      <c r="A133" s="1"/>
      <c r="B133" s="5" t="s">
        <v>6</v>
      </c>
      <c r="C133" s="6"/>
      <c r="D133" s="11">
        <v>480671.7</v>
      </c>
      <c r="E133" s="11"/>
      <c r="F133" s="10">
        <f t="shared" si="211"/>
        <v>480671.7</v>
      </c>
      <c r="G133" s="11">
        <f>468+54095.177</f>
        <v>54563.177000000003</v>
      </c>
      <c r="H133" s="10">
        <f t="shared" ref="H133:H136" si="270">F133+G133</f>
        <v>535234.87699999998</v>
      </c>
      <c r="I133" s="11">
        <v>3673.8</v>
      </c>
      <c r="J133" s="10">
        <f t="shared" ref="J133:J136" si="271">H133+I133</f>
        <v>538908.67700000003</v>
      </c>
      <c r="K133" s="11">
        <f>25107.563+4234.4+4000</f>
        <v>33341.962999999996</v>
      </c>
      <c r="L133" s="10">
        <f t="shared" ref="L133:L136" si="272">J133+K133</f>
        <v>572250.64</v>
      </c>
      <c r="M133" s="11"/>
      <c r="N133" s="10">
        <f>L133+M133</f>
        <v>572250.64</v>
      </c>
      <c r="O133" s="27">
        <v>35724.610999999997</v>
      </c>
      <c r="P133" s="10">
        <f>N133+O133</f>
        <v>607975.25100000005</v>
      </c>
      <c r="Q133" s="11">
        <v>668305.69999999995</v>
      </c>
      <c r="R133" s="11"/>
      <c r="S133" s="10">
        <f t="shared" si="212"/>
        <v>668305.69999999995</v>
      </c>
      <c r="T133" s="11"/>
      <c r="U133" s="10">
        <f t="shared" ref="U133:U136" si="273">S133+T133</f>
        <v>668305.69999999995</v>
      </c>
      <c r="V133" s="11"/>
      <c r="W133" s="10">
        <f t="shared" ref="W133:W136" si="274">U133+V133</f>
        <v>668305.69999999995</v>
      </c>
      <c r="X133" s="11"/>
      <c r="Y133" s="10">
        <f t="shared" ref="Y133:Y136" si="275">W133+X133</f>
        <v>668305.69999999995</v>
      </c>
      <c r="Z133" s="27"/>
      <c r="AA133" s="10">
        <f t="shared" ref="AA133:AA136" si="276">Y133+Z133</f>
        <v>668305.69999999995</v>
      </c>
      <c r="AB133" s="11">
        <v>65847.199999999997</v>
      </c>
      <c r="AC133" s="11"/>
      <c r="AD133" s="11">
        <f t="shared" si="213"/>
        <v>65847.199999999997</v>
      </c>
      <c r="AE133" s="11"/>
      <c r="AF133" s="11">
        <f t="shared" ref="AF133:AF136" si="277">AD133+AE133</f>
        <v>65847.199999999997</v>
      </c>
      <c r="AG133" s="11"/>
      <c r="AH133" s="11">
        <f t="shared" ref="AH133:AH136" si="278">AF133+AG133</f>
        <v>65847.199999999997</v>
      </c>
      <c r="AI133" s="11"/>
      <c r="AJ133" s="11">
        <f t="shared" ref="AJ133:AJ136" si="279">AH133+AI133</f>
        <v>65847.199999999997</v>
      </c>
      <c r="AK133" s="27"/>
      <c r="AL133" s="11">
        <f t="shared" ref="AL133:AL136" si="280">AJ133+AK133</f>
        <v>65847.199999999997</v>
      </c>
      <c r="AM133" s="3" t="s">
        <v>380</v>
      </c>
      <c r="AN133" s="3">
        <v>0</v>
      </c>
    </row>
    <row r="134" spans="1:40" x14ac:dyDescent="0.35">
      <c r="A134" s="37"/>
      <c r="B134" s="44" t="s">
        <v>12</v>
      </c>
      <c r="C134" s="47"/>
      <c r="D134" s="11">
        <v>507243.2</v>
      </c>
      <c r="E134" s="11"/>
      <c r="F134" s="10">
        <f t="shared" si="211"/>
        <v>507243.2</v>
      </c>
      <c r="G134" s="11">
        <f>-27286.5+27286.5</f>
        <v>0</v>
      </c>
      <c r="H134" s="10">
        <f t="shared" si="270"/>
        <v>507243.2</v>
      </c>
      <c r="I134" s="11"/>
      <c r="J134" s="10">
        <f t="shared" si="271"/>
        <v>507243.2</v>
      </c>
      <c r="K134" s="11"/>
      <c r="L134" s="10">
        <f t="shared" si="272"/>
        <v>507243.2</v>
      </c>
      <c r="M134" s="11"/>
      <c r="N134" s="10">
        <f>L134+M134</f>
        <v>507243.2</v>
      </c>
      <c r="O134" s="27"/>
      <c r="P134" s="40">
        <f>N134+O134</f>
        <v>507243.2</v>
      </c>
      <c r="Q134" s="11">
        <v>688765.3</v>
      </c>
      <c r="R134" s="11"/>
      <c r="S134" s="10">
        <f t="shared" si="212"/>
        <v>688765.3</v>
      </c>
      <c r="T134" s="11">
        <f>-28069.9+28069.9</f>
        <v>0</v>
      </c>
      <c r="U134" s="10">
        <f t="shared" si="273"/>
        <v>688765.3</v>
      </c>
      <c r="V134" s="11">
        <f>-28069.9+28069.9</f>
        <v>0</v>
      </c>
      <c r="W134" s="10">
        <f t="shared" si="274"/>
        <v>688765.3</v>
      </c>
      <c r="X134" s="11">
        <f>-28069.9+28069.9</f>
        <v>0</v>
      </c>
      <c r="Y134" s="10">
        <f t="shared" si="275"/>
        <v>688765.3</v>
      </c>
      <c r="Z134" s="27">
        <f>-28069.9+28069.9</f>
        <v>0</v>
      </c>
      <c r="AA134" s="40">
        <f t="shared" si="276"/>
        <v>688765.3</v>
      </c>
      <c r="AB134" s="11">
        <v>110924.5</v>
      </c>
      <c r="AC134" s="11"/>
      <c r="AD134" s="11">
        <f t="shared" si="213"/>
        <v>110924.5</v>
      </c>
      <c r="AE134" s="11">
        <f>-110924.5+110924.5</f>
        <v>0</v>
      </c>
      <c r="AF134" s="11">
        <f t="shared" si="277"/>
        <v>110924.5</v>
      </c>
      <c r="AG134" s="11">
        <f>-110924.5+110924.5</f>
        <v>0</v>
      </c>
      <c r="AH134" s="11">
        <f t="shared" si="278"/>
        <v>110924.5</v>
      </c>
      <c r="AI134" s="11"/>
      <c r="AJ134" s="11">
        <f t="shared" si="279"/>
        <v>110924.5</v>
      </c>
      <c r="AK134" s="27"/>
      <c r="AL134" s="43">
        <f t="shared" si="280"/>
        <v>110924.5</v>
      </c>
      <c r="AM134" s="3" t="s">
        <v>323</v>
      </c>
      <c r="AN134" s="3"/>
    </row>
    <row r="135" spans="1:40" ht="36" x14ac:dyDescent="0.35">
      <c r="A135" s="37"/>
      <c r="B135" s="44" t="s">
        <v>116</v>
      </c>
      <c r="C135" s="47"/>
      <c r="D135" s="11">
        <v>518443.7</v>
      </c>
      <c r="E135" s="11"/>
      <c r="F135" s="10">
        <f t="shared" si="211"/>
        <v>518443.7</v>
      </c>
      <c r="G135" s="11">
        <f>-518443.7+518443.7+352757.7</f>
        <v>352757.7</v>
      </c>
      <c r="H135" s="10">
        <f t="shared" si="270"/>
        <v>871201.4</v>
      </c>
      <c r="I135" s="11"/>
      <c r="J135" s="10">
        <f t="shared" si="271"/>
        <v>871201.4</v>
      </c>
      <c r="K135" s="11"/>
      <c r="L135" s="10">
        <f t="shared" si="272"/>
        <v>871201.4</v>
      </c>
      <c r="M135" s="11"/>
      <c r="N135" s="10">
        <f>L135+M135</f>
        <v>871201.4</v>
      </c>
      <c r="O135" s="27"/>
      <c r="P135" s="40">
        <f>N135+O135</f>
        <v>871201.4</v>
      </c>
      <c r="Q135" s="11">
        <v>533322.9</v>
      </c>
      <c r="R135" s="11"/>
      <c r="S135" s="10">
        <f t="shared" si="212"/>
        <v>533322.9</v>
      </c>
      <c r="T135" s="11">
        <f>-533322.9+533322.9</f>
        <v>0</v>
      </c>
      <c r="U135" s="10">
        <f t="shared" si="273"/>
        <v>533322.9</v>
      </c>
      <c r="V135" s="11">
        <f>-533322.9+533322.9</f>
        <v>0</v>
      </c>
      <c r="W135" s="10">
        <f t="shared" si="274"/>
        <v>533322.9</v>
      </c>
      <c r="X135" s="11">
        <f>-533322.9+533322.9</f>
        <v>0</v>
      </c>
      <c r="Y135" s="10">
        <f t="shared" si="275"/>
        <v>533322.9</v>
      </c>
      <c r="Z135" s="27">
        <f>-533322.9+533322.9</f>
        <v>0</v>
      </c>
      <c r="AA135" s="40">
        <f t="shared" si="276"/>
        <v>533322.9</v>
      </c>
      <c r="AB135" s="11">
        <v>2107564.9</v>
      </c>
      <c r="AC135" s="11"/>
      <c r="AD135" s="11">
        <f t="shared" si="213"/>
        <v>2107564.9</v>
      </c>
      <c r="AE135" s="11">
        <f>-2107564.9+2107564.9</f>
        <v>0</v>
      </c>
      <c r="AF135" s="11">
        <f t="shared" si="277"/>
        <v>2107564.9</v>
      </c>
      <c r="AG135" s="11">
        <f>-2107564.9+2107564.9</f>
        <v>0</v>
      </c>
      <c r="AH135" s="11">
        <f t="shared" si="278"/>
        <v>2107564.9</v>
      </c>
      <c r="AI135" s="11"/>
      <c r="AJ135" s="11">
        <f t="shared" si="279"/>
        <v>2107564.9</v>
      </c>
      <c r="AK135" s="27"/>
      <c r="AL135" s="43">
        <f t="shared" si="280"/>
        <v>2107564.9</v>
      </c>
      <c r="AM135" s="3" t="s">
        <v>322</v>
      </c>
      <c r="AN135" s="3"/>
    </row>
    <row r="136" spans="1:40" ht="117.75" customHeight="1" x14ac:dyDescent="0.35">
      <c r="A136" s="37" t="s">
        <v>207</v>
      </c>
      <c r="B136" s="44" t="s">
        <v>114</v>
      </c>
      <c r="C136" s="47" t="s">
        <v>3</v>
      </c>
      <c r="D136" s="11">
        <f>D138</f>
        <v>67548.5</v>
      </c>
      <c r="E136" s="11">
        <f>E138</f>
        <v>0</v>
      </c>
      <c r="F136" s="10">
        <f t="shared" si="211"/>
        <v>67548.5</v>
      </c>
      <c r="G136" s="11">
        <f>G138</f>
        <v>-3650.9</v>
      </c>
      <c r="H136" s="10">
        <f t="shared" si="270"/>
        <v>63897.599999999999</v>
      </c>
      <c r="I136" s="11">
        <f>I138</f>
        <v>0</v>
      </c>
      <c r="J136" s="10">
        <f t="shared" si="271"/>
        <v>63897.599999999999</v>
      </c>
      <c r="K136" s="11">
        <f>K138</f>
        <v>0</v>
      </c>
      <c r="L136" s="10">
        <f t="shared" si="272"/>
        <v>63897.599999999999</v>
      </c>
      <c r="M136" s="11">
        <f>M138</f>
        <v>0</v>
      </c>
      <c r="N136" s="10">
        <f>L136+M136</f>
        <v>63897.599999999999</v>
      </c>
      <c r="O136" s="27">
        <f>O138</f>
        <v>0</v>
      </c>
      <c r="P136" s="40">
        <f>N136+O136</f>
        <v>63897.599999999999</v>
      </c>
      <c r="Q136" s="11">
        <f t="shared" ref="Q136:AB136" si="281">Q138</f>
        <v>67548.5</v>
      </c>
      <c r="R136" s="11">
        <f t="shared" ref="R136:T136" si="282">R138</f>
        <v>0</v>
      </c>
      <c r="S136" s="10">
        <f t="shared" si="212"/>
        <v>67548.5</v>
      </c>
      <c r="T136" s="11">
        <f t="shared" si="282"/>
        <v>-13471.5</v>
      </c>
      <c r="U136" s="10">
        <f t="shared" si="273"/>
        <v>54077</v>
      </c>
      <c r="V136" s="11">
        <f t="shared" ref="V136" si="283">V138</f>
        <v>0</v>
      </c>
      <c r="W136" s="10">
        <f t="shared" si="274"/>
        <v>54077</v>
      </c>
      <c r="X136" s="11">
        <f t="shared" ref="X136:Z136" si="284">X138</f>
        <v>0</v>
      </c>
      <c r="Y136" s="10">
        <f t="shared" si="275"/>
        <v>54077</v>
      </c>
      <c r="Z136" s="27">
        <f t="shared" si="284"/>
        <v>0</v>
      </c>
      <c r="AA136" s="40">
        <f t="shared" si="276"/>
        <v>54077</v>
      </c>
      <c r="AB136" s="11">
        <f t="shared" si="281"/>
        <v>59307.5</v>
      </c>
      <c r="AC136" s="11">
        <f t="shared" ref="AC136:AE136" si="285">AC138</f>
        <v>0</v>
      </c>
      <c r="AD136" s="11">
        <f t="shared" si="213"/>
        <v>59307.5</v>
      </c>
      <c r="AE136" s="11">
        <f t="shared" si="285"/>
        <v>-15524.2</v>
      </c>
      <c r="AF136" s="11">
        <f t="shared" si="277"/>
        <v>43783.3</v>
      </c>
      <c r="AG136" s="11">
        <f t="shared" ref="AG136:AI136" si="286">AG138</f>
        <v>0</v>
      </c>
      <c r="AH136" s="11">
        <f t="shared" si="278"/>
        <v>43783.3</v>
      </c>
      <c r="AI136" s="11">
        <f t="shared" si="286"/>
        <v>0</v>
      </c>
      <c r="AJ136" s="11">
        <f t="shared" si="279"/>
        <v>43783.3</v>
      </c>
      <c r="AK136" s="27">
        <f t="shared" ref="AK136" si="287">AK138</f>
        <v>0</v>
      </c>
      <c r="AL136" s="43">
        <f t="shared" si="280"/>
        <v>43783.3</v>
      </c>
      <c r="AM136" s="3"/>
      <c r="AN136" s="3"/>
    </row>
    <row r="137" spans="1:40" x14ac:dyDescent="0.35">
      <c r="A137" s="37"/>
      <c r="B137" s="44" t="s">
        <v>5</v>
      </c>
      <c r="C137" s="47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24"/>
      <c r="P137" s="40"/>
      <c r="Q137" s="10"/>
      <c r="R137" s="10"/>
      <c r="S137" s="10"/>
      <c r="T137" s="10"/>
      <c r="U137" s="10"/>
      <c r="V137" s="10"/>
      <c r="W137" s="10"/>
      <c r="X137" s="10"/>
      <c r="Y137" s="10"/>
      <c r="Z137" s="24"/>
      <c r="AA137" s="40"/>
      <c r="AB137" s="11"/>
      <c r="AC137" s="11"/>
      <c r="AD137" s="11"/>
      <c r="AE137" s="11"/>
      <c r="AF137" s="11"/>
      <c r="AG137" s="11"/>
      <c r="AH137" s="11"/>
      <c r="AI137" s="11"/>
      <c r="AJ137" s="11"/>
      <c r="AK137" s="27"/>
      <c r="AL137" s="43"/>
      <c r="AM137" s="3"/>
      <c r="AN137" s="3"/>
    </row>
    <row r="138" spans="1:40" x14ac:dyDescent="0.35">
      <c r="A138" s="37"/>
      <c r="B138" s="44" t="s">
        <v>12</v>
      </c>
      <c r="C138" s="47"/>
      <c r="D138" s="10">
        <v>67548.5</v>
      </c>
      <c r="E138" s="10"/>
      <c r="F138" s="10">
        <f t="shared" si="211"/>
        <v>67548.5</v>
      </c>
      <c r="G138" s="10">
        <v>-3650.9</v>
      </c>
      <c r="H138" s="10">
        <f t="shared" ref="H138:H139" si="288">F138+G138</f>
        <v>63897.599999999999</v>
      </c>
      <c r="I138" s="10"/>
      <c r="J138" s="10">
        <f t="shared" ref="J138:J139" si="289">H138+I138</f>
        <v>63897.599999999999</v>
      </c>
      <c r="K138" s="10"/>
      <c r="L138" s="10">
        <f t="shared" ref="L138:L139" si="290">J138+K138</f>
        <v>63897.599999999999</v>
      </c>
      <c r="M138" s="10"/>
      <c r="N138" s="10">
        <f>L138+M138</f>
        <v>63897.599999999999</v>
      </c>
      <c r="O138" s="24"/>
      <c r="P138" s="40">
        <f>N138+O138</f>
        <v>63897.599999999999</v>
      </c>
      <c r="Q138" s="10">
        <v>67548.5</v>
      </c>
      <c r="R138" s="10"/>
      <c r="S138" s="10">
        <f t="shared" si="212"/>
        <v>67548.5</v>
      </c>
      <c r="T138" s="10">
        <v>-13471.5</v>
      </c>
      <c r="U138" s="10">
        <f t="shared" ref="U138:U139" si="291">S138+T138</f>
        <v>54077</v>
      </c>
      <c r="V138" s="10"/>
      <c r="W138" s="10">
        <f t="shared" ref="W138:W139" si="292">U138+V138</f>
        <v>54077</v>
      </c>
      <c r="X138" s="10"/>
      <c r="Y138" s="10">
        <f t="shared" ref="Y138:Y139" si="293">W138+X138</f>
        <v>54077</v>
      </c>
      <c r="Z138" s="24"/>
      <c r="AA138" s="40">
        <f t="shared" ref="AA138:AA139" si="294">Y138+Z138</f>
        <v>54077</v>
      </c>
      <c r="AB138" s="11">
        <v>59307.5</v>
      </c>
      <c r="AC138" s="11"/>
      <c r="AD138" s="11">
        <f t="shared" si="213"/>
        <v>59307.5</v>
      </c>
      <c r="AE138" s="11">
        <v>-15524.2</v>
      </c>
      <c r="AF138" s="11">
        <f t="shared" ref="AF138:AF139" si="295">AD138+AE138</f>
        <v>43783.3</v>
      </c>
      <c r="AG138" s="11"/>
      <c r="AH138" s="11">
        <f t="shared" ref="AH138:AH139" si="296">AF138+AG138</f>
        <v>43783.3</v>
      </c>
      <c r="AI138" s="11"/>
      <c r="AJ138" s="11">
        <f t="shared" ref="AJ138:AJ139" si="297">AH138+AI138</f>
        <v>43783.3</v>
      </c>
      <c r="AK138" s="27"/>
      <c r="AL138" s="43">
        <f t="shared" ref="AL138:AL139" si="298">AJ138+AK138</f>
        <v>43783.3</v>
      </c>
      <c r="AM138" s="3" t="s">
        <v>119</v>
      </c>
      <c r="AN138" s="3"/>
    </row>
    <row r="139" spans="1:40" ht="63" customHeight="1" x14ac:dyDescent="0.35">
      <c r="A139" s="37" t="s">
        <v>208</v>
      </c>
      <c r="B139" s="44" t="s">
        <v>115</v>
      </c>
      <c r="C139" s="47" t="s">
        <v>3</v>
      </c>
      <c r="D139" s="10">
        <f>D141+D142</f>
        <v>196166.8</v>
      </c>
      <c r="E139" s="10">
        <f>E141+E142</f>
        <v>0</v>
      </c>
      <c r="F139" s="10">
        <f t="shared" si="211"/>
        <v>196166.8</v>
      </c>
      <c r="G139" s="10">
        <f>G141+G142</f>
        <v>1869</v>
      </c>
      <c r="H139" s="10">
        <f t="shared" si="288"/>
        <v>198035.8</v>
      </c>
      <c r="I139" s="10">
        <f>I141+I142</f>
        <v>0</v>
      </c>
      <c r="J139" s="10">
        <f t="shared" si="289"/>
        <v>198035.8</v>
      </c>
      <c r="K139" s="10">
        <f>K141+K142</f>
        <v>0</v>
      </c>
      <c r="L139" s="10">
        <f t="shared" si="290"/>
        <v>198035.8</v>
      </c>
      <c r="M139" s="10">
        <f>M141+M142</f>
        <v>0</v>
      </c>
      <c r="N139" s="10">
        <f>L139+M139</f>
        <v>198035.8</v>
      </c>
      <c r="O139" s="24">
        <f>O141+O142</f>
        <v>0</v>
      </c>
      <c r="P139" s="40">
        <f>N139+O139</f>
        <v>198035.8</v>
      </c>
      <c r="Q139" s="10">
        <f t="shared" ref="Q139:AB139" si="299">Q141+Q142</f>
        <v>196166.8</v>
      </c>
      <c r="R139" s="10">
        <f t="shared" ref="R139:T139" si="300">R141+R142</f>
        <v>0</v>
      </c>
      <c r="S139" s="10">
        <f t="shared" si="212"/>
        <v>196166.8</v>
      </c>
      <c r="T139" s="10">
        <f t="shared" si="300"/>
        <v>24162.6</v>
      </c>
      <c r="U139" s="10">
        <f t="shared" si="291"/>
        <v>220329.4</v>
      </c>
      <c r="V139" s="10">
        <f t="shared" ref="V139" si="301">V141+V142</f>
        <v>0</v>
      </c>
      <c r="W139" s="10">
        <f t="shared" si="292"/>
        <v>220329.4</v>
      </c>
      <c r="X139" s="10">
        <f t="shared" ref="X139:Z139" si="302">X141+X142</f>
        <v>0</v>
      </c>
      <c r="Y139" s="10">
        <f t="shared" si="293"/>
        <v>220329.4</v>
      </c>
      <c r="Z139" s="24">
        <f t="shared" si="302"/>
        <v>0</v>
      </c>
      <c r="AA139" s="40">
        <f t="shared" si="294"/>
        <v>220329.4</v>
      </c>
      <c r="AB139" s="10">
        <f t="shared" si="299"/>
        <v>197280.30000000002</v>
      </c>
      <c r="AC139" s="11">
        <f t="shared" ref="AC139:AE139" si="303">AC141+AC142</f>
        <v>0</v>
      </c>
      <c r="AD139" s="11">
        <f t="shared" si="213"/>
        <v>197280.30000000002</v>
      </c>
      <c r="AE139" s="11">
        <f t="shared" si="303"/>
        <v>26215.399999999998</v>
      </c>
      <c r="AF139" s="11">
        <f t="shared" si="295"/>
        <v>223495.7</v>
      </c>
      <c r="AG139" s="11">
        <f t="shared" ref="AG139:AI139" si="304">AG141+AG142</f>
        <v>0</v>
      </c>
      <c r="AH139" s="11">
        <f t="shared" si="296"/>
        <v>223495.7</v>
      </c>
      <c r="AI139" s="11">
        <f t="shared" si="304"/>
        <v>0</v>
      </c>
      <c r="AJ139" s="11">
        <f t="shared" si="297"/>
        <v>223495.7</v>
      </c>
      <c r="AK139" s="27">
        <f t="shared" ref="AK139" si="305">AK141+AK142</f>
        <v>0</v>
      </c>
      <c r="AL139" s="43">
        <f t="shared" si="298"/>
        <v>223495.7</v>
      </c>
      <c r="AM139" s="3"/>
      <c r="AN139" s="3"/>
    </row>
    <row r="140" spans="1:40" x14ac:dyDescent="0.35">
      <c r="A140" s="37"/>
      <c r="B140" s="44" t="s">
        <v>5</v>
      </c>
      <c r="C140" s="47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24"/>
      <c r="P140" s="40"/>
      <c r="Q140" s="10"/>
      <c r="R140" s="10"/>
      <c r="S140" s="10"/>
      <c r="T140" s="10"/>
      <c r="U140" s="10"/>
      <c r="V140" s="10"/>
      <c r="W140" s="10"/>
      <c r="X140" s="10"/>
      <c r="Y140" s="10"/>
      <c r="Z140" s="24"/>
      <c r="AA140" s="40"/>
      <c r="AB140" s="11"/>
      <c r="AC140" s="11"/>
      <c r="AD140" s="11"/>
      <c r="AE140" s="11"/>
      <c r="AF140" s="11"/>
      <c r="AG140" s="11"/>
      <c r="AH140" s="11"/>
      <c r="AI140" s="11"/>
      <c r="AJ140" s="11"/>
      <c r="AK140" s="27"/>
      <c r="AL140" s="43"/>
      <c r="AM140" s="3"/>
      <c r="AN140" s="3"/>
    </row>
    <row r="141" spans="1:40" x14ac:dyDescent="0.35">
      <c r="A141" s="37"/>
      <c r="B141" s="44" t="s">
        <v>12</v>
      </c>
      <c r="C141" s="47"/>
      <c r="D141" s="10">
        <v>52965</v>
      </c>
      <c r="E141" s="10"/>
      <c r="F141" s="10">
        <f t="shared" si="211"/>
        <v>52965</v>
      </c>
      <c r="G141" s="10">
        <v>504.7</v>
      </c>
      <c r="H141" s="10">
        <f t="shared" ref="H141:H143" si="306">F141+G141</f>
        <v>53469.7</v>
      </c>
      <c r="I141" s="10"/>
      <c r="J141" s="10">
        <f t="shared" ref="J141:J143" si="307">H141+I141</f>
        <v>53469.7</v>
      </c>
      <c r="K141" s="10"/>
      <c r="L141" s="10">
        <f t="shared" ref="L141:L143" si="308">J141+K141</f>
        <v>53469.7</v>
      </c>
      <c r="M141" s="10"/>
      <c r="N141" s="10">
        <f>L141+M141</f>
        <v>53469.7</v>
      </c>
      <c r="O141" s="24"/>
      <c r="P141" s="40">
        <f>N141+O141</f>
        <v>53469.7</v>
      </c>
      <c r="Q141" s="10">
        <v>52965</v>
      </c>
      <c r="R141" s="10"/>
      <c r="S141" s="10">
        <f t="shared" si="212"/>
        <v>52965</v>
      </c>
      <c r="T141" s="10">
        <v>6523.9</v>
      </c>
      <c r="U141" s="10">
        <f t="shared" ref="U141:U143" si="309">S141+T141</f>
        <v>59488.9</v>
      </c>
      <c r="V141" s="10"/>
      <c r="W141" s="10">
        <f t="shared" ref="W141:W143" si="310">U141+V141</f>
        <v>59488.9</v>
      </c>
      <c r="X141" s="10"/>
      <c r="Y141" s="10">
        <f t="shared" ref="Y141:Y143" si="311">W141+X141</f>
        <v>59488.9</v>
      </c>
      <c r="Z141" s="24"/>
      <c r="AA141" s="40">
        <f t="shared" ref="AA141:AA143" si="312">Y141+Z141</f>
        <v>59488.9</v>
      </c>
      <c r="AB141" s="11">
        <v>49320.1</v>
      </c>
      <c r="AC141" s="11"/>
      <c r="AD141" s="11">
        <f t="shared" si="213"/>
        <v>49320.1</v>
      </c>
      <c r="AE141" s="11">
        <v>6553.8</v>
      </c>
      <c r="AF141" s="11">
        <f t="shared" ref="AF141:AF143" si="313">AD141+AE141</f>
        <v>55873.9</v>
      </c>
      <c r="AG141" s="11"/>
      <c r="AH141" s="11">
        <f t="shared" ref="AH141:AH143" si="314">AF141+AG141</f>
        <v>55873.9</v>
      </c>
      <c r="AI141" s="11"/>
      <c r="AJ141" s="11">
        <f t="shared" ref="AJ141:AJ143" si="315">AH141+AI141</f>
        <v>55873.9</v>
      </c>
      <c r="AK141" s="27"/>
      <c r="AL141" s="43">
        <f t="shared" ref="AL141:AL143" si="316">AJ141+AK141</f>
        <v>55873.9</v>
      </c>
      <c r="AM141" s="3" t="s">
        <v>118</v>
      </c>
      <c r="AN141" s="3"/>
    </row>
    <row r="142" spans="1:40" x14ac:dyDescent="0.35">
      <c r="A142" s="37"/>
      <c r="B142" s="44" t="s">
        <v>20</v>
      </c>
      <c r="C142" s="47"/>
      <c r="D142" s="10">
        <v>143201.79999999999</v>
      </c>
      <c r="E142" s="10"/>
      <c r="F142" s="10">
        <f t="shared" si="211"/>
        <v>143201.79999999999</v>
      </c>
      <c r="G142" s="10">
        <v>1364.3</v>
      </c>
      <c r="H142" s="10">
        <f t="shared" si="306"/>
        <v>144566.09999999998</v>
      </c>
      <c r="I142" s="10"/>
      <c r="J142" s="10">
        <f t="shared" si="307"/>
        <v>144566.09999999998</v>
      </c>
      <c r="K142" s="10"/>
      <c r="L142" s="10">
        <f t="shared" si="308"/>
        <v>144566.09999999998</v>
      </c>
      <c r="M142" s="10"/>
      <c r="N142" s="10">
        <f>L142+M142</f>
        <v>144566.09999999998</v>
      </c>
      <c r="O142" s="24"/>
      <c r="P142" s="40">
        <f>N142+O142</f>
        <v>144566.09999999998</v>
      </c>
      <c r="Q142" s="10">
        <v>143201.79999999999</v>
      </c>
      <c r="R142" s="10"/>
      <c r="S142" s="10">
        <f t="shared" si="212"/>
        <v>143201.79999999999</v>
      </c>
      <c r="T142" s="10">
        <v>17638.7</v>
      </c>
      <c r="U142" s="10">
        <f t="shared" si="309"/>
        <v>160840.5</v>
      </c>
      <c r="V142" s="10"/>
      <c r="W142" s="10">
        <f t="shared" si="310"/>
        <v>160840.5</v>
      </c>
      <c r="X142" s="10"/>
      <c r="Y142" s="10">
        <f t="shared" si="311"/>
        <v>160840.5</v>
      </c>
      <c r="Z142" s="24"/>
      <c r="AA142" s="40">
        <f t="shared" si="312"/>
        <v>160840.5</v>
      </c>
      <c r="AB142" s="11">
        <v>147960.20000000001</v>
      </c>
      <c r="AC142" s="11"/>
      <c r="AD142" s="11">
        <f t="shared" si="213"/>
        <v>147960.20000000001</v>
      </c>
      <c r="AE142" s="11">
        <v>19661.599999999999</v>
      </c>
      <c r="AF142" s="11">
        <f t="shared" si="313"/>
        <v>167621.80000000002</v>
      </c>
      <c r="AG142" s="11"/>
      <c r="AH142" s="11">
        <f t="shared" si="314"/>
        <v>167621.80000000002</v>
      </c>
      <c r="AI142" s="11"/>
      <c r="AJ142" s="11">
        <f t="shared" si="315"/>
        <v>167621.80000000002</v>
      </c>
      <c r="AK142" s="27"/>
      <c r="AL142" s="43">
        <f t="shared" si="316"/>
        <v>167621.80000000002</v>
      </c>
      <c r="AM142" s="3" t="s">
        <v>118</v>
      </c>
      <c r="AN142" s="3"/>
    </row>
    <row r="143" spans="1:40" x14ac:dyDescent="0.35">
      <c r="A143" s="37"/>
      <c r="B143" s="44" t="s">
        <v>27</v>
      </c>
      <c r="C143" s="44"/>
      <c r="D143" s="11">
        <f>D145+D146</f>
        <v>545691.1</v>
      </c>
      <c r="E143" s="11"/>
      <c r="F143" s="10">
        <f t="shared" si="211"/>
        <v>545691.1</v>
      </c>
      <c r="G143" s="11">
        <f>G145+G146</f>
        <v>15047.825000000001</v>
      </c>
      <c r="H143" s="10">
        <f t="shared" si="306"/>
        <v>560738.92499999993</v>
      </c>
      <c r="I143" s="11">
        <f>I145+I146</f>
        <v>0</v>
      </c>
      <c r="J143" s="10">
        <f t="shared" si="307"/>
        <v>560738.92499999993</v>
      </c>
      <c r="K143" s="11">
        <f>K145+K146</f>
        <v>21381.073</v>
      </c>
      <c r="L143" s="10">
        <f t="shared" si="308"/>
        <v>582119.99799999991</v>
      </c>
      <c r="M143" s="11">
        <f>M145+M146</f>
        <v>0</v>
      </c>
      <c r="N143" s="10">
        <f>L143+M143</f>
        <v>582119.99799999991</v>
      </c>
      <c r="O143" s="27">
        <f>O145+O146</f>
        <v>-419.00700000000001</v>
      </c>
      <c r="P143" s="40">
        <f>N143+O143</f>
        <v>581700.99099999992</v>
      </c>
      <c r="Q143" s="11">
        <f t="shared" ref="Q143:AB143" si="317">Q145+Q146</f>
        <v>186329.3</v>
      </c>
      <c r="R143" s="11">
        <f t="shared" ref="R143:T143" si="318">R145+R146</f>
        <v>0</v>
      </c>
      <c r="S143" s="10">
        <f t="shared" si="212"/>
        <v>186329.3</v>
      </c>
      <c r="T143" s="11">
        <f t="shared" si="318"/>
        <v>0</v>
      </c>
      <c r="U143" s="10">
        <f t="shared" si="309"/>
        <v>186329.3</v>
      </c>
      <c r="V143" s="11">
        <f t="shared" ref="V143" si="319">V145+V146</f>
        <v>-51950</v>
      </c>
      <c r="W143" s="10">
        <f t="shared" si="310"/>
        <v>134379.29999999999</v>
      </c>
      <c r="X143" s="11">
        <f t="shared" ref="X143:Z143" si="320">X145+X146</f>
        <v>0</v>
      </c>
      <c r="Y143" s="10">
        <f t="shared" si="311"/>
        <v>134379.29999999999</v>
      </c>
      <c r="Z143" s="27">
        <f t="shared" si="320"/>
        <v>0</v>
      </c>
      <c r="AA143" s="40">
        <f t="shared" si="312"/>
        <v>134379.29999999999</v>
      </c>
      <c r="AB143" s="11">
        <f t="shared" si="317"/>
        <v>328747.2</v>
      </c>
      <c r="AC143" s="11">
        <f t="shared" ref="AC143:AE143" si="321">AC145+AC146</f>
        <v>0</v>
      </c>
      <c r="AD143" s="11">
        <f t="shared" si="213"/>
        <v>328747.2</v>
      </c>
      <c r="AE143" s="11">
        <f t="shared" si="321"/>
        <v>0</v>
      </c>
      <c r="AF143" s="11">
        <f t="shared" si="313"/>
        <v>328747.2</v>
      </c>
      <c r="AG143" s="11">
        <f t="shared" ref="AG143:AI143" si="322">AG145+AG146</f>
        <v>-124630</v>
      </c>
      <c r="AH143" s="11">
        <f t="shared" si="314"/>
        <v>204117.2</v>
      </c>
      <c r="AI143" s="11">
        <f t="shared" si="322"/>
        <v>0</v>
      </c>
      <c r="AJ143" s="11">
        <f t="shared" si="315"/>
        <v>204117.2</v>
      </c>
      <c r="AK143" s="27">
        <f t="shared" ref="AK143" si="323">AK145+AK146</f>
        <v>0</v>
      </c>
      <c r="AL143" s="43">
        <f t="shared" si="316"/>
        <v>204117.2</v>
      </c>
      <c r="AM143" s="3"/>
      <c r="AN143" s="3"/>
    </row>
    <row r="144" spans="1:40" x14ac:dyDescent="0.35">
      <c r="A144" s="37"/>
      <c r="B144" s="38" t="s">
        <v>5</v>
      </c>
      <c r="C144" s="44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24"/>
      <c r="P144" s="40"/>
      <c r="Q144" s="10"/>
      <c r="R144" s="10"/>
      <c r="S144" s="10"/>
      <c r="T144" s="10"/>
      <c r="U144" s="10"/>
      <c r="V144" s="10"/>
      <c r="W144" s="10"/>
      <c r="X144" s="10"/>
      <c r="Y144" s="10"/>
      <c r="Z144" s="24"/>
      <c r="AA144" s="40"/>
      <c r="AB144" s="11"/>
      <c r="AC144" s="11"/>
      <c r="AD144" s="11"/>
      <c r="AE144" s="11"/>
      <c r="AF144" s="11"/>
      <c r="AG144" s="11"/>
      <c r="AH144" s="11"/>
      <c r="AI144" s="11"/>
      <c r="AJ144" s="11"/>
      <c r="AK144" s="27"/>
      <c r="AL144" s="43"/>
      <c r="AM144" s="3"/>
      <c r="AN144" s="3"/>
    </row>
    <row r="145" spans="1:40" s="3" customFormat="1" hidden="1" x14ac:dyDescent="0.35">
      <c r="A145" s="1"/>
      <c r="B145" s="5" t="s">
        <v>6</v>
      </c>
      <c r="C145" s="16"/>
      <c r="D145" s="10">
        <f>D147+D150+D152+D153+D154+D155+D156+D157+D160+D164+D166</f>
        <v>483329.4</v>
      </c>
      <c r="E145" s="10">
        <f>E147+E150+E152+E153+E154+E155+E156+E157+E160+E164+E166</f>
        <v>0</v>
      </c>
      <c r="F145" s="10">
        <f t="shared" si="211"/>
        <v>483329.4</v>
      </c>
      <c r="G145" s="10">
        <f>G147+G150+G152+G153+G154+G155+G156+G157+G160+G164+G166+G167+G168+G169</f>
        <v>15047.825000000001</v>
      </c>
      <c r="H145" s="10">
        <f t="shared" ref="H145:H148" si="324">F145+G145</f>
        <v>498377.22500000003</v>
      </c>
      <c r="I145" s="10">
        <f>I147+I150+I152+I153+I154+I155+I156+I157+I160+I164+I166+I167+I168+I169</f>
        <v>0</v>
      </c>
      <c r="J145" s="10">
        <f t="shared" ref="J145:J148" si="325">H145+I145</f>
        <v>498377.22500000003</v>
      </c>
      <c r="K145" s="10">
        <f>K147+K150+K152+K153+K154+K155+K156+K157+K160+K164+K166+K167+K168+K169+K170</f>
        <v>21381.073</v>
      </c>
      <c r="L145" s="10">
        <f t="shared" ref="L145:L148" si="326">J145+K145</f>
        <v>519758.29800000001</v>
      </c>
      <c r="M145" s="10">
        <f>M147+M150+M152+M153+M154+M155+M156+M157+M160+M164+M166+M167+M168+M169+M170</f>
        <v>0</v>
      </c>
      <c r="N145" s="10">
        <f>L145+M145</f>
        <v>519758.29800000001</v>
      </c>
      <c r="O145" s="24">
        <f>O147+O150+O152+O153+O154+O155+O156+O157+O160+O164+O166+O167+O168+O169+O170</f>
        <v>-419.00700000000001</v>
      </c>
      <c r="P145" s="10">
        <f>N145+O145</f>
        <v>519339.29100000003</v>
      </c>
      <c r="Q145" s="10">
        <f t="shared" ref="Q145:AB145" si="327">Q147+Q150+Q152+Q153+Q154+Q155+Q156+Q157+Q160+Q164+Q166</f>
        <v>123967.6</v>
      </c>
      <c r="R145" s="10">
        <f t="shared" ref="R145" si="328">R147+R150+R152+R153+R154+R155+R156+R157+R160+R164+R166</f>
        <v>0</v>
      </c>
      <c r="S145" s="10">
        <f t="shared" si="212"/>
        <v>123967.6</v>
      </c>
      <c r="T145" s="10">
        <f>T147+T150+T152+T153+T154+T155+T156+T157+T160+T164+T166+T167+T168+T169</f>
        <v>0</v>
      </c>
      <c r="U145" s="10">
        <f t="shared" ref="U145:U148" si="329">S145+T145</f>
        <v>123967.6</v>
      </c>
      <c r="V145" s="10">
        <f>V147+V150+V152+V153+V154+V155+V156+V157+V160+V164+V166+V167+V168+V169+V170</f>
        <v>-51950</v>
      </c>
      <c r="W145" s="10">
        <f t="shared" ref="W145:W148" si="330">U145+V145</f>
        <v>72017.600000000006</v>
      </c>
      <c r="X145" s="10">
        <f>X147+X150+X152+X153+X154+X155+X156+X157+X160+X164+X166+X167+X168+X169+X170</f>
        <v>0</v>
      </c>
      <c r="Y145" s="10">
        <f t="shared" ref="Y145:Y148" si="331">W145+X145</f>
        <v>72017.600000000006</v>
      </c>
      <c r="Z145" s="24">
        <f>Z147+Z150+Z152+Z153+Z154+Z155+Z156+Z157+Z160+Z164+Z166+Z167+Z168+Z169+Z170</f>
        <v>0</v>
      </c>
      <c r="AA145" s="10">
        <f t="shared" ref="AA145:AA148" si="332">Y145+Z145</f>
        <v>72017.600000000006</v>
      </c>
      <c r="AB145" s="10">
        <f t="shared" si="327"/>
        <v>245086</v>
      </c>
      <c r="AC145" s="11">
        <f t="shared" ref="AC145" si="333">AC147+AC150+AC152+AC153+AC154+AC155+AC156+AC157+AC160+AC164+AC166</f>
        <v>0</v>
      </c>
      <c r="AD145" s="11">
        <f t="shared" si="213"/>
        <v>245086</v>
      </c>
      <c r="AE145" s="11">
        <f>AE147+AE150+AE152+AE153+AE154+AE155+AE156+AE157+AE160+AE164+AE166+AE167+AE168+AE169</f>
        <v>0</v>
      </c>
      <c r="AF145" s="11">
        <f t="shared" ref="AF145:AF148" si="334">AD145+AE145</f>
        <v>245086</v>
      </c>
      <c r="AG145" s="11">
        <f>AG147+AG150+AG152+AG153+AG154+AG155+AG156+AG157+AG160+AG164+AG166+AG167+AG168+AG169+AG170</f>
        <v>-124630</v>
      </c>
      <c r="AH145" s="11">
        <f t="shared" ref="AH145:AH148" si="335">AF145+AG145</f>
        <v>120456</v>
      </c>
      <c r="AI145" s="11">
        <f>AI147+AI150+AI152+AI153+AI154+AI155+AI156+AI157+AI160+AI164+AI166+AI167+AI168+AI169+AI170</f>
        <v>0</v>
      </c>
      <c r="AJ145" s="11">
        <f t="shared" ref="AJ145:AJ148" si="336">AH145+AI145</f>
        <v>120456</v>
      </c>
      <c r="AK145" s="27">
        <f>AK147+AK150+AK152+AK153+AK154+AK155+AK156+AK157+AK160+AK164+AK166+AK167+AK168+AK169+AK170</f>
        <v>0</v>
      </c>
      <c r="AL145" s="11">
        <f t="shared" ref="AL145:AL148" si="337">AJ145+AK145</f>
        <v>120456</v>
      </c>
      <c r="AN145" s="3">
        <v>0</v>
      </c>
    </row>
    <row r="146" spans="1:40" x14ac:dyDescent="0.35">
      <c r="A146" s="37"/>
      <c r="B146" s="38" t="s">
        <v>12</v>
      </c>
      <c r="C146" s="44"/>
      <c r="D146" s="10">
        <f>D151</f>
        <v>62361.7</v>
      </c>
      <c r="E146" s="10">
        <f>E151</f>
        <v>0</v>
      </c>
      <c r="F146" s="10">
        <f t="shared" si="211"/>
        <v>62361.7</v>
      </c>
      <c r="G146" s="10">
        <f>G151</f>
        <v>0</v>
      </c>
      <c r="H146" s="10">
        <f t="shared" si="324"/>
        <v>62361.7</v>
      </c>
      <c r="I146" s="10">
        <f>I151</f>
        <v>0</v>
      </c>
      <c r="J146" s="10">
        <f t="shared" si="325"/>
        <v>62361.7</v>
      </c>
      <c r="K146" s="10">
        <f>K151</f>
        <v>0</v>
      </c>
      <c r="L146" s="10">
        <f t="shared" si="326"/>
        <v>62361.7</v>
      </c>
      <c r="M146" s="10">
        <f>M151</f>
        <v>0</v>
      </c>
      <c r="N146" s="10">
        <f>L146+M146</f>
        <v>62361.7</v>
      </c>
      <c r="O146" s="24">
        <f>O151</f>
        <v>0</v>
      </c>
      <c r="P146" s="40">
        <f>N146+O146</f>
        <v>62361.7</v>
      </c>
      <c r="Q146" s="10">
        <f t="shared" ref="Q146:AB146" si="338">Q151</f>
        <v>62361.7</v>
      </c>
      <c r="R146" s="10">
        <f t="shared" ref="R146:T146" si="339">R151</f>
        <v>0</v>
      </c>
      <c r="S146" s="10">
        <f t="shared" si="212"/>
        <v>62361.7</v>
      </c>
      <c r="T146" s="10">
        <f t="shared" si="339"/>
        <v>0</v>
      </c>
      <c r="U146" s="10">
        <f t="shared" si="329"/>
        <v>62361.7</v>
      </c>
      <c r="V146" s="10">
        <f t="shared" ref="V146" si="340">V151</f>
        <v>0</v>
      </c>
      <c r="W146" s="10">
        <f t="shared" si="330"/>
        <v>62361.7</v>
      </c>
      <c r="X146" s="10">
        <f t="shared" ref="X146:Z146" si="341">X151</f>
        <v>0</v>
      </c>
      <c r="Y146" s="10">
        <f t="shared" si="331"/>
        <v>62361.7</v>
      </c>
      <c r="Z146" s="24">
        <f t="shared" si="341"/>
        <v>0</v>
      </c>
      <c r="AA146" s="40">
        <f t="shared" si="332"/>
        <v>62361.7</v>
      </c>
      <c r="AB146" s="10">
        <f t="shared" si="338"/>
        <v>83661.2</v>
      </c>
      <c r="AC146" s="11">
        <f t="shared" ref="AC146:AE146" si="342">AC151</f>
        <v>0</v>
      </c>
      <c r="AD146" s="11">
        <f t="shared" si="213"/>
        <v>83661.2</v>
      </c>
      <c r="AE146" s="11">
        <f t="shared" si="342"/>
        <v>0</v>
      </c>
      <c r="AF146" s="11">
        <f t="shared" si="334"/>
        <v>83661.2</v>
      </c>
      <c r="AG146" s="11">
        <f t="shared" ref="AG146:AI146" si="343">AG151</f>
        <v>0</v>
      </c>
      <c r="AH146" s="11">
        <f t="shared" si="335"/>
        <v>83661.2</v>
      </c>
      <c r="AI146" s="11">
        <f t="shared" si="343"/>
        <v>0</v>
      </c>
      <c r="AJ146" s="11">
        <f t="shared" si="336"/>
        <v>83661.2</v>
      </c>
      <c r="AK146" s="27">
        <f t="shared" ref="AK146" si="344">AK151</f>
        <v>0</v>
      </c>
      <c r="AL146" s="43">
        <f t="shared" si="337"/>
        <v>83661.2</v>
      </c>
      <c r="AM146" s="3"/>
      <c r="AN146" s="3"/>
    </row>
    <row r="147" spans="1:40" ht="36" x14ac:dyDescent="0.35">
      <c r="A147" s="37" t="s">
        <v>209</v>
      </c>
      <c r="B147" s="38" t="s">
        <v>45</v>
      </c>
      <c r="C147" s="47" t="s">
        <v>97</v>
      </c>
      <c r="D147" s="10">
        <v>17026.900000000001</v>
      </c>
      <c r="E147" s="10"/>
      <c r="F147" s="10">
        <f t="shared" si="211"/>
        <v>17026.900000000001</v>
      </c>
      <c r="G147" s="10"/>
      <c r="H147" s="10">
        <f t="shared" si="324"/>
        <v>17026.900000000001</v>
      </c>
      <c r="I147" s="10"/>
      <c r="J147" s="10">
        <f t="shared" si="325"/>
        <v>17026.900000000001</v>
      </c>
      <c r="K147" s="10"/>
      <c r="L147" s="10">
        <f t="shared" si="326"/>
        <v>17026.900000000001</v>
      </c>
      <c r="M147" s="10"/>
      <c r="N147" s="10">
        <f>L147+M147</f>
        <v>17026.900000000001</v>
      </c>
      <c r="O147" s="24">
        <f>-51.007</f>
        <v>-51.006999999999998</v>
      </c>
      <c r="P147" s="40">
        <f>N147+O147</f>
        <v>16975.893</v>
      </c>
      <c r="Q147" s="10">
        <v>0</v>
      </c>
      <c r="R147" s="10">
        <v>0</v>
      </c>
      <c r="S147" s="10">
        <f t="shared" si="212"/>
        <v>0</v>
      </c>
      <c r="T147" s="10">
        <v>0</v>
      </c>
      <c r="U147" s="10">
        <f t="shared" si="329"/>
        <v>0</v>
      </c>
      <c r="V147" s="10">
        <v>0</v>
      </c>
      <c r="W147" s="10">
        <f t="shared" si="330"/>
        <v>0</v>
      </c>
      <c r="X147" s="10">
        <v>0</v>
      </c>
      <c r="Y147" s="10">
        <f t="shared" si="331"/>
        <v>0</v>
      </c>
      <c r="Z147" s="24"/>
      <c r="AA147" s="40">
        <f t="shared" si="332"/>
        <v>0</v>
      </c>
      <c r="AB147" s="11">
        <v>0</v>
      </c>
      <c r="AC147" s="11">
        <v>0</v>
      </c>
      <c r="AD147" s="11">
        <f t="shared" si="213"/>
        <v>0</v>
      </c>
      <c r="AE147" s="11"/>
      <c r="AF147" s="11">
        <f t="shared" si="334"/>
        <v>0</v>
      </c>
      <c r="AG147" s="11"/>
      <c r="AH147" s="11">
        <f t="shared" si="335"/>
        <v>0</v>
      </c>
      <c r="AI147" s="11"/>
      <c r="AJ147" s="11">
        <f t="shared" si="336"/>
        <v>0</v>
      </c>
      <c r="AK147" s="27"/>
      <c r="AL147" s="43">
        <f t="shared" si="337"/>
        <v>0</v>
      </c>
      <c r="AM147" s="3" t="s">
        <v>140</v>
      </c>
      <c r="AN147" s="3"/>
    </row>
    <row r="148" spans="1:40" ht="36" x14ac:dyDescent="0.35">
      <c r="A148" s="37" t="s">
        <v>210</v>
      </c>
      <c r="B148" s="38" t="s">
        <v>46</v>
      </c>
      <c r="C148" s="47" t="s">
        <v>97</v>
      </c>
      <c r="D148" s="10">
        <f>D150+D151</f>
        <v>152367.29999999999</v>
      </c>
      <c r="E148" s="10">
        <f>E150+E151</f>
        <v>0</v>
      </c>
      <c r="F148" s="10">
        <f t="shared" si="211"/>
        <v>152367.29999999999</v>
      </c>
      <c r="G148" s="10">
        <f>G150+G151</f>
        <v>0</v>
      </c>
      <c r="H148" s="10">
        <f t="shared" si="324"/>
        <v>152367.29999999999</v>
      </c>
      <c r="I148" s="10">
        <f>I150+I151</f>
        <v>0</v>
      </c>
      <c r="J148" s="10">
        <f t="shared" si="325"/>
        <v>152367.29999999999</v>
      </c>
      <c r="K148" s="10">
        <f>K150+K151</f>
        <v>0</v>
      </c>
      <c r="L148" s="10">
        <f t="shared" si="326"/>
        <v>152367.29999999999</v>
      </c>
      <c r="M148" s="10">
        <f>M150+M151</f>
        <v>0</v>
      </c>
      <c r="N148" s="10">
        <f>L148+M148</f>
        <v>152367.29999999999</v>
      </c>
      <c r="O148" s="24">
        <f>O150+O151</f>
        <v>-368</v>
      </c>
      <c r="P148" s="40">
        <f>N148+O148</f>
        <v>151999.29999999999</v>
      </c>
      <c r="Q148" s="10">
        <f t="shared" ref="Q148:AB148" si="345">Q150+Q151</f>
        <v>122861.7</v>
      </c>
      <c r="R148" s="10">
        <f t="shared" ref="R148:T148" si="346">R150+R151</f>
        <v>0</v>
      </c>
      <c r="S148" s="10">
        <f t="shared" si="212"/>
        <v>122861.7</v>
      </c>
      <c r="T148" s="10">
        <f t="shared" si="346"/>
        <v>0</v>
      </c>
      <c r="U148" s="10">
        <f t="shared" si="329"/>
        <v>122861.7</v>
      </c>
      <c r="V148" s="10">
        <f t="shared" ref="V148" si="347">V150+V151</f>
        <v>0</v>
      </c>
      <c r="W148" s="10">
        <f t="shared" si="330"/>
        <v>122861.7</v>
      </c>
      <c r="X148" s="10">
        <f t="shared" ref="X148:Z148" si="348">X150+X151</f>
        <v>0</v>
      </c>
      <c r="Y148" s="10">
        <f t="shared" si="331"/>
        <v>122861.7</v>
      </c>
      <c r="Z148" s="24">
        <f t="shared" si="348"/>
        <v>0</v>
      </c>
      <c r="AA148" s="40">
        <f t="shared" si="332"/>
        <v>122861.7</v>
      </c>
      <c r="AB148" s="10">
        <f t="shared" si="345"/>
        <v>144161.20000000001</v>
      </c>
      <c r="AC148" s="11">
        <f t="shared" ref="AC148:AE148" si="349">AC150+AC151</f>
        <v>0</v>
      </c>
      <c r="AD148" s="11">
        <f t="shared" si="213"/>
        <v>144161.20000000001</v>
      </c>
      <c r="AE148" s="11">
        <f t="shared" si="349"/>
        <v>0</v>
      </c>
      <c r="AF148" s="11">
        <f t="shared" si="334"/>
        <v>144161.20000000001</v>
      </c>
      <c r="AG148" s="11">
        <f t="shared" ref="AG148:AI148" si="350">AG150+AG151</f>
        <v>0</v>
      </c>
      <c r="AH148" s="11">
        <f t="shared" si="335"/>
        <v>144161.20000000001</v>
      </c>
      <c r="AI148" s="11">
        <f t="shared" si="350"/>
        <v>0</v>
      </c>
      <c r="AJ148" s="11">
        <f t="shared" si="336"/>
        <v>144161.20000000001</v>
      </c>
      <c r="AK148" s="27">
        <f t="shared" ref="AK148" si="351">AK150+AK151</f>
        <v>0</v>
      </c>
      <c r="AL148" s="43">
        <f t="shared" si="337"/>
        <v>144161.20000000001</v>
      </c>
      <c r="AM148" s="3"/>
      <c r="AN148" s="3"/>
    </row>
    <row r="149" spans="1:40" x14ac:dyDescent="0.35">
      <c r="A149" s="37"/>
      <c r="B149" s="38" t="s">
        <v>5</v>
      </c>
      <c r="C149" s="44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24"/>
      <c r="P149" s="40"/>
      <c r="Q149" s="10"/>
      <c r="R149" s="10"/>
      <c r="S149" s="10"/>
      <c r="T149" s="10"/>
      <c r="U149" s="10"/>
      <c r="V149" s="10"/>
      <c r="W149" s="10"/>
      <c r="X149" s="10"/>
      <c r="Y149" s="10"/>
      <c r="Z149" s="24"/>
      <c r="AA149" s="40"/>
      <c r="AB149" s="11"/>
      <c r="AC149" s="11"/>
      <c r="AD149" s="11"/>
      <c r="AE149" s="11"/>
      <c r="AF149" s="11"/>
      <c r="AG149" s="11"/>
      <c r="AH149" s="11"/>
      <c r="AI149" s="11"/>
      <c r="AJ149" s="11"/>
      <c r="AK149" s="27"/>
      <c r="AL149" s="43"/>
      <c r="AM149" s="3"/>
      <c r="AN149" s="3"/>
    </row>
    <row r="150" spans="1:40" s="3" customFormat="1" hidden="1" x14ac:dyDescent="0.35">
      <c r="A150" s="1"/>
      <c r="B150" s="5" t="s">
        <v>6</v>
      </c>
      <c r="C150" s="16"/>
      <c r="D150" s="10">
        <v>90005.6</v>
      </c>
      <c r="E150" s="10"/>
      <c r="F150" s="10">
        <f t="shared" si="211"/>
        <v>90005.6</v>
      </c>
      <c r="G150" s="10"/>
      <c r="H150" s="10">
        <f t="shared" ref="H150:H158" si="352">F150+G150</f>
        <v>90005.6</v>
      </c>
      <c r="I150" s="10"/>
      <c r="J150" s="10">
        <f t="shared" ref="J150:J158" si="353">H150+I150</f>
        <v>90005.6</v>
      </c>
      <c r="K150" s="10"/>
      <c r="L150" s="10">
        <f t="shared" ref="L150:L158" si="354">J150+K150</f>
        <v>90005.6</v>
      </c>
      <c r="M150" s="10"/>
      <c r="N150" s="10">
        <f t="shared" ref="N150:N158" si="355">L150+M150</f>
        <v>90005.6</v>
      </c>
      <c r="O150" s="24">
        <v>-368</v>
      </c>
      <c r="P150" s="10">
        <f t="shared" ref="P150:P158" si="356">N150+O150</f>
        <v>89637.6</v>
      </c>
      <c r="Q150" s="10">
        <v>60500</v>
      </c>
      <c r="R150" s="10"/>
      <c r="S150" s="10">
        <f t="shared" si="212"/>
        <v>60500</v>
      </c>
      <c r="T150" s="10"/>
      <c r="U150" s="10">
        <f t="shared" ref="U150:U158" si="357">S150+T150</f>
        <v>60500</v>
      </c>
      <c r="V150" s="10"/>
      <c r="W150" s="10">
        <f t="shared" ref="W150:W158" si="358">U150+V150</f>
        <v>60500</v>
      </c>
      <c r="X150" s="10"/>
      <c r="Y150" s="10">
        <f t="shared" ref="Y150:Y158" si="359">W150+X150</f>
        <v>60500</v>
      </c>
      <c r="Z150" s="24"/>
      <c r="AA150" s="10">
        <f t="shared" ref="AA150:AA158" si="360">Y150+Z150</f>
        <v>60500</v>
      </c>
      <c r="AB150" s="11">
        <v>60500</v>
      </c>
      <c r="AC150" s="11"/>
      <c r="AD150" s="11">
        <f t="shared" si="213"/>
        <v>60500</v>
      </c>
      <c r="AE150" s="11"/>
      <c r="AF150" s="11">
        <f t="shared" ref="AF150:AF158" si="361">AD150+AE150</f>
        <v>60500</v>
      </c>
      <c r="AG150" s="11"/>
      <c r="AH150" s="11">
        <f t="shared" ref="AH150:AH158" si="362">AF150+AG150</f>
        <v>60500</v>
      </c>
      <c r="AI150" s="11"/>
      <c r="AJ150" s="11">
        <f t="shared" ref="AJ150:AJ158" si="363">AH150+AI150</f>
        <v>60500</v>
      </c>
      <c r="AK150" s="27"/>
      <c r="AL150" s="11">
        <f t="shared" ref="AL150:AL158" si="364">AJ150+AK150</f>
        <v>60500</v>
      </c>
      <c r="AM150" s="3" t="s">
        <v>282</v>
      </c>
      <c r="AN150" s="3">
        <v>0</v>
      </c>
    </row>
    <row r="151" spans="1:40" x14ac:dyDescent="0.35">
      <c r="A151" s="37"/>
      <c r="B151" s="38" t="s">
        <v>12</v>
      </c>
      <c r="C151" s="44"/>
      <c r="D151" s="10">
        <v>62361.7</v>
      </c>
      <c r="E151" s="10"/>
      <c r="F151" s="10">
        <f t="shared" si="211"/>
        <v>62361.7</v>
      </c>
      <c r="G151" s="10"/>
      <c r="H151" s="10">
        <f t="shared" si="352"/>
        <v>62361.7</v>
      </c>
      <c r="I151" s="10"/>
      <c r="J151" s="10">
        <f t="shared" si="353"/>
        <v>62361.7</v>
      </c>
      <c r="K151" s="10"/>
      <c r="L151" s="10">
        <f t="shared" si="354"/>
        <v>62361.7</v>
      </c>
      <c r="M151" s="10"/>
      <c r="N151" s="10">
        <f t="shared" si="355"/>
        <v>62361.7</v>
      </c>
      <c r="O151" s="24"/>
      <c r="P151" s="40">
        <f t="shared" si="356"/>
        <v>62361.7</v>
      </c>
      <c r="Q151" s="10">
        <v>62361.7</v>
      </c>
      <c r="R151" s="10"/>
      <c r="S151" s="10">
        <f t="shared" si="212"/>
        <v>62361.7</v>
      </c>
      <c r="T151" s="10"/>
      <c r="U151" s="10">
        <f t="shared" si="357"/>
        <v>62361.7</v>
      </c>
      <c r="V151" s="10"/>
      <c r="W151" s="10">
        <f t="shared" si="358"/>
        <v>62361.7</v>
      </c>
      <c r="X151" s="10"/>
      <c r="Y151" s="10">
        <f t="shared" si="359"/>
        <v>62361.7</v>
      </c>
      <c r="Z151" s="24"/>
      <c r="AA151" s="40">
        <f t="shared" si="360"/>
        <v>62361.7</v>
      </c>
      <c r="AB151" s="11">
        <v>83661.2</v>
      </c>
      <c r="AC151" s="11"/>
      <c r="AD151" s="11">
        <f t="shared" si="213"/>
        <v>83661.2</v>
      </c>
      <c r="AE151" s="11"/>
      <c r="AF151" s="11">
        <f t="shared" si="361"/>
        <v>83661.2</v>
      </c>
      <c r="AG151" s="11"/>
      <c r="AH151" s="11">
        <f t="shared" si="362"/>
        <v>83661.2</v>
      </c>
      <c r="AI151" s="11"/>
      <c r="AJ151" s="11">
        <f t="shared" si="363"/>
        <v>83661.2</v>
      </c>
      <c r="AK151" s="27"/>
      <c r="AL151" s="43">
        <f t="shared" si="364"/>
        <v>83661.2</v>
      </c>
      <c r="AM151" s="3" t="s">
        <v>281</v>
      </c>
      <c r="AN151" s="3"/>
    </row>
    <row r="152" spans="1:40" ht="36" x14ac:dyDescent="0.35">
      <c r="A152" s="37" t="s">
        <v>211</v>
      </c>
      <c r="B152" s="38" t="s">
        <v>47</v>
      </c>
      <c r="C152" s="47" t="s">
        <v>97</v>
      </c>
      <c r="D152" s="10">
        <v>31451.7</v>
      </c>
      <c r="E152" s="10"/>
      <c r="F152" s="10">
        <f t="shared" si="211"/>
        <v>31451.7</v>
      </c>
      <c r="G152" s="10"/>
      <c r="H152" s="10">
        <f t="shared" si="352"/>
        <v>31451.7</v>
      </c>
      <c r="I152" s="10"/>
      <c r="J152" s="10">
        <f t="shared" si="353"/>
        <v>31451.7</v>
      </c>
      <c r="K152" s="10"/>
      <c r="L152" s="10">
        <f t="shared" si="354"/>
        <v>31451.7</v>
      </c>
      <c r="M152" s="10"/>
      <c r="N152" s="10">
        <f t="shared" si="355"/>
        <v>31451.7</v>
      </c>
      <c r="O152" s="24"/>
      <c r="P152" s="40">
        <f t="shared" si="356"/>
        <v>31451.7</v>
      </c>
      <c r="Q152" s="10">
        <v>0</v>
      </c>
      <c r="R152" s="10">
        <v>0</v>
      </c>
      <c r="S152" s="10">
        <f t="shared" si="212"/>
        <v>0</v>
      </c>
      <c r="T152" s="10"/>
      <c r="U152" s="10">
        <f t="shared" si="357"/>
        <v>0</v>
      </c>
      <c r="V152" s="10"/>
      <c r="W152" s="10">
        <f t="shared" si="358"/>
        <v>0</v>
      </c>
      <c r="X152" s="10"/>
      <c r="Y152" s="10">
        <f t="shared" si="359"/>
        <v>0</v>
      </c>
      <c r="Z152" s="24"/>
      <c r="AA152" s="40">
        <f t="shared" si="360"/>
        <v>0</v>
      </c>
      <c r="AB152" s="11">
        <v>0</v>
      </c>
      <c r="AC152" s="11">
        <v>0</v>
      </c>
      <c r="AD152" s="11">
        <f t="shared" si="213"/>
        <v>0</v>
      </c>
      <c r="AE152" s="11"/>
      <c r="AF152" s="11">
        <f t="shared" si="361"/>
        <v>0</v>
      </c>
      <c r="AG152" s="11"/>
      <c r="AH152" s="11">
        <f t="shared" si="362"/>
        <v>0</v>
      </c>
      <c r="AI152" s="11"/>
      <c r="AJ152" s="11">
        <f t="shared" si="363"/>
        <v>0</v>
      </c>
      <c r="AK152" s="27"/>
      <c r="AL152" s="43">
        <f t="shared" si="364"/>
        <v>0</v>
      </c>
      <c r="AM152" s="3" t="s">
        <v>141</v>
      </c>
      <c r="AN152" s="3"/>
    </row>
    <row r="153" spans="1:40" ht="36" x14ac:dyDescent="0.35">
      <c r="A153" s="37" t="s">
        <v>212</v>
      </c>
      <c r="B153" s="38" t="s">
        <v>48</v>
      </c>
      <c r="C153" s="47" t="s">
        <v>97</v>
      </c>
      <c r="D153" s="10">
        <v>0</v>
      </c>
      <c r="E153" s="10"/>
      <c r="F153" s="10">
        <f t="shared" si="211"/>
        <v>0</v>
      </c>
      <c r="G153" s="10"/>
      <c r="H153" s="10">
        <f t="shared" si="352"/>
        <v>0</v>
      </c>
      <c r="I153" s="10"/>
      <c r="J153" s="10">
        <f t="shared" si="353"/>
        <v>0</v>
      </c>
      <c r="K153" s="10"/>
      <c r="L153" s="10">
        <f t="shared" si="354"/>
        <v>0</v>
      </c>
      <c r="M153" s="10"/>
      <c r="N153" s="10">
        <f t="shared" si="355"/>
        <v>0</v>
      </c>
      <c r="O153" s="24"/>
      <c r="P153" s="40">
        <f t="shared" si="356"/>
        <v>0</v>
      </c>
      <c r="Q153" s="10">
        <v>726.6</v>
      </c>
      <c r="R153" s="10"/>
      <c r="S153" s="10">
        <f t="shared" si="212"/>
        <v>726.6</v>
      </c>
      <c r="T153" s="10"/>
      <c r="U153" s="10">
        <f t="shared" si="357"/>
        <v>726.6</v>
      </c>
      <c r="V153" s="10"/>
      <c r="W153" s="10">
        <f t="shared" si="358"/>
        <v>726.6</v>
      </c>
      <c r="X153" s="10"/>
      <c r="Y153" s="10">
        <f t="shared" si="359"/>
        <v>726.6</v>
      </c>
      <c r="Z153" s="24"/>
      <c r="AA153" s="40">
        <f t="shared" si="360"/>
        <v>726.6</v>
      </c>
      <c r="AB153" s="11">
        <v>0</v>
      </c>
      <c r="AC153" s="11">
        <v>0</v>
      </c>
      <c r="AD153" s="11">
        <f t="shared" si="213"/>
        <v>0</v>
      </c>
      <c r="AE153" s="11"/>
      <c r="AF153" s="11">
        <f t="shared" si="361"/>
        <v>0</v>
      </c>
      <c r="AG153" s="11"/>
      <c r="AH153" s="11">
        <f t="shared" si="362"/>
        <v>0</v>
      </c>
      <c r="AI153" s="11"/>
      <c r="AJ153" s="11">
        <f t="shared" si="363"/>
        <v>0</v>
      </c>
      <c r="AK153" s="27"/>
      <c r="AL153" s="43">
        <f t="shared" si="364"/>
        <v>0</v>
      </c>
      <c r="AM153" s="3" t="s">
        <v>142</v>
      </c>
      <c r="AN153" s="3"/>
    </row>
    <row r="154" spans="1:40" ht="36" x14ac:dyDescent="0.35">
      <c r="A154" s="37" t="s">
        <v>213</v>
      </c>
      <c r="B154" s="38" t="s">
        <v>49</v>
      </c>
      <c r="C154" s="47" t="s">
        <v>97</v>
      </c>
      <c r="D154" s="10">
        <v>0</v>
      </c>
      <c r="E154" s="10"/>
      <c r="F154" s="10">
        <f t="shared" si="211"/>
        <v>0</v>
      </c>
      <c r="G154" s="10"/>
      <c r="H154" s="10">
        <f t="shared" si="352"/>
        <v>0</v>
      </c>
      <c r="I154" s="10"/>
      <c r="J154" s="10">
        <f t="shared" si="353"/>
        <v>0</v>
      </c>
      <c r="K154" s="10"/>
      <c r="L154" s="10">
        <f t="shared" si="354"/>
        <v>0</v>
      </c>
      <c r="M154" s="10"/>
      <c r="N154" s="10">
        <f t="shared" si="355"/>
        <v>0</v>
      </c>
      <c r="O154" s="24"/>
      <c r="P154" s="40">
        <f t="shared" si="356"/>
        <v>0</v>
      </c>
      <c r="Q154" s="10">
        <v>0</v>
      </c>
      <c r="R154" s="10">
        <v>0</v>
      </c>
      <c r="S154" s="10">
        <f t="shared" si="212"/>
        <v>0</v>
      </c>
      <c r="T154" s="10"/>
      <c r="U154" s="10">
        <f t="shared" si="357"/>
        <v>0</v>
      </c>
      <c r="V154" s="10"/>
      <c r="W154" s="10">
        <f t="shared" si="358"/>
        <v>0</v>
      </c>
      <c r="X154" s="10"/>
      <c r="Y154" s="10">
        <f t="shared" si="359"/>
        <v>0</v>
      </c>
      <c r="Z154" s="24"/>
      <c r="AA154" s="40">
        <f t="shared" si="360"/>
        <v>0</v>
      </c>
      <c r="AB154" s="11">
        <v>52000</v>
      </c>
      <c r="AC154" s="11"/>
      <c r="AD154" s="11">
        <f t="shared" si="213"/>
        <v>52000</v>
      </c>
      <c r="AE154" s="11"/>
      <c r="AF154" s="11">
        <f t="shared" si="361"/>
        <v>52000</v>
      </c>
      <c r="AG154" s="11"/>
      <c r="AH154" s="11">
        <f t="shared" si="362"/>
        <v>52000</v>
      </c>
      <c r="AI154" s="11"/>
      <c r="AJ154" s="11">
        <f t="shared" si="363"/>
        <v>52000</v>
      </c>
      <c r="AK154" s="27"/>
      <c r="AL154" s="43">
        <f t="shared" si="364"/>
        <v>52000</v>
      </c>
      <c r="AM154" s="3" t="s">
        <v>143</v>
      </c>
      <c r="AN154" s="3"/>
    </row>
    <row r="155" spans="1:40" ht="36" x14ac:dyDescent="0.35">
      <c r="A155" s="37" t="s">
        <v>214</v>
      </c>
      <c r="B155" s="38" t="s">
        <v>302</v>
      </c>
      <c r="C155" s="47" t="s">
        <v>97</v>
      </c>
      <c r="D155" s="10">
        <v>0</v>
      </c>
      <c r="E155" s="10"/>
      <c r="F155" s="10">
        <f t="shared" si="211"/>
        <v>0</v>
      </c>
      <c r="G155" s="10"/>
      <c r="H155" s="10">
        <f t="shared" si="352"/>
        <v>0</v>
      </c>
      <c r="I155" s="10"/>
      <c r="J155" s="10">
        <f t="shared" si="353"/>
        <v>0</v>
      </c>
      <c r="K155" s="10"/>
      <c r="L155" s="10">
        <f t="shared" si="354"/>
        <v>0</v>
      </c>
      <c r="M155" s="10"/>
      <c r="N155" s="10">
        <f t="shared" si="355"/>
        <v>0</v>
      </c>
      <c r="O155" s="24"/>
      <c r="P155" s="40">
        <f t="shared" si="356"/>
        <v>0</v>
      </c>
      <c r="Q155" s="10">
        <v>0</v>
      </c>
      <c r="R155" s="10">
        <v>0</v>
      </c>
      <c r="S155" s="10">
        <f t="shared" si="212"/>
        <v>0</v>
      </c>
      <c r="T155" s="10"/>
      <c r="U155" s="10">
        <f t="shared" si="357"/>
        <v>0</v>
      </c>
      <c r="V155" s="10"/>
      <c r="W155" s="10">
        <f t="shared" si="358"/>
        <v>0</v>
      </c>
      <c r="X155" s="10"/>
      <c r="Y155" s="10">
        <f t="shared" si="359"/>
        <v>0</v>
      </c>
      <c r="Z155" s="24"/>
      <c r="AA155" s="40">
        <f t="shared" si="360"/>
        <v>0</v>
      </c>
      <c r="AB155" s="11">
        <v>7956</v>
      </c>
      <c r="AC155" s="11"/>
      <c r="AD155" s="11">
        <f t="shared" si="213"/>
        <v>7956</v>
      </c>
      <c r="AE155" s="11"/>
      <c r="AF155" s="11">
        <f t="shared" si="361"/>
        <v>7956</v>
      </c>
      <c r="AG155" s="11"/>
      <c r="AH155" s="11">
        <f t="shared" si="362"/>
        <v>7956</v>
      </c>
      <c r="AI155" s="11"/>
      <c r="AJ155" s="11">
        <f t="shared" si="363"/>
        <v>7956</v>
      </c>
      <c r="AK155" s="27"/>
      <c r="AL155" s="43">
        <f t="shared" si="364"/>
        <v>7956</v>
      </c>
      <c r="AM155" s="3" t="s">
        <v>144</v>
      </c>
      <c r="AN155" s="3"/>
    </row>
    <row r="156" spans="1:40" ht="36" x14ac:dyDescent="0.35">
      <c r="A156" s="37" t="s">
        <v>215</v>
      </c>
      <c r="B156" s="38" t="s">
        <v>252</v>
      </c>
      <c r="C156" s="47" t="s">
        <v>97</v>
      </c>
      <c r="D156" s="10">
        <v>1963.9</v>
      </c>
      <c r="E156" s="10"/>
      <c r="F156" s="10">
        <f t="shared" si="211"/>
        <v>1963.9</v>
      </c>
      <c r="G156" s="10"/>
      <c r="H156" s="10">
        <f t="shared" si="352"/>
        <v>1963.9</v>
      </c>
      <c r="I156" s="10"/>
      <c r="J156" s="10">
        <f t="shared" si="353"/>
        <v>1963.9</v>
      </c>
      <c r="K156" s="10"/>
      <c r="L156" s="10">
        <f t="shared" si="354"/>
        <v>1963.9</v>
      </c>
      <c r="M156" s="10"/>
      <c r="N156" s="10">
        <f t="shared" si="355"/>
        <v>1963.9</v>
      </c>
      <c r="O156" s="24"/>
      <c r="P156" s="40">
        <f t="shared" si="356"/>
        <v>1963.9</v>
      </c>
      <c r="Q156" s="10">
        <v>0</v>
      </c>
      <c r="R156" s="10">
        <v>0</v>
      </c>
      <c r="S156" s="10">
        <f t="shared" si="212"/>
        <v>0</v>
      </c>
      <c r="T156" s="10"/>
      <c r="U156" s="10">
        <f t="shared" si="357"/>
        <v>0</v>
      </c>
      <c r="V156" s="10"/>
      <c r="W156" s="10">
        <f t="shared" si="358"/>
        <v>0</v>
      </c>
      <c r="X156" s="10"/>
      <c r="Y156" s="10">
        <f t="shared" si="359"/>
        <v>0</v>
      </c>
      <c r="Z156" s="24"/>
      <c r="AA156" s="40">
        <f t="shared" si="360"/>
        <v>0</v>
      </c>
      <c r="AB156" s="11">
        <v>0</v>
      </c>
      <c r="AC156" s="11">
        <v>0</v>
      </c>
      <c r="AD156" s="11">
        <f t="shared" si="213"/>
        <v>0</v>
      </c>
      <c r="AE156" s="11"/>
      <c r="AF156" s="11">
        <f t="shared" si="361"/>
        <v>0</v>
      </c>
      <c r="AG156" s="11"/>
      <c r="AH156" s="11">
        <f t="shared" si="362"/>
        <v>0</v>
      </c>
      <c r="AI156" s="11"/>
      <c r="AJ156" s="11">
        <f t="shared" si="363"/>
        <v>0</v>
      </c>
      <c r="AK156" s="27"/>
      <c r="AL156" s="43">
        <f t="shared" si="364"/>
        <v>0</v>
      </c>
      <c r="AM156" s="3" t="s">
        <v>145</v>
      </c>
      <c r="AN156" s="3"/>
    </row>
    <row r="157" spans="1:40" ht="36" x14ac:dyDescent="0.35">
      <c r="A157" s="37" t="s">
        <v>216</v>
      </c>
      <c r="B157" s="38" t="s">
        <v>253</v>
      </c>
      <c r="C157" s="47" t="s">
        <v>97</v>
      </c>
      <c r="D157" s="10">
        <v>0</v>
      </c>
      <c r="E157" s="10"/>
      <c r="F157" s="10">
        <f t="shared" si="211"/>
        <v>0</v>
      </c>
      <c r="G157" s="10">
        <v>7350</v>
      </c>
      <c r="H157" s="10">
        <f t="shared" si="352"/>
        <v>7350</v>
      </c>
      <c r="I157" s="10"/>
      <c r="J157" s="10">
        <f t="shared" si="353"/>
        <v>7350</v>
      </c>
      <c r="K157" s="10"/>
      <c r="L157" s="10">
        <f t="shared" si="354"/>
        <v>7350</v>
      </c>
      <c r="M157" s="10"/>
      <c r="N157" s="10">
        <f t="shared" si="355"/>
        <v>7350</v>
      </c>
      <c r="O157" s="24"/>
      <c r="P157" s="40">
        <f t="shared" si="356"/>
        <v>7350</v>
      </c>
      <c r="Q157" s="10">
        <v>51950</v>
      </c>
      <c r="R157" s="10"/>
      <c r="S157" s="10">
        <f t="shared" si="212"/>
        <v>51950</v>
      </c>
      <c r="T157" s="10"/>
      <c r="U157" s="10">
        <f t="shared" si="357"/>
        <v>51950</v>
      </c>
      <c r="V157" s="10">
        <v>-51950</v>
      </c>
      <c r="W157" s="10">
        <f t="shared" si="358"/>
        <v>0</v>
      </c>
      <c r="X157" s="10"/>
      <c r="Y157" s="10">
        <f t="shared" si="359"/>
        <v>0</v>
      </c>
      <c r="Z157" s="24"/>
      <c r="AA157" s="40">
        <f t="shared" si="360"/>
        <v>0</v>
      </c>
      <c r="AB157" s="11">
        <v>124630</v>
      </c>
      <c r="AC157" s="11"/>
      <c r="AD157" s="11">
        <f t="shared" si="213"/>
        <v>124630</v>
      </c>
      <c r="AE157" s="11"/>
      <c r="AF157" s="11">
        <f t="shared" si="361"/>
        <v>124630</v>
      </c>
      <c r="AG157" s="11">
        <v>-124630</v>
      </c>
      <c r="AH157" s="11">
        <f t="shared" si="362"/>
        <v>0</v>
      </c>
      <c r="AI157" s="11"/>
      <c r="AJ157" s="11">
        <f t="shared" si="363"/>
        <v>0</v>
      </c>
      <c r="AK157" s="27"/>
      <c r="AL157" s="43">
        <f t="shared" si="364"/>
        <v>0</v>
      </c>
      <c r="AM157" s="3" t="s">
        <v>146</v>
      </c>
      <c r="AN157" s="3"/>
    </row>
    <row r="158" spans="1:40" ht="36" x14ac:dyDescent="0.35">
      <c r="A158" s="37" t="s">
        <v>217</v>
      </c>
      <c r="B158" s="38" t="s">
        <v>50</v>
      </c>
      <c r="C158" s="47" t="s">
        <v>97</v>
      </c>
      <c r="D158" s="10">
        <f>D160+D161</f>
        <v>194984.1</v>
      </c>
      <c r="E158" s="10">
        <f>E160+E161</f>
        <v>0</v>
      </c>
      <c r="F158" s="10">
        <f t="shared" si="211"/>
        <v>194984.1</v>
      </c>
      <c r="G158" s="10">
        <f>G160+G161</f>
        <v>0</v>
      </c>
      <c r="H158" s="10">
        <f t="shared" si="352"/>
        <v>194984.1</v>
      </c>
      <c r="I158" s="10">
        <f>I160+I161</f>
        <v>0</v>
      </c>
      <c r="J158" s="10">
        <f t="shared" si="353"/>
        <v>194984.1</v>
      </c>
      <c r="K158" s="10">
        <f>K160+K161</f>
        <v>0</v>
      </c>
      <c r="L158" s="10">
        <f t="shared" si="354"/>
        <v>194984.1</v>
      </c>
      <c r="M158" s="10">
        <f>M160+M161</f>
        <v>0</v>
      </c>
      <c r="N158" s="10">
        <f t="shared" si="355"/>
        <v>194984.1</v>
      </c>
      <c r="O158" s="24">
        <f>O160+O161</f>
        <v>0</v>
      </c>
      <c r="P158" s="40">
        <f t="shared" si="356"/>
        <v>194984.1</v>
      </c>
      <c r="Q158" s="10">
        <f t="shared" ref="Q158:AB158" si="365">Q160+Q161</f>
        <v>0</v>
      </c>
      <c r="R158" s="10">
        <f t="shared" ref="R158:T158" si="366">R160+R161</f>
        <v>0</v>
      </c>
      <c r="S158" s="10">
        <f t="shared" si="212"/>
        <v>0</v>
      </c>
      <c r="T158" s="10">
        <f t="shared" si="366"/>
        <v>0</v>
      </c>
      <c r="U158" s="10">
        <f t="shared" si="357"/>
        <v>0</v>
      </c>
      <c r="V158" s="10">
        <f t="shared" ref="V158" si="367">V160+V161</f>
        <v>0</v>
      </c>
      <c r="W158" s="10">
        <f t="shared" si="358"/>
        <v>0</v>
      </c>
      <c r="X158" s="10">
        <f t="shared" ref="X158:Z158" si="368">X160+X161</f>
        <v>0</v>
      </c>
      <c r="Y158" s="10">
        <f t="shared" si="359"/>
        <v>0</v>
      </c>
      <c r="Z158" s="24">
        <f t="shared" si="368"/>
        <v>0</v>
      </c>
      <c r="AA158" s="40">
        <f t="shared" si="360"/>
        <v>0</v>
      </c>
      <c r="AB158" s="10">
        <f t="shared" si="365"/>
        <v>0</v>
      </c>
      <c r="AC158" s="11">
        <f t="shared" ref="AC158:AE158" si="369">AC160+AC161</f>
        <v>0</v>
      </c>
      <c r="AD158" s="11">
        <f t="shared" si="213"/>
        <v>0</v>
      </c>
      <c r="AE158" s="11">
        <f t="shared" si="369"/>
        <v>0</v>
      </c>
      <c r="AF158" s="11">
        <f t="shared" si="361"/>
        <v>0</v>
      </c>
      <c r="AG158" s="11">
        <f t="shared" ref="AG158:AI158" si="370">AG160+AG161</f>
        <v>0</v>
      </c>
      <c r="AH158" s="11">
        <f t="shared" si="362"/>
        <v>0</v>
      </c>
      <c r="AI158" s="11">
        <f t="shared" si="370"/>
        <v>0</v>
      </c>
      <c r="AJ158" s="11">
        <f t="shared" si="363"/>
        <v>0</v>
      </c>
      <c r="AK158" s="27">
        <f t="shared" ref="AK158" si="371">AK160+AK161</f>
        <v>0</v>
      </c>
      <c r="AL158" s="43">
        <f t="shared" si="364"/>
        <v>0</v>
      </c>
      <c r="AM158" s="3"/>
      <c r="AN158" s="3"/>
    </row>
    <row r="159" spans="1:40" s="3" customFormat="1" hidden="1" x14ac:dyDescent="0.35">
      <c r="A159" s="1"/>
      <c r="B159" s="7" t="s">
        <v>5</v>
      </c>
      <c r="C159" s="2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24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24"/>
      <c r="AA159" s="10"/>
      <c r="AB159" s="11"/>
      <c r="AC159" s="11"/>
      <c r="AD159" s="11"/>
      <c r="AE159" s="11"/>
      <c r="AF159" s="11"/>
      <c r="AG159" s="11"/>
      <c r="AH159" s="11"/>
      <c r="AI159" s="11"/>
      <c r="AJ159" s="11"/>
      <c r="AK159" s="27"/>
      <c r="AL159" s="11"/>
      <c r="AN159" s="14" t="s">
        <v>117</v>
      </c>
    </row>
    <row r="160" spans="1:40" s="3" customFormat="1" hidden="1" x14ac:dyDescent="0.35">
      <c r="A160" s="1"/>
      <c r="B160" s="7" t="s">
        <v>6</v>
      </c>
      <c r="C160" s="21"/>
      <c r="D160" s="10">
        <v>194984.1</v>
      </c>
      <c r="E160" s="10"/>
      <c r="F160" s="10">
        <f t="shared" si="211"/>
        <v>194984.1</v>
      </c>
      <c r="G160" s="10"/>
      <c r="H160" s="10">
        <f t="shared" ref="H160:H162" si="372">F160+G160</f>
        <v>194984.1</v>
      </c>
      <c r="I160" s="10"/>
      <c r="J160" s="10">
        <f t="shared" ref="J160:J162" si="373">H160+I160</f>
        <v>194984.1</v>
      </c>
      <c r="K160" s="10"/>
      <c r="L160" s="10">
        <f t="shared" ref="L160:L162" si="374">J160+K160</f>
        <v>194984.1</v>
      </c>
      <c r="M160" s="10"/>
      <c r="N160" s="10">
        <f>L160+M160</f>
        <v>194984.1</v>
      </c>
      <c r="O160" s="24"/>
      <c r="P160" s="10">
        <f>N160+O160</f>
        <v>194984.1</v>
      </c>
      <c r="Q160" s="10">
        <v>0</v>
      </c>
      <c r="R160" s="10">
        <v>0</v>
      </c>
      <c r="S160" s="10">
        <f t="shared" si="212"/>
        <v>0</v>
      </c>
      <c r="T160" s="10">
        <v>0</v>
      </c>
      <c r="U160" s="10">
        <f t="shared" ref="U160:U162" si="375">S160+T160</f>
        <v>0</v>
      </c>
      <c r="V160" s="10">
        <v>0</v>
      </c>
      <c r="W160" s="10">
        <f t="shared" ref="W160:W162" si="376">U160+V160</f>
        <v>0</v>
      </c>
      <c r="X160" s="10">
        <v>0</v>
      </c>
      <c r="Y160" s="10">
        <f t="shared" ref="Y160:Y162" si="377">W160+X160</f>
        <v>0</v>
      </c>
      <c r="Z160" s="24">
        <v>0</v>
      </c>
      <c r="AA160" s="10">
        <f t="shared" ref="AA160:AA162" si="378">Y160+Z160</f>
        <v>0</v>
      </c>
      <c r="AB160" s="11">
        <v>0</v>
      </c>
      <c r="AC160" s="11">
        <v>0</v>
      </c>
      <c r="AD160" s="11">
        <f t="shared" si="213"/>
        <v>0</v>
      </c>
      <c r="AE160" s="11"/>
      <c r="AF160" s="11">
        <f t="shared" ref="AF160:AF162" si="379">AD160+AE160</f>
        <v>0</v>
      </c>
      <c r="AG160" s="11"/>
      <c r="AH160" s="11">
        <f t="shared" ref="AH160:AH162" si="380">AF160+AG160</f>
        <v>0</v>
      </c>
      <c r="AI160" s="11"/>
      <c r="AJ160" s="11">
        <f t="shared" ref="AJ160:AJ162" si="381">AH160+AI160</f>
        <v>0</v>
      </c>
      <c r="AK160" s="27"/>
      <c r="AL160" s="11">
        <f t="shared" ref="AL160:AL162" si="382">AJ160+AK160</f>
        <v>0</v>
      </c>
      <c r="AM160" s="3" t="s">
        <v>147</v>
      </c>
      <c r="AN160" s="14" t="s">
        <v>117</v>
      </c>
    </row>
    <row r="161" spans="1:40" s="3" customFormat="1" hidden="1" x14ac:dyDescent="0.35">
      <c r="A161" s="1"/>
      <c r="B161" s="7" t="s">
        <v>12</v>
      </c>
      <c r="C161" s="21"/>
      <c r="D161" s="10"/>
      <c r="E161" s="10"/>
      <c r="F161" s="10">
        <f t="shared" si="211"/>
        <v>0</v>
      </c>
      <c r="G161" s="10"/>
      <c r="H161" s="10">
        <f t="shared" si="372"/>
        <v>0</v>
      </c>
      <c r="I161" s="10"/>
      <c r="J161" s="10">
        <f t="shared" si="373"/>
        <v>0</v>
      </c>
      <c r="K161" s="10"/>
      <c r="L161" s="10">
        <f t="shared" si="374"/>
        <v>0</v>
      </c>
      <c r="M161" s="10"/>
      <c r="N161" s="10">
        <f>L161+M161</f>
        <v>0</v>
      </c>
      <c r="O161" s="24"/>
      <c r="P161" s="10">
        <f>N161+O161</f>
        <v>0</v>
      </c>
      <c r="Q161" s="10"/>
      <c r="R161" s="10"/>
      <c r="S161" s="10">
        <f t="shared" si="212"/>
        <v>0</v>
      </c>
      <c r="T161" s="10"/>
      <c r="U161" s="10">
        <f t="shared" si="375"/>
        <v>0</v>
      </c>
      <c r="V161" s="10"/>
      <c r="W161" s="10">
        <f t="shared" si="376"/>
        <v>0</v>
      </c>
      <c r="X161" s="10"/>
      <c r="Y161" s="10">
        <f t="shared" si="377"/>
        <v>0</v>
      </c>
      <c r="Z161" s="24"/>
      <c r="AA161" s="10">
        <f t="shared" si="378"/>
        <v>0</v>
      </c>
      <c r="AB161" s="11"/>
      <c r="AC161" s="11"/>
      <c r="AD161" s="11">
        <f t="shared" si="213"/>
        <v>0</v>
      </c>
      <c r="AE161" s="11"/>
      <c r="AF161" s="11">
        <f t="shared" si="379"/>
        <v>0</v>
      </c>
      <c r="AG161" s="11"/>
      <c r="AH161" s="11">
        <f t="shared" si="380"/>
        <v>0</v>
      </c>
      <c r="AI161" s="11"/>
      <c r="AJ161" s="11">
        <f t="shared" si="381"/>
        <v>0</v>
      </c>
      <c r="AK161" s="27"/>
      <c r="AL161" s="11">
        <f t="shared" si="382"/>
        <v>0</v>
      </c>
      <c r="AN161" s="14" t="s">
        <v>117</v>
      </c>
    </row>
    <row r="162" spans="1:40" ht="36" x14ac:dyDescent="0.35">
      <c r="A162" s="37" t="s">
        <v>218</v>
      </c>
      <c r="B162" s="38" t="s">
        <v>51</v>
      </c>
      <c r="C162" s="47" t="s">
        <v>97</v>
      </c>
      <c r="D162" s="10">
        <f>D164</f>
        <v>142196.6</v>
      </c>
      <c r="E162" s="10">
        <f>E164</f>
        <v>0</v>
      </c>
      <c r="F162" s="10">
        <f t="shared" si="211"/>
        <v>142196.6</v>
      </c>
      <c r="G162" s="10">
        <f>G164</f>
        <v>0</v>
      </c>
      <c r="H162" s="10">
        <f t="shared" si="372"/>
        <v>142196.6</v>
      </c>
      <c r="I162" s="10">
        <f>I164</f>
        <v>0</v>
      </c>
      <c r="J162" s="10">
        <f t="shared" si="373"/>
        <v>142196.6</v>
      </c>
      <c r="K162" s="10">
        <f>K164</f>
        <v>0</v>
      </c>
      <c r="L162" s="10">
        <f t="shared" si="374"/>
        <v>142196.6</v>
      </c>
      <c r="M162" s="10">
        <f>M164</f>
        <v>0</v>
      </c>
      <c r="N162" s="10">
        <f>L162+M162</f>
        <v>142196.6</v>
      </c>
      <c r="O162" s="24">
        <f>O164</f>
        <v>0</v>
      </c>
      <c r="P162" s="40">
        <f>N162+O162</f>
        <v>142196.6</v>
      </c>
      <c r="Q162" s="10">
        <f t="shared" ref="Q162:AB162" si="383">Q164</f>
        <v>0</v>
      </c>
      <c r="R162" s="10">
        <f t="shared" ref="R162:T162" si="384">R164</f>
        <v>0</v>
      </c>
      <c r="S162" s="10">
        <f t="shared" si="212"/>
        <v>0</v>
      </c>
      <c r="T162" s="10">
        <f t="shared" si="384"/>
        <v>0</v>
      </c>
      <c r="U162" s="10">
        <f t="shared" si="375"/>
        <v>0</v>
      </c>
      <c r="V162" s="10">
        <f t="shared" ref="V162" si="385">V164</f>
        <v>0</v>
      </c>
      <c r="W162" s="10">
        <f t="shared" si="376"/>
        <v>0</v>
      </c>
      <c r="X162" s="10">
        <f t="shared" ref="X162:Z162" si="386">X164</f>
        <v>0</v>
      </c>
      <c r="Y162" s="10">
        <f t="shared" si="377"/>
        <v>0</v>
      </c>
      <c r="Z162" s="24">
        <f t="shared" si="386"/>
        <v>0</v>
      </c>
      <c r="AA162" s="40">
        <f t="shared" si="378"/>
        <v>0</v>
      </c>
      <c r="AB162" s="10">
        <f t="shared" si="383"/>
        <v>0</v>
      </c>
      <c r="AC162" s="11">
        <f t="shared" ref="AC162:AE162" si="387">AC164</f>
        <v>0</v>
      </c>
      <c r="AD162" s="11">
        <f t="shared" si="213"/>
        <v>0</v>
      </c>
      <c r="AE162" s="11">
        <f t="shared" si="387"/>
        <v>0</v>
      </c>
      <c r="AF162" s="11">
        <f t="shared" si="379"/>
        <v>0</v>
      </c>
      <c r="AG162" s="11">
        <f t="shared" ref="AG162:AI162" si="388">AG164</f>
        <v>0</v>
      </c>
      <c r="AH162" s="11">
        <f t="shared" si="380"/>
        <v>0</v>
      </c>
      <c r="AI162" s="11">
        <f t="shared" si="388"/>
        <v>0</v>
      </c>
      <c r="AJ162" s="11">
        <f t="shared" si="381"/>
        <v>0</v>
      </c>
      <c r="AK162" s="27">
        <f t="shared" ref="AK162" si="389">AK164</f>
        <v>0</v>
      </c>
      <c r="AL162" s="43">
        <f t="shared" si="382"/>
        <v>0</v>
      </c>
      <c r="AM162" s="3"/>
      <c r="AN162" s="3"/>
    </row>
    <row r="163" spans="1:40" s="3" customFormat="1" hidden="1" x14ac:dyDescent="0.35">
      <c r="A163" s="1"/>
      <c r="B163" s="7" t="s">
        <v>5</v>
      </c>
      <c r="C163" s="2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24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24"/>
      <c r="AA163" s="10"/>
      <c r="AB163" s="11"/>
      <c r="AC163" s="11"/>
      <c r="AD163" s="11"/>
      <c r="AE163" s="11"/>
      <c r="AF163" s="11"/>
      <c r="AG163" s="11"/>
      <c r="AH163" s="11"/>
      <c r="AI163" s="11"/>
      <c r="AJ163" s="11"/>
      <c r="AK163" s="27"/>
      <c r="AL163" s="11"/>
      <c r="AN163" s="14" t="s">
        <v>117</v>
      </c>
    </row>
    <row r="164" spans="1:40" s="3" customFormat="1" hidden="1" x14ac:dyDescent="0.35">
      <c r="A164" s="1"/>
      <c r="B164" s="7" t="s">
        <v>6</v>
      </c>
      <c r="C164" s="21"/>
      <c r="D164" s="10">
        <v>142196.6</v>
      </c>
      <c r="E164" s="10"/>
      <c r="F164" s="10">
        <f t="shared" si="211"/>
        <v>142196.6</v>
      </c>
      <c r="G164" s="10"/>
      <c r="H164" s="10">
        <f t="shared" ref="H164:H171" si="390">F164+G164</f>
        <v>142196.6</v>
      </c>
      <c r="I164" s="10"/>
      <c r="J164" s="10">
        <f t="shared" ref="J164:J171" si="391">H164+I164</f>
        <v>142196.6</v>
      </c>
      <c r="K164" s="10"/>
      <c r="L164" s="10">
        <f t="shared" ref="L164:L171" si="392">J164+K164</f>
        <v>142196.6</v>
      </c>
      <c r="M164" s="10"/>
      <c r="N164" s="10">
        <f t="shared" ref="N164:N171" si="393">L164+M164</f>
        <v>142196.6</v>
      </c>
      <c r="O164" s="24"/>
      <c r="P164" s="10">
        <f t="shared" ref="P164:P171" si="394">N164+O164</f>
        <v>142196.6</v>
      </c>
      <c r="Q164" s="10">
        <v>0</v>
      </c>
      <c r="R164" s="10">
        <v>0</v>
      </c>
      <c r="S164" s="10">
        <f t="shared" si="212"/>
        <v>0</v>
      </c>
      <c r="T164" s="10">
        <v>0</v>
      </c>
      <c r="U164" s="10">
        <f t="shared" ref="U164:U171" si="395">S164+T164</f>
        <v>0</v>
      </c>
      <c r="V164" s="10">
        <v>0</v>
      </c>
      <c r="W164" s="10">
        <f t="shared" ref="W164:W171" si="396">U164+V164</f>
        <v>0</v>
      </c>
      <c r="X164" s="10">
        <v>0</v>
      </c>
      <c r="Y164" s="10">
        <f t="shared" ref="Y164:Y168" si="397">W164+X164</f>
        <v>0</v>
      </c>
      <c r="Z164" s="24">
        <v>0</v>
      </c>
      <c r="AA164" s="10">
        <f t="shared" ref="AA164:AA168" si="398">Y164+Z164</f>
        <v>0</v>
      </c>
      <c r="AB164" s="11">
        <v>0</v>
      </c>
      <c r="AC164" s="11">
        <v>0</v>
      </c>
      <c r="AD164" s="11">
        <f t="shared" si="213"/>
        <v>0</v>
      </c>
      <c r="AE164" s="11"/>
      <c r="AF164" s="11">
        <f t="shared" ref="AF164:AF171" si="399">AD164+AE164</f>
        <v>0</v>
      </c>
      <c r="AG164" s="11"/>
      <c r="AH164" s="11">
        <f t="shared" ref="AH164:AH171" si="400">AF164+AG164</f>
        <v>0</v>
      </c>
      <c r="AI164" s="11"/>
      <c r="AJ164" s="11">
        <f t="shared" ref="AJ164:AJ171" si="401">AH164+AI164</f>
        <v>0</v>
      </c>
      <c r="AK164" s="27"/>
      <c r="AL164" s="11">
        <f t="shared" ref="AL164:AL171" si="402">AJ164+AK164</f>
        <v>0</v>
      </c>
      <c r="AM164" s="3" t="s">
        <v>148</v>
      </c>
      <c r="AN164" s="14" t="s">
        <v>117</v>
      </c>
    </row>
    <row r="165" spans="1:40" s="3" customFormat="1" hidden="1" x14ac:dyDescent="0.35">
      <c r="A165" s="1"/>
      <c r="B165" s="7" t="s">
        <v>12</v>
      </c>
      <c r="C165" s="21"/>
      <c r="D165" s="10"/>
      <c r="E165" s="10"/>
      <c r="F165" s="10">
        <f t="shared" si="211"/>
        <v>0</v>
      </c>
      <c r="G165" s="10"/>
      <c r="H165" s="10">
        <f t="shared" si="390"/>
        <v>0</v>
      </c>
      <c r="I165" s="10"/>
      <c r="J165" s="10">
        <f t="shared" si="391"/>
        <v>0</v>
      </c>
      <c r="K165" s="10"/>
      <c r="L165" s="10">
        <f t="shared" si="392"/>
        <v>0</v>
      </c>
      <c r="M165" s="10"/>
      <c r="N165" s="10">
        <f t="shared" si="393"/>
        <v>0</v>
      </c>
      <c r="O165" s="24"/>
      <c r="P165" s="10">
        <f t="shared" si="394"/>
        <v>0</v>
      </c>
      <c r="Q165" s="10"/>
      <c r="R165" s="10"/>
      <c r="S165" s="10">
        <f t="shared" si="212"/>
        <v>0</v>
      </c>
      <c r="T165" s="10"/>
      <c r="U165" s="10">
        <f t="shared" si="395"/>
        <v>0</v>
      </c>
      <c r="V165" s="10"/>
      <c r="W165" s="10">
        <f t="shared" si="396"/>
        <v>0</v>
      </c>
      <c r="X165" s="10"/>
      <c r="Y165" s="10">
        <f t="shared" si="397"/>
        <v>0</v>
      </c>
      <c r="Z165" s="24"/>
      <c r="AA165" s="10">
        <f t="shared" si="398"/>
        <v>0</v>
      </c>
      <c r="AB165" s="11"/>
      <c r="AC165" s="11"/>
      <c r="AD165" s="11">
        <f t="shared" si="213"/>
        <v>0</v>
      </c>
      <c r="AE165" s="11"/>
      <c r="AF165" s="11">
        <f t="shared" si="399"/>
        <v>0</v>
      </c>
      <c r="AG165" s="11"/>
      <c r="AH165" s="11">
        <f t="shared" si="400"/>
        <v>0</v>
      </c>
      <c r="AI165" s="11"/>
      <c r="AJ165" s="11">
        <f t="shared" si="401"/>
        <v>0</v>
      </c>
      <c r="AK165" s="27"/>
      <c r="AL165" s="11">
        <f t="shared" si="402"/>
        <v>0</v>
      </c>
      <c r="AN165" s="14" t="s">
        <v>117</v>
      </c>
    </row>
    <row r="166" spans="1:40" ht="40.5" customHeight="1" x14ac:dyDescent="0.35">
      <c r="A166" s="37" t="s">
        <v>219</v>
      </c>
      <c r="B166" s="44" t="s">
        <v>76</v>
      </c>
      <c r="C166" s="47" t="s">
        <v>97</v>
      </c>
      <c r="D166" s="10">
        <v>5700.6</v>
      </c>
      <c r="E166" s="10"/>
      <c r="F166" s="10">
        <f t="shared" si="211"/>
        <v>5700.6</v>
      </c>
      <c r="G166" s="10"/>
      <c r="H166" s="10">
        <f t="shared" si="390"/>
        <v>5700.6</v>
      </c>
      <c r="I166" s="10"/>
      <c r="J166" s="10">
        <f t="shared" si="391"/>
        <v>5700.6</v>
      </c>
      <c r="K166" s="10"/>
      <c r="L166" s="10">
        <f t="shared" si="392"/>
        <v>5700.6</v>
      </c>
      <c r="M166" s="10"/>
      <c r="N166" s="10">
        <f t="shared" si="393"/>
        <v>5700.6</v>
      </c>
      <c r="O166" s="24"/>
      <c r="P166" s="40">
        <f t="shared" si="394"/>
        <v>5700.6</v>
      </c>
      <c r="Q166" s="10">
        <v>10791</v>
      </c>
      <c r="R166" s="10"/>
      <c r="S166" s="10">
        <f t="shared" si="212"/>
        <v>10791</v>
      </c>
      <c r="T166" s="10"/>
      <c r="U166" s="10">
        <f t="shared" si="395"/>
        <v>10791</v>
      </c>
      <c r="V166" s="10"/>
      <c r="W166" s="10">
        <f t="shared" si="396"/>
        <v>10791</v>
      </c>
      <c r="X166" s="10"/>
      <c r="Y166" s="10">
        <f t="shared" si="397"/>
        <v>10791</v>
      </c>
      <c r="Z166" s="24"/>
      <c r="AA166" s="40">
        <f t="shared" si="398"/>
        <v>10791</v>
      </c>
      <c r="AB166" s="11">
        <v>0</v>
      </c>
      <c r="AC166" s="11">
        <v>0</v>
      </c>
      <c r="AD166" s="11">
        <f t="shared" si="213"/>
        <v>0</v>
      </c>
      <c r="AE166" s="11"/>
      <c r="AF166" s="11">
        <f t="shared" si="399"/>
        <v>0</v>
      </c>
      <c r="AG166" s="11"/>
      <c r="AH166" s="11">
        <f t="shared" si="400"/>
        <v>0</v>
      </c>
      <c r="AI166" s="11"/>
      <c r="AJ166" s="11">
        <f t="shared" si="401"/>
        <v>0</v>
      </c>
      <c r="AK166" s="27"/>
      <c r="AL166" s="43">
        <f t="shared" si="402"/>
        <v>0</v>
      </c>
      <c r="AM166" s="3" t="s">
        <v>86</v>
      </c>
      <c r="AN166" s="3"/>
    </row>
    <row r="167" spans="1:40" ht="36" x14ac:dyDescent="0.35">
      <c r="A167" s="37" t="s">
        <v>324</v>
      </c>
      <c r="B167" s="44" t="s">
        <v>329</v>
      </c>
      <c r="C167" s="47" t="s">
        <v>97</v>
      </c>
      <c r="D167" s="10"/>
      <c r="E167" s="10"/>
      <c r="F167" s="10"/>
      <c r="G167" s="10">
        <v>2172.7379999999998</v>
      </c>
      <c r="H167" s="10">
        <f t="shared" si="390"/>
        <v>2172.7379999999998</v>
      </c>
      <c r="I167" s="10"/>
      <c r="J167" s="10">
        <f t="shared" si="391"/>
        <v>2172.7379999999998</v>
      </c>
      <c r="K167" s="10"/>
      <c r="L167" s="10">
        <f t="shared" si="392"/>
        <v>2172.7379999999998</v>
      </c>
      <c r="M167" s="10"/>
      <c r="N167" s="10">
        <f t="shared" si="393"/>
        <v>2172.7379999999998</v>
      </c>
      <c r="O167" s="24"/>
      <c r="P167" s="40">
        <f t="shared" si="394"/>
        <v>2172.7379999999998</v>
      </c>
      <c r="Q167" s="10"/>
      <c r="R167" s="10"/>
      <c r="S167" s="10"/>
      <c r="T167" s="10"/>
      <c r="U167" s="10">
        <f t="shared" si="395"/>
        <v>0</v>
      </c>
      <c r="V167" s="10"/>
      <c r="W167" s="10">
        <f t="shared" si="396"/>
        <v>0</v>
      </c>
      <c r="X167" s="10"/>
      <c r="Y167" s="10">
        <f t="shared" si="397"/>
        <v>0</v>
      </c>
      <c r="Z167" s="24"/>
      <c r="AA167" s="40">
        <f t="shared" si="398"/>
        <v>0</v>
      </c>
      <c r="AB167" s="11"/>
      <c r="AC167" s="11"/>
      <c r="AD167" s="11"/>
      <c r="AE167" s="11"/>
      <c r="AF167" s="11">
        <f t="shared" si="399"/>
        <v>0</v>
      </c>
      <c r="AG167" s="11"/>
      <c r="AH167" s="11">
        <f t="shared" si="400"/>
        <v>0</v>
      </c>
      <c r="AI167" s="11"/>
      <c r="AJ167" s="11">
        <f t="shared" si="401"/>
        <v>0</v>
      </c>
      <c r="AK167" s="27"/>
      <c r="AL167" s="43">
        <f t="shared" si="402"/>
        <v>0</v>
      </c>
      <c r="AM167" s="3" t="s">
        <v>332</v>
      </c>
      <c r="AN167" s="3"/>
    </row>
    <row r="168" spans="1:40" ht="36" x14ac:dyDescent="0.35">
      <c r="A168" s="37" t="s">
        <v>220</v>
      </c>
      <c r="B168" s="44" t="s">
        <v>330</v>
      </c>
      <c r="C168" s="47" t="s">
        <v>97</v>
      </c>
      <c r="D168" s="10"/>
      <c r="E168" s="10"/>
      <c r="F168" s="10"/>
      <c r="G168" s="10">
        <v>1783.6980000000001</v>
      </c>
      <c r="H168" s="10">
        <f t="shared" si="390"/>
        <v>1783.6980000000001</v>
      </c>
      <c r="I168" s="10"/>
      <c r="J168" s="10">
        <f t="shared" si="391"/>
        <v>1783.6980000000001</v>
      </c>
      <c r="K168" s="10"/>
      <c r="L168" s="10">
        <f t="shared" si="392"/>
        <v>1783.6980000000001</v>
      </c>
      <c r="M168" s="10"/>
      <c r="N168" s="10">
        <f t="shared" si="393"/>
        <v>1783.6980000000001</v>
      </c>
      <c r="O168" s="24"/>
      <c r="P168" s="40">
        <f t="shared" si="394"/>
        <v>1783.6980000000001</v>
      </c>
      <c r="Q168" s="10"/>
      <c r="R168" s="10"/>
      <c r="S168" s="10"/>
      <c r="T168" s="10"/>
      <c r="U168" s="10">
        <f t="shared" si="395"/>
        <v>0</v>
      </c>
      <c r="V168" s="10"/>
      <c r="W168" s="10">
        <f t="shared" si="396"/>
        <v>0</v>
      </c>
      <c r="X168" s="10"/>
      <c r="Y168" s="10">
        <f t="shared" si="397"/>
        <v>0</v>
      </c>
      <c r="Z168" s="24"/>
      <c r="AA168" s="40">
        <f t="shared" si="398"/>
        <v>0</v>
      </c>
      <c r="AB168" s="11"/>
      <c r="AC168" s="11"/>
      <c r="AD168" s="11"/>
      <c r="AE168" s="11"/>
      <c r="AF168" s="11">
        <f t="shared" si="399"/>
        <v>0</v>
      </c>
      <c r="AG168" s="11"/>
      <c r="AH168" s="11">
        <f t="shared" si="400"/>
        <v>0</v>
      </c>
      <c r="AI168" s="11"/>
      <c r="AJ168" s="11">
        <f t="shared" si="401"/>
        <v>0</v>
      </c>
      <c r="AK168" s="27"/>
      <c r="AL168" s="43">
        <f t="shared" si="402"/>
        <v>0</v>
      </c>
      <c r="AM168" s="3" t="s">
        <v>333</v>
      </c>
      <c r="AN168" s="3"/>
    </row>
    <row r="169" spans="1:40" ht="36" x14ac:dyDescent="0.35">
      <c r="A169" s="37" t="s">
        <v>221</v>
      </c>
      <c r="B169" s="44" t="s">
        <v>331</v>
      </c>
      <c r="C169" s="47" t="s">
        <v>97</v>
      </c>
      <c r="D169" s="10"/>
      <c r="E169" s="10"/>
      <c r="F169" s="10"/>
      <c r="G169" s="10">
        <v>3741.3890000000001</v>
      </c>
      <c r="H169" s="10">
        <f t="shared" si="390"/>
        <v>3741.3890000000001</v>
      </c>
      <c r="I169" s="10"/>
      <c r="J169" s="10">
        <f t="shared" si="391"/>
        <v>3741.3890000000001</v>
      </c>
      <c r="K169" s="10"/>
      <c r="L169" s="10">
        <f t="shared" si="392"/>
        <v>3741.3890000000001</v>
      </c>
      <c r="M169" s="10"/>
      <c r="N169" s="10">
        <f t="shared" si="393"/>
        <v>3741.3890000000001</v>
      </c>
      <c r="O169" s="24"/>
      <c r="P169" s="40">
        <f t="shared" si="394"/>
        <v>3741.3890000000001</v>
      </c>
      <c r="Q169" s="10"/>
      <c r="R169" s="10"/>
      <c r="S169" s="10"/>
      <c r="T169" s="10"/>
      <c r="U169" s="10">
        <f t="shared" si="395"/>
        <v>0</v>
      </c>
      <c r="V169" s="10"/>
      <c r="W169" s="10">
        <f>U169+V169</f>
        <v>0</v>
      </c>
      <c r="X169" s="10"/>
      <c r="Y169" s="10">
        <f>W169+X169</f>
        <v>0</v>
      </c>
      <c r="Z169" s="24"/>
      <c r="AA169" s="40">
        <f>Y169+Z169</f>
        <v>0</v>
      </c>
      <c r="AB169" s="11"/>
      <c r="AC169" s="11"/>
      <c r="AD169" s="11"/>
      <c r="AE169" s="11"/>
      <c r="AF169" s="11">
        <f t="shared" si="399"/>
        <v>0</v>
      </c>
      <c r="AG169" s="11"/>
      <c r="AH169" s="11">
        <f t="shared" si="400"/>
        <v>0</v>
      </c>
      <c r="AI169" s="11"/>
      <c r="AJ169" s="11">
        <f t="shared" si="401"/>
        <v>0</v>
      </c>
      <c r="AK169" s="27"/>
      <c r="AL169" s="43">
        <f t="shared" si="402"/>
        <v>0</v>
      </c>
      <c r="AM169" s="3" t="s">
        <v>334</v>
      </c>
      <c r="AN169" s="3"/>
    </row>
    <row r="170" spans="1:40" ht="54" x14ac:dyDescent="0.35">
      <c r="A170" s="37" t="s">
        <v>222</v>
      </c>
      <c r="B170" s="44" t="s">
        <v>367</v>
      </c>
      <c r="C170" s="47" t="s">
        <v>59</v>
      </c>
      <c r="D170" s="10"/>
      <c r="E170" s="10"/>
      <c r="F170" s="10"/>
      <c r="G170" s="10"/>
      <c r="H170" s="10"/>
      <c r="I170" s="10"/>
      <c r="J170" s="10"/>
      <c r="K170" s="10">
        <v>21381.073</v>
      </c>
      <c r="L170" s="10">
        <f t="shared" si="392"/>
        <v>21381.073</v>
      </c>
      <c r="M170" s="10"/>
      <c r="N170" s="10">
        <f t="shared" si="393"/>
        <v>21381.073</v>
      </c>
      <c r="O170" s="24"/>
      <c r="P170" s="40">
        <f t="shared" si="394"/>
        <v>21381.073</v>
      </c>
      <c r="Q170" s="10"/>
      <c r="R170" s="10"/>
      <c r="S170" s="10"/>
      <c r="T170" s="10"/>
      <c r="U170" s="10"/>
      <c r="V170" s="10"/>
      <c r="W170" s="10">
        <f>U170+V170</f>
        <v>0</v>
      </c>
      <c r="X170" s="10"/>
      <c r="Y170" s="10">
        <f>W170+X170</f>
        <v>0</v>
      </c>
      <c r="Z170" s="24"/>
      <c r="AA170" s="40">
        <f>Y170+Z170</f>
        <v>0</v>
      </c>
      <c r="AB170" s="11"/>
      <c r="AC170" s="11"/>
      <c r="AD170" s="11"/>
      <c r="AE170" s="11"/>
      <c r="AF170" s="11"/>
      <c r="AG170" s="11"/>
      <c r="AH170" s="11">
        <f t="shared" si="400"/>
        <v>0</v>
      </c>
      <c r="AI170" s="11"/>
      <c r="AJ170" s="11">
        <f t="shared" si="401"/>
        <v>0</v>
      </c>
      <c r="AK170" s="27"/>
      <c r="AL170" s="43">
        <f t="shared" si="402"/>
        <v>0</v>
      </c>
      <c r="AM170" s="3" t="s">
        <v>368</v>
      </c>
      <c r="AN170" s="3"/>
    </row>
    <row r="171" spans="1:40" x14ac:dyDescent="0.35">
      <c r="A171" s="37"/>
      <c r="B171" s="44" t="s">
        <v>4</v>
      </c>
      <c r="C171" s="44"/>
      <c r="D171" s="11">
        <f>D173+D174</f>
        <v>2229592.6999999997</v>
      </c>
      <c r="E171" s="11">
        <f>E173+E174</f>
        <v>0</v>
      </c>
      <c r="F171" s="10">
        <f t="shared" si="211"/>
        <v>2229592.6999999997</v>
      </c>
      <c r="G171" s="11">
        <f>G173+G174+G175</f>
        <v>24095.168999999994</v>
      </c>
      <c r="H171" s="10">
        <f t="shared" si="390"/>
        <v>2253687.8689999999</v>
      </c>
      <c r="I171" s="11">
        <f>I173+I174+I175</f>
        <v>0</v>
      </c>
      <c r="J171" s="10">
        <f t="shared" si="391"/>
        <v>2253687.8689999999</v>
      </c>
      <c r="K171" s="11">
        <f>K173+K174+K175</f>
        <v>67050.92</v>
      </c>
      <c r="L171" s="10">
        <f t="shared" si="392"/>
        <v>2320738.7889999999</v>
      </c>
      <c r="M171" s="11">
        <f>M173+M174+M175</f>
        <v>0</v>
      </c>
      <c r="N171" s="10">
        <f t="shared" si="393"/>
        <v>2320738.7889999999</v>
      </c>
      <c r="O171" s="27">
        <f>O173+O174+O175</f>
        <v>35.560999999946944</v>
      </c>
      <c r="P171" s="40">
        <f t="shared" si="394"/>
        <v>2320774.3499999996</v>
      </c>
      <c r="Q171" s="11">
        <f>Q173+Q174</f>
        <v>2834370.8</v>
      </c>
      <c r="R171" s="11">
        <f>R173+R174</f>
        <v>0</v>
      </c>
      <c r="S171" s="10">
        <f t="shared" si="212"/>
        <v>2834370.8</v>
      </c>
      <c r="T171" s="11">
        <f>T173+T174+T175</f>
        <v>0</v>
      </c>
      <c r="U171" s="10">
        <f t="shared" si="395"/>
        <v>2834370.8</v>
      </c>
      <c r="V171" s="11">
        <f>V173+V174+V175</f>
        <v>0</v>
      </c>
      <c r="W171" s="10">
        <f t="shared" si="396"/>
        <v>2834370.8</v>
      </c>
      <c r="X171" s="11">
        <f>X173+X174+X175</f>
        <v>0</v>
      </c>
      <c r="Y171" s="10">
        <f t="shared" ref="Y171" si="403">W171+X171</f>
        <v>2834370.8</v>
      </c>
      <c r="Z171" s="27">
        <f>Z173+Z174+Z175</f>
        <v>-50000</v>
      </c>
      <c r="AA171" s="40">
        <f t="shared" ref="AA171" si="404">Y171+Z171</f>
        <v>2784370.8</v>
      </c>
      <c r="AB171" s="11">
        <f>AB173+AB174</f>
        <v>2970367.6</v>
      </c>
      <c r="AC171" s="11">
        <f>AC173+AC174</f>
        <v>0</v>
      </c>
      <c r="AD171" s="11">
        <f t="shared" si="213"/>
        <v>2970367.6</v>
      </c>
      <c r="AE171" s="11">
        <f>AE173+AE174+AE175</f>
        <v>0</v>
      </c>
      <c r="AF171" s="11">
        <f t="shared" si="399"/>
        <v>2970367.6</v>
      </c>
      <c r="AG171" s="11">
        <f>AG173+AG174+AG175</f>
        <v>0</v>
      </c>
      <c r="AH171" s="11">
        <f t="shared" si="400"/>
        <v>2970367.6</v>
      </c>
      <c r="AI171" s="11">
        <f>AI173+AI174+AI175</f>
        <v>0</v>
      </c>
      <c r="AJ171" s="11">
        <f t="shared" si="401"/>
        <v>2970367.6</v>
      </c>
      <c r="AK171" s="27">
        <f>AK173+AK174+AK175</f>
        <v>0</v>
      </c>
      <c r="AL171" s="43">
        <f t="shared" si="402"/>
        <v>2970367.6</v>
      </c>
      <c r="AM171" s="3"/>
      <c r="AN171" s="3"/>
    </row>
    <row r="172" spans="1:40" x14ac:dyDescent="0.35">
      <c r="A172" s="37"/>
      <c r="B172" s="38" t="s">
        <v>5</v>
      </c>
      <c r="C172" s="5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24"/>
      <c r="P172" s="40"/>
      <c r="Q172" s="10"/>
      <c r="R172" s="10"/>
      <c r="S172" s="10"/>
      <c r="T172" s="10"/>
      <c r="U172" s="10"/>
      <c r="V172" s="10"/>
      <c r="W172" s="10"/>
      <c r="X172" s="10"/>
      <c r="Y172" s="10"/>
      <c r="Z172" s="24"/>
      <c r="AA172" s="40"/>
      <c r="AB172" s="10"/>
      <c r="AC172" s="11"/>
      <c r="AD172" s="11"/>
      <c r="AE172" s="11"/>
      <c r="AF172" s="11"/>
      <c r="AG172" s="11"/>
      <c r="AH172" s="11"/>
      <c r="AI172" s="11"/>
      <c r="AJ172" s="11"/>
      <c r="AK172" s="27"/>
      <c r="AL172" s="43"/>
      <c r="AM172" s="3"/>
      <c r="AN172" s="3"/>
    </row>
    <row r="173" spans="1:40" s="3" customFormat="1" hidden="1" x14ac:dyDescent="0.35">
      <c r="A173" s="1"/>
      <c r="B173" s="5" t="s">
        <v>6</v>
      </c>
      <c r="C173" s="2"/>
      <c r="D173" s="13">
        <f>D178+D182+D186+D190+D194+D198+D200+D203+D207+D211+D215+D219+D223+D227+D231+D235+D237+D238+D239+D240+D243+D247+D251</f>
        <v>584801.4</v>
      </c>
      <c r="E173" s="13">
        <f>E178+E182+E186+E190+E194+E198+E200+E203+E207+E211+E215+E219+E223+E227+E231+E235+E237+E238+E239+E240+E243+E247+E251</f>
        <v>0</v>
      </c>
      <c r="F173" s="10">
        <f t="shared" si="211"/>
        <v>584801.4</v>
      </c>
      <c r="G173" s="13">
        <f>G178+G182+G186+G190+G194+G198+G200+G203+G207+G211+G215+G219+G223+G227+G231+G235+G237+G238+G239+G240+G243+G247+G251+G255+G260</f>
        <v>-12769.130999999998</v>
      </c>
      <c r="H173" s="10">
        <f t="shared" ref="H173:H176" si="405">F173+G173</f>
        <v>572032.26899999997</v>
      </c>
      <c r="I173" s="13">
        <f>I178+I182+I186+I190+I194+I198+I200+I203+I207+I211+I215+I219+I223+I227+I231+I235+I237+I238+I239+I240+I243+I247+I251+I255+I260</f>
        <v>0</v>
      </c>
      <c r="J173" s="10">
        <f t="shared" ref="J173:J176" si="406">H173+I173</f>
        <v>572032.26899999997</v>
      </c>
      <c r="K173" s="13">
        <f>K178+K182+K186+K190+K194+K198+K200+K203+K207+K211+K215+K219+K223+K227+K231+K235+K237+K238+K239+K240+K243+K247+K251+K255+K260+K265</f>
        <v>48648.42</v>
      </c>
      <c r="L173" s="10">
        <f t="shared" ref="L173:L176" si="407">J173+K173</f>
        <v>620680.68900000001</v>
      </c>
      <c r="M173" s="13">
        <f>M178+M182+M186+M190+M194+M198+M200+M203+M207+M211+M215+M219+M223+M227+M231+M235+M237+M238+M239+M240+M243+M247+M251+M255+M260+M265</f>
        <v>0</v>
      </c>
      <c r="N173" s="10">
        <f>L173+M173</f>
        <v>620680.68900000001</v>
      </c>
      <c r="O173" s="25">
        <f>O178+O182+O186+O190+O194+O198+O200+O203+O207+O211+O215+O219+O223+O227+O231+O235+O237+O238+O239+O240+O243+O247+O251+O255+O260+O265+O269</f>
        <v>35.560999999990599</v>
      </c>
      <c r="P173" s="10">
        <f>N173+O173</f>
        <v>620716.25</v>
      </c>
      <c r="Q173" s="13">
        <f>Q178+Q182+Q186+Q190+Q194+Q198+Q200+Q203+Q207+Q211+Q215+Q219+Q223+Q227+Q231+Q235+Q237+Q238+Q239+Q240+Q243+Q247+Q251</f>
        <v>731415.79999999993</v>
      </c>
      <c r="R173" s="13">
        <f>R178+R182+R186+R190+R194+R198+R200+R203+R207+R211+R215+R219+R223+R227+R231+R235+R237+R238+R239+R240+R243+R247+R251</f>
        <v>0</v>
      </c>
      <c r="S173" s="10">
        <f t="shared" si="212"/>
        <v>731415.79999999993</v>
      </c>
      <c r="T173" s="13">
        <f>T178+T182+T186+T190+T194+T198+T200+T203+T207+T211+T215+T219+T223+T227+T231+T235+T237+T238+T239+T240+T243+T247+T251</f>
        <v>0</v>
      </c>
      <c r="U173" s="10">
        <f t="shared" ref="U173:U176" si="408">S173+T173</f>
        <v>731415.79999999993</v>
      </c>
      <c r="V173" s="13">
        <f>V178+V182+V186+V190+V194+V198+V200+V203+V207+V211+V215+V219+V223+V227+V231+V235+V237+V238+V239+V240+V243+V247+V251+V255+V260+V263</f>
        <v>0</v>
      </c>
      <c r="W173" s="10">
        <f t="shared" ref="W173:W176" si="409">U173+V173</f>
        <v>731415.79999999993</v>
      </c>
      <c r="X173" s="13">
        <f>X178+X182+X186+X190+X194+X198+X200+X203+X207+X211+X215+X219+X223+X227+X231+X235+X237+X238+X239+X240+X243+X247+X251+X255+X260+X263</f>
        <v>0</v>
      </c>
      <c r="Y173" s="10">
        <f t="shared" ref="Y173:Y176" si="410">W173+X173</f>
        <v>731415.79999999993</v>
      </c>
      <c r="Z173" s="25">
        <f>Z178+Z182+Z186+Z190+Z194+Z198+Z200+Z203+Z207+Z211+Z215+Z219+Z223+Z227+Z231+Z235+Z237+Z238+Z239+Z240+Z243+Z247+Z251+Z255+Z260+Z265+Z269</f>
        <v>-50000</v>
      </c>
      <c r="AA173" s="10">
        <f t="shared" ref="AA173:AA176" si="411">Y173+Z173</f>
        <v>681415.79999999993</v>
      </c>
      <c r="AB173" s="13">
        <f>AB178+AB182+AB186+AB190+AB194+AB198+AB200+AB203+AB207+AB211+AB215+AB219+AB223+AB227+AB231+AB235+AB237+AB238+AB239+AB240+AB243+AB247+AB251</f>
        <v>1109692.6000000001</v>
      </c>
      <c r="AC173" s="12">
        <f>AC178+AC182+AC186+AC190+AC194+AC198+AC200+AC203+AC207+AC211+AC215+AC219+AC223+AC227+AC231+AC235+AC237+AC238+AC239+AC240+AC243+AC247+AC251</f>
        <v>0</v>
      </c>
      <c r="AD173" s="11">
        <f t="shared" si="213"/>
        <v>1109692.6000000001</v>
      </c>
      <c r="AE173" s="12">
        <f>AE178+AE182+AE186+AE190+AE194+AE198+AE200+AE203+AE207+AE211+AE215+AE219+AE223+AE227+AE231+AE235+AE237+AE238+AE239+AE240+AE243+AE247+AE251</f>
        <v>0</v>
      </c>
      <c r="AF173" s="11">
        <f t="shared" ref="AF173:AF176" si="412">AD173+AE173</f>
        <v>1109692.6000000001</v>
      </c>
      <c r="AG173" s="12">
        <f>AG178+AG182+AG186+AG190+AG194+AG198+AG200+AG203+AG207+AG211+AG215+AG219+AG223+AG227+AG231+AG235+AG237+AG238+AG239+AG240+AG243+AG247+AG251+AG255+AG260+AG263</f>
        <v>0</v>
      </c>
      <c r="AH173" s="11">
        <f t="shared" ref="AH173:AH176" si="413">AF173+AG173</f>
        <v>1109692.6000000001</v>
      </c>
      <c r="AI173" s="12">
        <f>AI178+AI182+AI186+AI190+AI194+AI198+AI200+AI203+AI207+AI211+AI215+AI219+AI223+AI227+AI231+AI235+AI237+AI238+AI239+AI240+AI243+AI247+AI251+AI255+AI260+AI263</f>
        <v>0</v>
      </c>
      <c r="AJ173" s="11">
        <f t="shared" ref="AJ173:AJ176" si="414">AH173+AI173</f>
        <v>1109692.6000000001</v>
      </c>
      <c r="AK173" s="26">
        <f>AK178+AK182+AK186+AK190+AK194+AK198+AK200+AK203+AK207+AK211+AK215+AK219+AK223+AK227+AK231+AK235+AK237+AK238+AK239+AK240+AK243+AK247+AK251+AK255+AK260+AK265+AK269</f>
        <v>0</v>
      </c>
      <c r="AL173" s="11">
        <f t="shared" ref="AL173:AL176" si="415">AJ173+AK173</f>
        <v>1109692.6000000001</v>
      </c>
      <c r="AN173" s="3">
        <v>0</v>
      </c>
    </row>
    <row r="174" spans="1:40" x14ac:dyDescent="0.35">
      <c r="A174" s="37"/>
      <c r="B174" s="44" t="s">
        <v>21</v>
      </c>
      <c r="C174" s="50"/>
      <c r="D174" s="10">
        <f>D179+D183+D187+D191+D195+D199+D204+D208+D212+D216+D220+D224+D228+D232+D236+D244+D248+D252</f>
        <v>1644791.2999999998</v>
      </c>
      <c r="E174" s="10">
        <f>E179+E183+E187+E191+E195+E199+E204+E208+E212+E216+E220+E224+E228+E232+E236+E244+E248+E252</f>
        <v>0</v>
      </c>
      <c r="F174" s="10">
        <f t="shared" ref="F174:F238" si="416">D174+E174</f>
        <v>1644791.2999999998</v>
      </c>
      <c r="G174" s="10">
        <f>G179+G183+G187+G191+G195+G199+G204+G208+G212+G216+G220+G224+G228+G232+G236+G244+G248+G252+G256+G261</f>
        <v>-147505</v>
      </c>
      <c r="H174" s="10">
        <f t="shared" si="405"/>
        <v>1497286.2999999998</v>
      </c>
      <c r="I174" s="10">
        <f>I179+I183+I187+I191+I195+I199+I204+I208+I212+I216+I220+I224+I228+I232+I236+I244+I248+I252+I256+I261</f>
        <v>0</v>
      </c>
      <c r="J174" s="10">
        <f t="shared" si="406"/>
        <v>1497286.2999999998</v>
      </c>
      <c r="K174" s="10">
        <f>K179+K183+K187+K191+K195+K199+K204+K208+K212+K216+K220+K224+K228+K232+K236+K244+K248+K252+K256+K261</f>
        <v>18402.5</v>
      </c>
      <c r="L174" s="10">
        <f t="shared" si="407"/>
        <v>1515688.7999999998</v>
      </c>
      <c r="M174" s="10">
        <f>M179+M183+M187+M191+M195+M199+M204+M208+M212+M216+M220+M224+M228+M232+M236+M244+M248+M252+M256+M261</f>
        <v>0</v>
      </c>
      <c r="N174" s="10">
        <f>L174+M174</f>
        <v>1515688.7999999998</v>
      </c>
      <c r="O174" s="24">
        <f>O179+O183+O187+O191+O195+O199+O204+O208+O212+O216+O220+O224+O228+O232+O236+O244+O248+O252+O256+O261+O266+O270</f>
        <v>-4.3655745685100555E-11</v>
      </c>
      <c r="P174" s="40">
        <f>N174+O174</f>
        <v>1515688.7999999998</v>
      </c>
      <c r="Q174" s="10">
        <f>Q179+Q183+Q187+Q191+Q195+Q199+Q204+Q208+Q212+Q216+Q220+Q224+Q228+Q232+Q236+Q244+Q248+Q252</f>
        <v>2102955</v>
      </c>
      <c r="R174" s="10">
        <f>R179+R183+R187+R191+R195+R199+R204+R208+R212+R216+R220+R224+R228+R232+R236+R244+R248+R252</f>
        <v>0</v>
      </c>
      <c r="S174" s="10">
        <f t="shared" ref="S174:S238" si="417">Q174+R174</f>
        <v>2102955</v>
      </c>
      <c r="T174" s="10">
        <f>T179+T183+T187+T191+T195+T199+T204+T208+T212+T216+T220+T224+T228+T232+T236+T244+T248+T252</f>
        <v>0</v>
      </c>
      <c r="U174" s="10">
        <f t="shared" si="408"/>
        <v>2102955</v>
      </c>
      <c r="V174" s="10">
        <f>V179+V183+V187+V191+V195+V199+V204+V208+V212+V216+V220+V224+V228+V232+V236+V244+V248+V252</f>
        <v>0</v>
      </c>
      <c r="W174" s="10">
        <f t="shared" si="409"/>
        <v>2102955</v>
      </c>
      <c r="X174" s="10">
        <f>X179+X183+X187+X191+X195+X199+X204+X208+X212+X216+X220+X224+X228+X232+X236+X244+X248+X252</f>
        <v>0</v>
      </c>
      <c r="Y174" s="10">
        <f t="shared" si="410"/>
        <v>2102955</v>
      </c>
      <c r="Z174" s="24">
        <f>Z179+Z183+Z187+Z191+Z195+Z199+Z204+Z208+Z212+Z216+Z220+Z224+Z228+Z232+Z236+Z244+Z248+Z252+Z256+Z261+Z266+Z270</f>
        <v>0</v>
      </c>
      <c r="AA174" s="40">
        <f t="shared" si="411"/>
        <v>2102955</v>
      </c>
      <c r="AB174" s="10">
        <f>AB179+AB183+AB187+AB191+AB195+AB199+AB204+AB208+AB212+AB216+AB220+AB224+AB228+AB232+AB236+AB244+AB248+AB252</f>
        <v>1860675</v>
      </c>
      <c r="AC174" s="11">
        <f>AC179+AC183+AC187+AC191+AC195+AC199+AC204+AC208+AC212+AC216+AC220+AC224+AC228+AC232+AC236+AC244+AC248+AC252</f>
        <v>0</v>
      </c>
      <c r="AD174" s="11">
        <f t="shared" ref="AD174:AD238" si="418">AB174+AC174</f>
        <v>1860675</v>
      </c>
      <c r="AE174" s="11">
        <f>AE179+AE183+AE187+AE191+AE195+AE199+AE204+AE208+AE212+AE216+AE220+AE224+AE228+AE232+AE236+AE244+AE248+AE252</f>
        <v>0</v>
      </c>
      <c r="AF174" s="11">
        <f t="shared" si="412"/>
        <v>1860675</v>
      </c>
      <c r="AG174" s="11">
        <f>AG179+AG183+AG187+AG191+AG195+AG199+AG204+AG208+AG212+AG216+AG220+AG224+AG228+AG232+AG236+AG244+AG248+AG252</f>
        <v>0</v>
      </c>
      <c r="AH174" s="11">
        <f t="shared" si="413"/>
        <v>1860675</v>
      </c>
      <c r="AI174" s="11">
        <f>AI179+AI183+AI187+AI191+AI195+AI199+AI204+AI208+AI212+AI216+AI220+AI224+AI228+AI232+AI236+AI244+AI248+AI252</f>
        <v>0</v>
      </c>
      <c r="AJ174" s="11">
        <f t="shared" si="414"/>
        <v>1860675</v>
      </c>
      <c r="AK174" s="27">
        <f>AK179+AK183+AK187+AK191+AK195+AK199+AK204+AK208+AK212+AK216+AK220+AK224+AK228+AK232+AK236+AK244+AK248+AK252+AK256+AK261+AK266+AK270</f>
        <v>0</v>
      </c>
      <c r="AL174" s="43">
        <f t="shared" si="415"/>
        <v>1860675</v>
      </c>
      <c r="AM174" s="3"/>
      <c r="AN174" s="3"/>
    </row>
    <row r="175" spans="1:40" x14ac:dyDescent="0.35">
      <c r="A175" s="37"/>
      <c r="B175" s="44" t="s">
        <v>20</v>
      </c>
      <c r="C175" s="50"/>
      <c r="D175" s="10"/>
      <c r="E175" s="10"/>
      <c r="F175" s="10"/>
      <c r="G175" s="10">
        <f>G257+G262</f>
        <v>184369.3</v>
      </c>
      <c r="H175" s="10">
        <f t="shared" si="405"/>
        <v>184369.3</v>
      </c>
      <c r="I175" s="10">
        <f>I257+I262</f>
        <v>0</v>
      </c>
      <c r="J175" s="10">
        <f t="shared" si="406"/>
        <v>184369.3</v>
      </c>
      <c r="K175" s="10">
        <f>K257+K262</f>
        <v>0</v>
      </c>
      <c r="L175" s="10">
        <f t="shared" si="407"/>
        <v>184369.3</v>
      </c>
      <c r="M175" s="10">
        <f>M257+M262</f>
        <v>0</v>
      </c>
      <c r="N175" s="10">
        <f>L175+M175</f>
        <v>184369.3</v>
      </c>
      <c r="O175" s="24">
        <f>O257+O262</f>
        <v>0</v>
      </c>
      <c r="P175" s="40">
        <f>N175+O175</f>
        <v>184369.3</v>
      </c>
      <c r="Q175" s="10"/>
      <c r="R175" s="10"/>
      <c r="S175" s="10"/>
      <c r="T175" s="10">
        <f>T257+T262</f>
        <v>0</v>
      </c>
      <c r="U175" s="10">
        <f t="shared" si="408"/>
        <v>0</v>
      </c>
      <c r="V175" s="10">
        <f>V257+V262</f>
        <v>0</v>
      </c>
      <c r="W175" s="10">
        <f t="shared" si="409"/>
        <v>0</v>
      </c>
      <c r="X175" s="10">
        <f>X257+X262</f>
        <v>0</v>
      </c>
      <c r="Y175" s="10">
        <f t="shared" si="410"/>
        <v>0</v>
      </c>
      <c r="Z175" s="24">
        <f>Z257+Z262</f>
        <v>0</v>
      </c>
      <c r="AA175" s="40">
        <f t="shared" si="411"/>
        <v>0</v>
      </c>
      <c r="AB175" s="10"/>
      <c r="AC175" s="11"/>
      <c r="AD175" s="11"/>
      <c r="AE175" s="11">
        <f>AE257+AE262</f>
        <v>0</v>
      </c>
      <c r="AF175" s="11">
        <f t="shared" si="412"/>
        <v>0</v>
      </c>
      <c r="AG175" s="11">
        <f>AG257+AG262</f>
        <v>0</v>
      </c>
      <c r="AH175" s="11">
        <f t="shared" si="413"/>
        <v>0</v>
      </c>
      <c r="AI175" s="11">
        <f>AI257+AI262</f>
        <v>0</v>
      </c>
      <c r="AJ175" s="11">
        <f t="shared" si="414"/>
        <v>0</v>
      </c>
      <c r="AK175" s="27">
        <f>AK257+AK262</f>
        <v>0</v>
      </c>
      <c r="AL175" s="43">
        <f t="shared" si="415"/>
        <v>0</v>
      </c>
      <c r="AM175" s="3"/>
      <c r="AN175" s="3"/>
    </row>
    <row r="176" spans="1:40" ht="36" x14ac:dyDescent="0.35">
      <c r="A176" s="37" t="s">
        <v>223</v>
      </c>
      <c r="B176" s="44" t="s">
        <v>28</v>
      </c>
      <c r="C176" s="47" t="s">
        <v>97</v>
      </c>
      <c r="D176" s="10">
        <f>D178</f>
        <v>14934.8</v>
      </c>
      <c r="E176" s="10">
        <f>E178</f>
        <v>0</v>
      </c>
      <c r="F176" s="10">
        <f t="shared" si="416"/>
        <v>14934.8</v>
      </c>
      <c r="G176" s="10">
        <f>G178</f>
        <v>3209.28</v>
      </c>
      <c r="H176" s="10">
        <f t="shared" si="405"/>
        <v>18144.079999999998</v>
      </c>
      <c r="I176" s="10">
        <f>I178</f>
        <v>0</v>
      </c>
      <c r="J176" s="10">
        <f t="shared" si="406"/>
        <v>18144.079999999998</v>
      </c>
      <c r="K176" s="10">
        <f>K178</f>
        <v>0</v>
      </c>
      <c r="L176" s="10">
        <f t="shared" si="407"/>
        <v>18144.079999999998</v>
      </c>
      <c r="M176" s="10">
        <f>M178</f>
        <v>0</v>
      </c>
      <c r="N176" s="10">
        <f>L176+M176</f>
        <v>18144.079999999998</v>
      </c>
      <c r="O176" s="24">
        <f>O178</f>
        <v>0</v>
      </c>
      <c r="P176" s="40">
        <f>N176+O176</f>
        <v>18144.079999999998</v>
      </c>
      <c r="Q176" s="10">
        <f t="shared" ref="Q176:AB176" si="419">Q178</f>
        <v>0</v>
      </c>
      <c r="R176" s="10">
        <f t="shared" ref="R176:T176" si="420">R178</f>
        <v>0</v>
      </c>
      <c r="S176" s="10">
        <f t="shared" si="417"/>
        <v>0</v>
      </c>
      <c r="T176" s="10">
        <f t="shared" si="420"/>
        <v>0</v>
      </c>
      <c r="U176" s="10">
        <f t="shared" si="408"/>
        <v>0</v>
      </c>
      <c r="V176" s="10">
        <f t="shared" ref="V176" si="421">V178</f>
        <v>0</v>
      </c>
      <c r="W176" s="10">
        <f t="shared" si="409"/>
        <v>0</v>
      </c>
      <c r="X176" s="10">
        <f t="shared" ref="X176:Z176" si="422">X178</f>
        <v>0</v>
      </c>
      <c r="Y176" s="10">
        <f t="shared" si="410"/>
        <v>0</v>
      </c>
      <c r="Z176" s="24">
        <f t="shared" si="422"/>
        <v>0</v>
      </c>
      <c r="AA176" s="40">
        <f t="shared" si="411"/>
        <v>0</v>
      </c>
      <c r="AB176" s="10">
        <f t="shared" si="419"/>
        <v>0</v>
      </c>
      <c r="AC176" s="11">
        <f t="shared" ref="AC176:AE176" si="423">AC178</f>
        <v>0</v>
      </c>
      <c r="AD176" s="11">
        <f t="shared" si="418"/>
        <v>0</v>
      </c>
      <c r="AE176" s="11">
        <f t="shared" si="423"/>
        <v>0</v>
      </c>
      <c r="AF176" s="11">
        <f t="shared" si="412"/>
        <v>0</v>
      </c>
      <c r="AG176" s="11">
        <f t="shared" ref="AG176:AI176" si="424">AG178</f>
        <v>0</v>
      </c>
      <c r="AH176" s="11">
        <f t="shared" si="413"/>
        <v>0</v>
      </c>
      <c r="AI176" s="11">
        <f t="shared" si="424"/>
        <v>0</v>
      </c>
      <c r="AJ176" s="11">
        <f t="shared" si="414"/>
        <v>0</v>
      </c>
      <c r="AK176" s="27">
        <f t="shared" ref="AK176" si="425">AK178</f>
        <v>0</v>
      </c>
      <c r="AL176" s="43">
        <f t="shared" si="415"/>
        <v>0</v>
      </c>
      <c r="AM176" s="3"/>
      <c r="AN176" s="3"/>
    </row>
    <row r="177" spans="1:40" s="3" customFormat="1" hidden="1" x14ac:dyDescent="0.35">
      <c r="A177" s="1"/>
      <c r="B177" s="16" t="s">
        <v>5</v>
      </c>
      <c r="C177" s="17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24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24"/>
      <c r="AA177" s="10"/>
      <c r="AB177" s="11"/>
      <c r="AC177" s="11"/>
      <c r="AD177" s="11"/>
      <c r="AE177" s="11"/>
      <c r="AF177" s="11"/>
      <c r="AG177" s="11"/>
      <c r="AH177" s="11"/>
      <c r="AI177" s="11"/>
      <c r="AJ177" s="11"/>
      <c r="AK177" s="27"/>
      <c r="AL177" s="11"/>
      <c r="AN177" s="3">
        <v>0</v>
      </c>
    </row>
    <row r="178" spans="1:40" s="3" customFormat="1" hidden="1" x14ac:dyDescent="0.35">
      <c r="A178" s="1"/>
      <c r="B178" s="16" t="s">
        <v>6</v>
      </c>
      <c r="C178" s="2"/>
      <c r="D178" s="13">
        <v>14934.8</v>
      </c>
      <c r="E178" s="13"/>
      <c r="F178" s="10">
        <f t="shared" si="416"/>
        <v>14934.8</v>
      </c>
      <c r="G178" s="13">
        <v>3209.28</v>
      </c>
      <c r="H178" s="10">
        <f t="shared" ref="H178:H180" si="426">F178+G178</f>
        <v>18144.079999999998</v>
      </c>
      <c r="I178" s="13"/>
      <c r="J178" s="10">
        <f t="shared" ref="J178:J180" si="427">H178+I178</f>
        <v>18144.079999999998</v>
      </c>
      <c r="K178" s="13"/>
      <c r="L178" s="10">
        <f t="shared" ref="L178:L180" si="428">J178+K178</f>
        <v>18144.079999999998</v>
      </c>
      <c r="M178" s="13"/>
      <c r="N178" s="10">
        <f>L178+M178</f>
        <v>18144.079999999998</v>
      </c>
      <c r="O178" s="25"/>
      <c r="P178" s="10">
        <f>N178+O178</f>
        <v>18144.079999999998</v>
      </c>
      <c r="Q178" s="13">
        <v>0</v>
      </c>
      <c r="R178" s="13">
        <v>0</v>
      </c>
      <c r="S178" s="10">
        <f t="shared" si="417"/>
        <v>0</v>
      </c>
      <c r="T178" s="13">
        <v>0</v>
      </c>
      <c r="U178" s="10">
        <f t="shared" ref="U178:U180" si="429">S178+T178</f>
        <v>0</v>
      </c>
      <c r="V178" s="13">
        <v>0</v>
      </c>
      <c r="W178" s="10">
        <f t="shared" ref="W178:W180" si="430">U178+V178</f>
        <v>0</v>
      </c>
      <c r="X178" s="13">
        <v>0</v>
      </c>
      <c r="Y178" s="10">
        <f t="shared" ref="Y178:Y180" si="431">W178+X178</f>
        <v>0</v>
      </c>
      <c r="Z178" s="25"/>
      <c r="AA178" s="10">
        <f t="shared" ref="AA178:AA180" si="432">Y178+Z178</f>
        <v>0</v>
      </c>
      <c r="AB178" s="12">
        <v>0</v>
      </c>
      <c r="AC178" s="12">
        <v>0</v>
      </c>
      <c r="AD178" s="11">
        <f t="shared" si="418"/>
        <v>0</v>
      </c>
      <c r="AE178" s="12">
        <v>0</v>
      </c>
      <c r="AF178" s="11">
        <f t="shared" ref="AF178:AF180" si="433">AD178+AE178</f>
        <v>0</v>
      </c>
      <c r="AG178" s="12">
        <v>0</v>
      </c>
      <c r="AH178" s="11">
        <f t="shared" ref="AH178:AH180" si="434">AF178+AG178</f>
        <v>0</v>
      </c>
      <c r="AI178" s="12">
        <v>0</v>
      </c>
      <c r="AJ178" s="11">
        <f t="shared" ref="AJ178:AJ180" si="435">AH178+AI178</f>
        <v>0</v>
      </c>
      <c r="AK178" s="26">
        <v>0</v>
      </c>
      <c r="AL178" s="11">
        <f t="shared" ref="AL178:AL180" si="436">AJ178+AK178</f>
        <v>0</v>
      </c>
      <c r="AM178" s="3" t="s">
        <v>279</v>
      </c>
      <c r="AN178" s="3">
        <v>0</v>
      </c>
    </row>
    <row r="179" spans="1:40" s="3" customFormat="1" hidden="1" x14ac:dyDescent="0.35">
      <c r="A179" s="1"/>
      <c r="B179" s="16" t="s">
        <v>29</v>
      </c>
      <c r="C179" s="17"/>
      <c r="D179" s="10">
        <v>0</v>
      </c>
      <c r="E179" s="10">
        <v>0</v>
      </c>
      <c r="F179" s="10">
        <f t="shared" si="416"/>
        <v>0</v>
      </c>
      <c r="G179" s="10">
        <v>0</v>
      </c>
      <c r="H179" s="10">
        <f t="shared" si="426"/>
        <v>0</v>
      </c>
      <c r="I179" s="10">
        <v>0</v>
      </c>
      <c r="J179" s="10">
        <f t="shared" si="427"/>
        <v>0</v>
      </c>
      <c r="K179" s="10">
        <v>0</v>
      </c>
      <c r="L179" s="10">
        <f t="shared" si="428"/>
        <v>0</v>
      </c>
      <c r="M179" s="10">
        <v>0</v>
      </c>
      <c r="N179" s="10">
        <f>L179+M179</f>
        <v>0</v>
      </c>
      <c r="O179" s="24">
        <v>0</v>
      </c>
      <c r="P179" s="10">
        <f>N179+O179</f>
        <v>0</v>
      </c>
      <c r="Q179" s="10">
        <v>0</v>
      </c>
      <c r="R179" s="10">
        <v>0</v>
      </c>
      <c r="S179" s="10">
        <f t="shared" si="417"/>
        <v>0</v>
      </c>
      <c r="T179" s="10">
        <v>0</v>
      </c>
      <c r="U179" s="10">
        <f t="shared" si="429"/>
        <v>0</v>
      </c>
      <c r="V179" s="10">
        <v>0</v>
      </c>
      <c r="W179" s="10">
        <f t="shared" si="430"/>
        <v>0</v>
      </c>
      <c r="X179" s="10">
        <v>0</v>
      </c>
      <c r="Y179" s="10">
        <f t="shared" si="431"/>
        <v>0</v>
      </c>
      <c r="Z179" s="24">
        <v>0</v>
      </c>
      <c r="AA179" s="10">
        <f t="shared" si="432"/>
        <v>0</v>
      </c>
      <c r="AB179" s="11">
        <v>0</v>
      </c>
      <c r="AC179" s="11">
        <v>0</v>
      </c>
      <c r="AD179" s="11">
        <f t="shared" si="418"/>
        <v>0</v>
      </c>
      <c r="AE179" s="11">
        <v>0</v>
      </c>
      <c r="AF179" s="11">
        <f t="shared" si="433"/>
        <v>0</v>
      </c>
      <c r="AG179" s="11">
        <v>0</v>
      </c>
      <c r="AH179" s="11">
        <f t="shared" si="434"/>
        <v>0</v>
      </c>
      <c r="AI179" s="11">
        <v>0</v>
      </c>
      <c r="AJ179" s="11">
        <f t="shared" si="435"/>
        <v>0</v>
      </c>
      <c r="AK179" s="27">
        <v>0</v>
      </c>
      <c r="AL179" s="11">
        <f t="shared" si="436"/>
        <v>0</v>
      </c>
      <c r="AM179" s="3" t="s">
        <v>299</v>
      </c>
      <c r="AN179" s="3">
        <v>0</v>
      </c>
    </row>
    <row r="180" spans="1:40" ht="36" x14ac:dyDescent="0.35">
      <c r="A180" s="37" t="s">
        <v>224</v>
      </c>
      <c r="B180" s="44" t="s">
        <v>30</v>
      </c>
      <c r="C180" s="47" t="s">
        <v>97</v>
      </c>
      <c r="D180" s="10">
        <f>D182+D183</f>
        <v>618518</v>
      </c>
      <c r="E180" s="10">
        <f>E182+E183</f>
        <v>0</v>
      </c>
      <c r="F180" s="10">
        <f t="shared" si="416"/>
        <v>618518</v>
      </c>
      <c r="G180" s="10">
        <f>G182+G183</f>
        <v>3728.893</v>
      </c>
      <c r="H180" s="10">
        <f t="shared" si="426"/>
        <v>622246.89300000004</v>
      </c>
      <c r="I180" s="10">
        <f>I182+I183</f>
        <v>0</v>
      </c>
      <c r="J180" s="10">
        <f t="shared" si="427"/>
        <v>622246.89300000004</v>
      </c>
      <c r="K180" s="10">
        <f>K182+K183</f>
        <v>243.5</v>
      </c>
      <c r="L180" s="10">
        <f t="shared" si="428"/>
        <v>622490.39300000004</v>
      </c>
      <c r="M180" s="10">
        <f>M182+M183</f>
        <v>0</v>
      </c>
      <c r="N180" s="10">
        <f>L180+M180</f>
        <v>622490.39300000004</v>
      </c>
      <c r="O180" s="24">
        <f>O182+O183</f>
        <v>378520.46100000001</v>
      </c>
      <c r="P180" s="40">
        <f>N180+O180</f>
        <v>1001010.8540000001</v>
      </c>
      <c r="Q180" s="10">
        <f t="shared" ref="Q180:AB180" si="437">Q182+Q183</f>
        <v>237950.89999999997</v>
      </c>
      <c r="R180" s="10">
        <f t="shared" ref="R180:T180" si="438">R182+R183</f>
        <v>0</v>
      </c>
      <c r="S180" s="10">
        <f t="shared" si="417"/>
        <v>237950.89999999997</v>
      </c>
      <c r="T180" s="10">
        <f t="shared" si="438"/>
        <v>0</v>
      </c>
      <c r="U180" s="10">
        <f t="shared" si="429"/>
        <v>237950.89999999997</v>
      </c>
      <c r="V180" s="10">
        <f t="shared" ref="V180" si="439">V182+V183</f>
        <v>0</v>
      </c>
      <c r="W180" s="10">
        <f t="shared" si="430"/>
        <v>237950.89999999997</v>
      </c>
      <c r="X180" s="10">
        <f t="shared" ref="X180:Z180" si="440">X182+X183</f>
        <v>0</v>
      </c>
      <c r="Y180" s="10">
        <f t="shared" si="431"/>
        <v>237950.89999999997</v>
      </c>
      <c r="Z180" s="24">
        <f t="shared" si="440"/>
        <v>74048</v>
      </c>
      <c r="AA180" s="40">
        <f t="shared" si="432"/>
        <v>311998.89999999997</v>
      </c>
      <c r="AB180" s="10">
        <f t="shared" si="437"/>
        <v>0</v>
      </c>
      <c r="AC180" s="11">
        <f t="shared" ref="AC180:AE180" si="441">AC182+AC183</f>
        <v>0</v>
      </c>
      <c r="AD180" s="11">
        <f t="shared" si="418"/>
        <v>0</v>
      </c>
      <c r="AE180" s="11">
        <f t="shared" si="441"/>
        <v>0</v>
      </c>
      <c r="AF180" s="11">
        <f t="shared" si="433"/>
        <v>0</v>
      </c>
      <c r="AG180" s="11">
        <f t="shared" ref="AG180:AI180" si="442">AG182+AG183</f>
        <v>0</v>
      </c>
      <c r="AH180" s="11">
        <f t="shared" si="434"/>
        <v>0</v>
      </c>
      <c r="AI180" s="11">
        <f t="shared" si="442"/>
        <v>0</v>
      </c>
      <c r="AJ180" s="11">
        <f t="shared" si="435"/>
        <v>0</v>
      </c>
      <c r="AK180" s="27">
        <f t="shared" ref="AK180" si="443">AK182+AK183</f>
        <v>0</v>
      </c>
      <c r="AL180" s="43">
        <f t="shared" si="436"/>
        <v>0</v>
      </c>
      <c r="AM180" s="3"/>
      <c r="AN180" s="3"/>
    </row>
    <row r="181" spans="1:40" x14ac:dyDescent="0.35">
      <c r="A181" s="37"/>
      <c r="B181" s="44" t="s">
        <v>5</v>
      </c>
      <c r="C181" s="5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24"/>
      <c r="P181" s="40"/>
      <c r="Q181" s="10"/>
      <c r="R181" s="10"/>
      <c r="S181" s="10"/>
      <c r="T181" s="10"/>
      <c r="U181" s="10"/>
      <c r="V181" s="10"/>
      <c r="W181" s="10"/>
      <c r="X181" s="10"/>
      <c r="Y181" s="10"/>
      <c r="Z181" s="24"/>
      <c r="AA181" s="40"/>
      <c r="AB181" s="11"/>
      <c r="AC181" s="11"/>
      <c r="AD181" s="11"/>
      <c r="AE181" s="11"/>
      <c r="AF181" s="11"/>
      <c r="AG181" s="11"/>
      <c r="AH181" s="11"/>
      <c r="AI181" s="11"/>
      <c r="AJ181" s="11"/>
      <c r="AK181" s="27"/>
      <c r="AL181" s="43"/>
      <c r="AM181" s="3"/>
      <c r="AN181" s="3"/>
    </row>
    <row r="182" spans="1:40" s="3" customFormat="1" hidden="1" x14ac:dyDescent="0.35">
      <c r="A182" s="1"/>
      <c r="B182" s="16" t="s">
        <v>6</v>
      </c>
      <c r="C182" s="21"/>
      <c r="D182" s="10">
        <v>130070.6</v>
      </c>
      <c r="E182" s="10"/>
      <c r="F182" s="10">
        <f t="shared" si="416"/>
        <v>130070.6</v>
      </c>
      <c r="G182" s="10">
        <v>3728.893</v>
      </c>
      <c r="H182" s="10">
        <f t="shared" ref="H182:H184" si="444">F182+G182</f>
        <v>133799.49300000002</v>
      </c>
      <c r="I182" s="10"/>
      <c r="J182" s="10">
        <f t="shared" ref="J182:J184" si="445">H182+I182</f>
        <v>133799.49300000002</v>
      </c>
      <c r="K182" s="10">
        <v>243.5</v>
      </c>
      <c r="L182" s="10">
        <f t="shared" ref="L182:L184" si="446">J182+K182</f>
        <v>134042.99300000002</v>
      </c>
      <c r="M182" s="10"/>
      <c r="N182" s="10">
        <f>L182+M182</f>
        <v>134042.99300000002</v>
      </c>
      <c r="O182" s="24">
        <f>-243.5+243.5+35.561+94621.3-130070.6+130070.6</f>
        <v>94656.861000000004</v>
      </c>
      <c r="P182" s="10">
        <f>N182+O182</f>
        <v>228699.85400000002</v>
      </c>
      <c r="Q182" s="10">
        <v>66493.3</v>
      </c>
      <c r="R182" s="10"/>
      <c r="S182" s="10">
        <f t="shared" si="417"/>
        <v>66493.3</v>
      </c>
      <c r="T182" s="10"/>
      <c r="U182" s="10">
        <f t="shared" ref="U182:U184" si="447">S182+T182</f>
        <v>66493.3</v>
      </c>
      <c r="V182" s="10"/>
      <c r="W182" s="10">
        <f t="shared" ref="W182:W184" si="448">U182+V182</f>
        <v>66493.3</v>
      </c>
      <c r="X182" s="10"/>
      <c r="Y182" s="10">
        <f t="shared" ref="Y182:Y184" si="449">W182+X182</f>
        <v>66493.3</v>
      </c>
      <c r="Z182" s="24">
        <f>18512-66493.3+66493.3</f>
        <v>18512</v>
      </c>
      <c r="AA182" s="10">
        <f t="shared" ref="AA182:AA184" si="450">Y182+Z182</f>
        <v>85005.3</v>
      </c>
      <c r="AB182" s="11">
        <v>0</v>
      </c>
      <c r="AC182" s="11">
        <v>0</v>
      </c>
      <c r="AD182" s="11">
        <f t="shared" si="418"/>
        <v>0</v>
      </c>
      <c r="AE182" s="11">
        <v>0</v>
      </c>
      <c r="AF182" s="11">
        <f t="shared" ref="AF182:AF184" si="451">AD182+AE182</f>
        <v>0</v>
      </c>
      <c r="AG182" s="11">
        <v>0</v>
      </c>
      <c r="AH182" s="11">
        <f t="shared" ref="AH182:AH184" si="452">AF182+AG182</f>
        <v>0</v>
      </c>
      <c r="AI182" s="11">
        <v>0</v>
      </c>
      <c r="AJ182" s="11">
        <f t="shared" ref="AJ182:AJ184" si="453">AH182+AI182</f>
        <v>0</v>
      </c>
      <c r="AK182" s="27">
        <v>0</v>
      </c>
      <c r="AL182" s="11">
        <f t="shared" ref="AL182:AL184" si="454">AJ182+AK182</f>
        <v>0</v>
      </c>
      <c r="AM182" s="3" t="s">
        <v>390</v>
      </c>
      <c r="AN182" s="3">
        <v>0</v>
      </c>
    </row>
    <row r="183" spans="1:40" x14ac:dyDescent="0.35">
      <c r="A183" s="37"/>
      <c r="B183" s="44" t="s">
        <v>21</v>
      </c>
      <c r="C183" s="51"/>
      <c r="D183" s="10">
        <v>488447.4</v>
      </c>
      <c r="E183" s="10"/>
      <c r="F183" s="10">
        <f t="shared" si="416"/>
        <v>488447.4</v>
      </c>
      <c r="G183" s="10"/>
      <c r="H183" s="10">
        <f t="shared" si="444"/>
        <v>488447.4</v>
      </c>
      <c r="I183" s="10"/>
      <c r="J183" s="10">
        <f t="shared" si="445"/>
        <v>488447.4</v>
      </c>
      <c r="K183" s="10"/>
      <c r="L183" s="10">
        <f t="shared" si="446"/>
        <v>488447.4</v>
      </c>
      <c r="M183" s="10"/>
      <c r="N183" s="10">
        <f>L183+M183</f>
        <v>488447.4</v>
      </c>
      <c r="O183" s="24">
        <f>283863.6-488447.4+488447.4</f>
        <v>283863.59999999998</v>
      </c>
      <c r="P183" s="40">
        <f>N183+O183</f>
        <v>772311</v>
      </c>
      <c r="Q183" s="10">
        <v>171457.59999999998</v>
      </c>
      <c r="R183" s="10"/>
      <c r="S183" s="10">
        <f t="shared" si="417"/>
        <v>171457.59999999998</v>
      </c>
      <c r="T183" s="10"/>
      <c r="U183" s="10">
        <f t="shared" si="447"/>
        <v>171457.59999999998</v>
      </c>
      <c r="V183" s="10"/>
      <c r="W183" s="10">
        <f t="shared" si="448"/>
        <v>171457.59999999998</v>
      </c>
      <c r="X183" s="10"/>
      <c r="Y183" s="10">
        <f t="shared" si="449"/>
        <v>171457.59999999998</v>
      </c>
      <c r="Z183" s="24">
        <f>55536-171457.6+171457.6</f>
        <v>55536</v>
      </c>
      <c r="AA183" s="40">
        <f t="shared" si="450"/>
        <v>226993.59999999998</v>
      </c>
      <c r="AB183" s="11">
        <v>0</v>
      </c>
      <c r="AC183" s="11">
        <v>0</v>
      </c>
      <c r="AD183" s="11">
        <f t="shared" si="418"/>
        <v>0</v>
      </c>
      <c r="AE183" s="11">
        <v>0</v>
      </c>
      <c r="AF183" s="11">
        <f t="shared" si="451"/>
        <v>0</v>
      </c>
      <c r="AG183" s="11">
        <v>0</v>
      </c>
      <c r="AH183" s="11">
        <f t="shared" si="452"/>
        <v>0</v>
      </c>
      <c r="AI183" s="11">
        <v>0</v>
      </c>
      <c r="AJ183" s="11">
        <f t="shared" si="453"/>
        <v>0</v>
      </c>
      <c r="AK183" s="27">
        <v>0</v>
      </c>
      <c r="AL183" s="43">
        <f t="shared" si="454"/>
        <v>0</v>
      </c>
      <c r="AM183" s="3" t="s">
        <v>389</v>
      </c>
      <c r="AN183" s="3"/>
    </row>
    <row r="184" spans="1:40" ht="54" x14ac:dyDescent="0.35">
      <c r="A184" s="37" t="s">
        <v>225</v>
      </c>
      <c r="B184" s="44" t="s">
        <v>31</v>
      </c>
      <c r="C184" s="47" t="s">
        <v>97</v>
      </c>
      <c r="D184" s="10">
        <f>D186+D187</f>
        <v>91429.299999999988</v>
      </c>
      <c r="E184" s="10">
        <f>E186+E187</f>
        <v>0</v>
      </c>
      <c r="F184" s="10">
        <f t="shared" si="416"/>
        <v>91429.299999999988</v>
      </c>
      <c r="G184" s="10">
        <f>G186+G187</f>
        <v>0</v>
      </c>
      <c r="H184" s="10">
        <f t="shared" si="444"/>
        <v>91429.299999999988</v>
      </c>
      <c r="I184" s="10">
        <f>I186+I187</f>
        <v>0</v>
      </c>
      <c r="J184" s="10">
        <f t="shared" si="445"/>
        <v>91429.299999999988</v>
      </c>
      <c r="K184" s="10">
        <f>K186+K187</f>
        <v>0</v>
      </c>
      <c r="L184" s="10">
        <f t="shared" si="446"/>
        <v>91429.299999999988</v>
      </c>
      <c r="M184" s="10">
        <f>M186+M187</f>
        <v>0</v>
      </c>
      <c r="N184" s="10">
        <f>L184+M184</f>
        <v>91429.299999999988</v>
      </c>
      <c r="O184" s="24">
        <f>O186+O187</f>
        <v>-85032.489999999991</v>
      </c>
      <c r="P184" s="40">
        <f>N184+O184</f>
        <v>6396.8099999999977</v>
      </c>
      <c r="Q184" s="10">
        <f t="shared" ref="Q184:AB184" si="455">Q186+Q187</f>
        <v>0</v>
      </c>
      <c r="R184" s="10">
        <f t="shared" ref="R184:T184" si="456">R186+R187</f>
        <v>0</v>
      </c>
      <c r="S184" s="10">
        <f t="shared" si="417"/>
        <v>0</v>
      </c>
      <c r="T184" s="10">
        <f t="shared" si="456"/>
        <v>0</v>
      </c>
      <c r="U184" s="10">
        <f t="shared" si="447"/>
        <v>0</v>
      </c>
      <c r="V184" s="10">
        <f t="shared" ref="V184" si="457">V186+V187</f>
        <v>0</v>
      </c>
      <c r="W184" s="10">
        <f t="shared" si="448"/>
        <v>0</v>
      </c>
      <c r="X184" s="10">
        <f t="shared" ref="X184:Z184" si="458">X186+X187</f>
        <v>0</v>
      </c>
      <c r="Y184" s="10">
        <f t="shared" si="449"/>
        <v>0</v>
      </c>
      <c r="Z184" s="24">
        <f t="shared" si="458"/>
        <v>0</v>
      </c>
      <c r="AA184" s="40">
        <f t="shared" si="450"/>
        <v>0</v>
      </c>
      <c r="AB184" s="10">
        <f t="shared" si="455"/>
        <v>0</v>
      </c>
      <c r="AC184" s="11">
        <f t="shared" ref="AC184:AE184" si="459">AC186+AC187</f>
        <v>0</v>
      </c>
      <c r="AD184" s="11">
        <f t="shared" si="418"/>
        <v>0</v>
      </c>
      <c r="AE184" s="11">
        <f t="shared" si="459"/>
        <v>0</v>
      </c>
      <c r="AF184" s="11">
        <f t="shared" si="451"/>
        <v>0</v>
      </c>
      <c r="AG184" s="11">
        <f t="shared" ref="AG184:AI184" si="460">AG186+AG187</f>
        <v>0</v>
      </c>
      <c r="AH184" s="11">
        <f t="shared" si="452"/>
        <v>0</v>
      </c>
      <c r="AI184" s="11">
        <f t="shared" si="460"/>
        <v>0</v>
      </c>
      <c r="AJ184" s="11">
        <f t="shared" si="453"/>
        <v>0</v>
      </c>
      <c r="AK184" s="27">
        <f t="shared" ref="AK184" si="461">AK186+AK187</f>
        <v>0</v>
      </c>
      <c r="AL184" s="43">
        <f t="shared" si="454"/>
        <v>0</v>
      </c>
      <c r="AM184" s="3"/>
      <c r="AN184" s="3"/>
    </row>
    <row r="185" spans="1:40" s="3" customFormat="1" hidden="1" x14ac:dyDescent="0.35">
      <c r="A185" s="1"/>
      <c r="B185" s="16" t="s">
        <v>5</v>
      </c>
      <c r="C185" s="2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24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24"/>
      <c r="AA185" s="10"/>
      <c r="AB185" s="11"/>
      <c r="AC185" s="11"/>
      <c r="AD185" s="11"/>
      <c r="AE185" s="11"/>
      <c r="AF185" s="11"/>
      <c r="AG185" s="11"/>
      <c r="AH185" s="11"/>
      <c r="AI185" s="11"/>
      <c r="AJ185" s="11"/>
      <c r="AK185" s="27"/>
      <c r="AL185" s="11"/>
      <c r="AN185" s="3">
        <v>0</v>
      </c>
    </row>
    <row r="186" spans="1:40" s="3" customFormat="1" hidden="1" x14ac:dyDescent="0.35">
      <c r="A186" s="1"/>
      <c r="B186" s="16" t="s">
        <v>6</v>
      </c>
      <c r="C186" s="21"/>
      <c r="D186" s="10">
        <v>27655.1</v>
      </c>
      <c r="E186" s="10"/>
      <c r="F186" s="10">
        <f t="shared" si="416"/>
        <v>27655.1</v>
      </c>
      <c r="G186" s="10"/>
      <c r="H186" s="10">
        <f t="shared" ref="H186:H188" si="462">F186+G186</f>
        <v>27655.1</v>
      </c>
      <c r="I186" s="10"/>
      <c r="J186" s="10">
        <f t="shared" ref="J186:J188" si="463">H186+I186</f>
        <v>27655.1</v>
      </c>
      <c r="K186" s="10"/>
      <c r="L186" s="10">
        <f t="shared" ref="L186:L188" si="464">J186+K186</f>
        <v>27655.1</v>
      </c>
      <c r="M186" s="10"/>
      <c r="N186" s="10">
        <f>L186+M186</f>
        <v>27655.1</v>
      </c>
      <c r="O186" s="24">
        <v>-21258.29</v>
      </c>
      <c r="P186" s="10">
        <f>N186+O186</f>
        <v>6396.8099999999977</v>
      </c>
      <c r="Q186" s="10">
        <v>0</v>
      </c>
      <c r="R186" s="10">
        <v>0</v>
      </c>
      <c r="S186" s="10">
        <f t="shared" si="417"/>
        <v>0</v>
      </c>
      <c r="T186" s="10">
        <v>0</v>
      </c>
      <c r="U186" s="10">
        <f t="shared" ref="U186:U188" si="465">S186+T186</f>
        <v>0</v>
      </c>
      <c r="V186" s="10">
        <v>0</v>
      </c>
      <c r="W186" s="10">
        <f t="shared" ref="W186:W188" si="466">U186+V186</f>
        <v>0</v>
      </c>
      <c r="X186" s="10">
        <v>0</v>
      </c>
      <c r="Y186" s="10">
        <f t="shared" ref="Y186:Y188" si="467">W186+X186</f>
        <v>0</v>
      </c>
      <c r="Z186" s="24">
        <v>0</v>
      </c>
      <c r="AA186" s="10">
        <f t="shared" ref="AA186:AA188" si="468">Y186+Z186</f>
        <v>0</v>
      </c>
      <c r="AB186" s="11">
        <v>0</v>
      </c>
      <c r="AC186" s="11">
        <v>0</v>
      </c>
      <c r="AD186" s="11">
        <f t="shared" si="418"/>
        <v>0</v>
      </c>
      <c r="AE186" s="11">
        <v>0</v>
      </c>
      <c r="AF186" s="11">
        <f t="shared" ref="AF186:AF188" si="469">AD186+AE186</f>
        <v>0</v>
      </c>
      <c r="AG186" s="11">
        <v>0</v>
      </c>
      <c r="AH186" s="11">
        <f t="shared" ref="AH186:AH188" si="470">AF186+AG186</f>
        <v>0</v>
      </c>
      <c r="AI186" s="11">
        <v>0</v>
      </c>
      <c r="AJ186" s="11">
        <f t="shared" ref="AJ186:AJ188" si="471">AH186+AI186</f>
        <v>0</v>
      </c>
      <c r="AK186" s="27">
        <v>0</v>
      </c>
      <c r="AL186" s="11">
        <f t="shared" ref="AL186:AL188" si="472">AJ186+AK186</f>
        <v>0</v>
      </c>
      <c r="AM186" s="3" t="s">
        <v>301</v>
      </c>
      <c r="AN186" s="3">
        <v>0</v>
      </c>
    </row>
    <row r="187" spans="1:40" s="3" customFormat="1" hidden="1" x14ac:dyDescent="0.35">
      <c r="A187" s="1"/>
      <c r="B187" s="16" t="s">
        <v>21</v>
      </c>
      <c r="C187" s="21"/>
      <c r="D187" s="10">
        <v>63774.2</v>
      </c>
      <c r="E187" s="10"/>
      <c r="F187" s="10">
        <f t="shared" si="416"/>
        <v>63774.2</v>
      </c>
      <c r="G187" s="10"/>
      <c r="H187" s="10">
        <f t="shared" si="462"/>
        <v>63774.2</v>
      </c>
      <c r="I187" s="10"/>
      <c r="J187" s="10">
        <f t="shared" si="463"/>
        <v>63774.2</v>
      </c>
      <c r="K187" s="10"/>
      <c r="L187" s="10">
        <f t="shared" si="464"/>
        <v>63774.2</v>
      </c>
      <c r="M187" s="10"/>
      <c r="N187" s="10">
        <f>L187+M187</f>
        <v>63774.2</v>
      </c>
      <c r="O187" s="24">
        <v>-63774.2</v>
      </c>
      <c r="P187" s="10">
        <f>N187+O187</f>
        <v>0</v>
      </c>
      <c r="Q187" s="10">
        <v>0</v>
      </c>
      <c r="R187" s="10">
        <v>0</v>
      </c>
      <c r="S187" s="10">
        <f t="shared" si="417"/>
        <v>0</v>
      </c>
      <c r="T187" s="10">
        <v>0</v>
      </c>
      <c r="U187" s="10">
        <f t="shared" si="465"/>
        <v>0</v>
      </c>
      <c r="V187" s="10">
        <v>0</v>
      </c>
      <c r="W187" s="10">
        <f t="shared" si="466"/>
        <v>0</v>
      </c>
      <c r="X187" s="10">
        <v>0</v>
      </c>
      <c r="Y187" s="10">
        <f t="shared" si="467"/>
        <v>0</v>
      </c>
      <c r="Z187" s="24">
        <v>0</v>
      </c>
      <c r="AA187" s="10">
        <f t="shared" si="468"/>
        <v>0</v>
      </c>
      <c r="AB187" s="11">
        <v>0</v>
      </c>
      <c r="AC187" s="11">
        <v>0</v>
      </c>
      <c r="AD187" s="11">
        <f t="shared" si="418"/>
        <v>0</v>
      </c>
      <c r="AE187" s="11">
        <v>0</v>
      </c>
      <c r="AF187" s="11">
        <f t="shared" si="469"/>
        <v>0</v>
      </c>
      <c r="AG187" s="11">
        <v>0</v>
      </c>
      <c r="AH187" s="11">
        <f t="shared" si="470"/>
        <v>0</v>
      </c>
      <c r="AI187" s="11">
        <v>0</v>
      </c>
      <c r="AJ187" s="11">
        <f t="shared" si="471"/>
        <v>0</v>
      </c>
      <c r="AK187" s="27">
        <v>0</v>
      </c>
      <c r="AL187" s="11">
        <f t="shared" si="472"/>
        <v>0</v>
      </c>
      <c r="AM187" s="3" t="s">
        <v>299</v>
      </c>
      <c r="AN187" s="3">
        <v>0</v>
      </c>
    </row>
    <row r="188" spans="1:40" s="3" customFormat="1" ht="40.5" hidden="1" customHeight="1" x14ac:dyDescent="0.35">
      <c r="A188" s="1" t="s">
        <v>218</v>
      </c>
      <c r="B188" s="16" t="s">
        <v>32</v>
      </c>
      <c r="C188" s="6" t="s">
        <v>97</v>
      </c>
      <c r="D188" s="10">
        <f>D190+D191</f>
        <v>182641.4</v>
      </c>
      <c r="E188" s="10">
        <f>E190+E191</f>
        <v>0</v>
      </c>
      <c r="F188" s="10">
        <f t="shared" si="416"/>
        <v>182641.4</v>
      </c>
      <c r="G188" s="10">
        <f>G190+G191</f>
        <v>-182641.4</v>
      </c>
      <c r="H188" s="10">
        <f t="shared" si="462"/>
        <v>0</v>
      </c>
      <c r="I188" s="10">
        <f>I190+I191</f>
        <v>0</v>
      </c>
      <c r="J188" s="10">
        <f t="shared" si="463"/>
        <v>0</v>
      </c>
      <c r="K188" s="10">
        <f>K190+K191</f>
        <v>0</v>
      </c>
      <c r="L188" s="10">
        <f t="shared" si="464"/>
        <v>0</v>
      </c>
      <c r="M188" s="10">
        <f>M190+M191</f>
        <v>0</v>
      </c>
      <c r="N188" s="10">
        <f>L188+M188</f>
        <v>0</v>
      </c>
      <c r="O188" s="24">
        <f>O190+O191</f>
        <v>0</v>
      </c>
      <c r="P188" s="10">
        <f>N188+O188</f>
        <v>0</v>
      </c>
      <c r="Q188" s="10">
        <f t="shared" ref="Q188:AB188" si="473">Q190+Q191</f>
        <v>0</v>
      </c>
      <c r="R188" s="10">
        <f t="shared" ref="R188:T188" si="474">R190+R191</f>
        <v>0</v>
      </c>
      <c r="S188" s="10">
        <f t="shared" si="417"/>
        <v>0</v>
      </c>
      <c r="T188" s="10">
        <f t="shared" si="474"/>
        <v>0</v>
      </c>
      <c r="U188" s="10">
        <f t="shared" si="465"/>
        <v>0</v>
      </c>
      <c r="V188" s="10">
        <f t="shared" ref="V188" si="475">V190+V191</f>
        <v>0</v>
      </c>
      <c r="W188" s="10">
        <f t="shared" si="466"/>
        <v>0</v>
      </c>
      <c r="X188" s="10">
        <f t="shared" ref="X188:Z188" si="476">X190+X191</f>
        <v>0</v>
      </c>
      <c r="Y188" s="10">
        <f t="shared" si="467"/>
        <v>0</v>
      </c>
      <c r="Z188" s="24">
        <f t="shared" si="476"/>
        <v>0</v>
      </c>
      <c r="AA188" s="10">
        <f t="shared" si="468"/>
        <v>0</v>
      </c>
      <c r="AB188" s="10">
        <f t="shared" si="473"/>
        <v>0</v>
      </c>
      <c r="AC188" s="11">
        <f t="shared" ref="AC188:AE188" si="477">AC190+AC191</f>
        <v>0</v>
      </c>
      <c r="AD188" s="11">
        <f t="shared" si="418"/>
        <v>0</v>
      </c>
      <c r="AE188" s="11">
        <f t="shared" si="477"/>
        <v>0</v>
      </c>
      <c r="AF188" s="11">
        <f t="shared" si="469"/>
        <v>0</v>
      </c>
      <c r="AG188" s="11">
        <f t="shared" ref="AG188:AI188" si="478">AG190+AG191</f>
        <v>0</v>
      </c>
      <c r="AH188" s="11">
        <f t="shared" si="470"/>
        <v>0</v>
      </c>
      <c r="AI188" s="11">
        <f t="shared" si="478"/>
        <v>0</v>
      </c>
      <c r="AJ188" s="11">
        <f t="shared" si="471"/>
        <v>0</v>
      </c>
      <c r="AK188" s="27">
        <f t="shared" ref="AK188" si="479">AK190+AK191</f>
        <v>0</v>
      </c>
      <c r="AL188" s="11">
        <f t="shared" si="472"/>
        <v>0</v>
      </c>
      <c r="AN188" s="3">
        <v>0</v>
      </c>
    </row>
    <row r="189" spans="1:40" s="3" customFormat="1" hidden="1" x14ac:dyDescent="0.35">
      <c r="A189" s="1"/>
      <c r="B189" s="16" t="s">
        <v>5</v>
      </c>
      <c r="C189" s="2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24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24"/>
      <c r="AA189" s="10"/>
      <c r="AB189" s="11"/>
      <c r="AC189" s="11"/>
      <c r="AD189" s="11"/>
      <c r="AE189" s="11"/>
      <c r="AF189" s="11"/>
      <c r="AG189" s="11"/>
      <c r="AH189" s="11"/>
      <c r="AI189" s="11"/>
      <c r="AJ189" s="11"/>
      <c r="AK189" s="27"/>
      <c r="AL189" s="11"/>
      <c r="AN189" s="3">
        <v>0</v>
      </c>
    </row>
    <row r="190" spans="1:40" s="3" customFormat="1" hidden="1" x14ac:dyDescent="0.35">
      <c r="A190" s="1"/>
      <c r="B190" s="16" t="s">
        <v>6</v>
      </c>
      <c r="C190" s="21"/>
      <c r="D190" s="10">
        <v>35136.400000000001</v>
      </c>
      <c r="E190" s="10"/>
      <c r="F190" s="10">
        <f t="shared" si="416"/>
        <v>35136.400000000001</v>
      </c>
      <c r="G190" s="10">
        <v>-35136.400000000001</v>
      </c>
      <c r="H190" s="10">
        <f t="shared" ref="H190:H192" si="480">F190+G190</f>
        <v>0</v>
      </c>
      <c r="I190" s="10"/>
      <c r="J190" s="10">
        <f t="shared" ref="J190:J192" si="481">H190+I190</f>
        <v>0</v>
      </c>
      <c r="K190" s="10"/>
      <c r="L190" s="10">
        <f t="shared" ref="L190:L192" si="482">J190+K190</f>
        <v>0</v>
      </c>
      <c r="M190" s="10"/>
      <c r="N190" s="10">
        <f>L190+M190</f>
        <v>0</v>
      </c>
      <c r="O190" s="24"/>
      <c r="P190" s="10">
        <f>N190+O190</f>
        <v>0</v>
      </c>
      <c r="Q190" s="10">
        <v>0</v>
      </c>
      <c r="R190" s="10">
        <v>0</v>
      </c>
      <c r="S190" s="10">
        <f t="shared" si="417"/>
        <v>0</v>
      </c>
      <c r="T190" s="10">
        <v>0</v>
      </c>
      <c r="U190" s="10">
        <f t="shared" ref="U190:U192" si="483">S190+T190</f>
        <v>0</v>
      </c>
      <c r="V190" s="10">
        <v>0</v>
      </c>
      <c r="W190" s="10">
        <f t="shared" ref="W190:W192" si="484">U190+V190</f>
        <v>0</v>
      </c>
      <c r="X190" s="10">
        <v>0</v>
      </c>
      <c r="Y190" s="10">
        <f t="shared" ref="Y190:Y192" si="485">W190+X190</f>
        <v>0</v>
      </c>
      <c r="Z190" s="24">
        <v>0</v>
      </c>
      <c r="AA190" s="10">
        <f t="shared" ref="AA190:AA192" si="486">Y190+Z190</f>
        <v>0</v>
      </c>
      <c r="AB190" s="11">
        <v>0</v>
      </c>
      <c r="AC190" s="11">
        <v>0</v>
      </c>
      <c r="AD190" s="11">
        <f t="shared" si="418"/>
        <v>0</v>
      </c>
      <c r="AE190" s="11">
        <v>0</v>
      </c>
      <c r="AF190" s="11">
        <f t="shared" ref="AF190:AF192" si="487">AD190+AE190</f>
        <v>0</v>
      </c>
      <c r="AG190" s="11">
        <v>0</v>
      </c>
      <c r="AH190" s="11">
        <f t="shared" ref="AH190:AH192" si="488">AF190+AG190</f>
        <v>0</v>
      </c>
      <c r="AI190" s="11">
        <v>0</v>
      </c>
      <c r="AJ190" s="11">
        <f t="shared" ref="AJ190:AJ192" si="489">AH190+AI190</f>
        <v>0</v>
      </c>
      <c r="AK190" s="27">
        <v>0</v>
      </c>
      <c r="AL190" s="11">
        <f t="shared" ref="AL190:AL192" si="490">AJ190+AK190</f>
        <v>0</v>
      </c>
      <c r="AM190" s="3" t="s">
        <v>288</v>
      </c>
      <c r="AN190" s="3">
        <v>0</v>
      </c>
    </row>
    <row r="191" spans="1:40" s="3" customFormat="1" hidden="1" x14ac:dyDescent="0.35">
      <c r="A191" s="1"/>
      <c r="B191" s="16" t="s">
        <v>21</v>
      </c>
      <c r="C191" s="21"/>
      <c r="D191" s="10">
        <v>147505</v>
      </c>
      <c r="E191" s="10"/>
      <c r="F191" s="10">
        <f t="shared" si="416"/>
        <v>147505</v>
      </c>
      <c r="G191" s="10">
        <v>-147505</v>
      </c>
      <c r="H191" s="10">
        <f t="shared" si="480"/>
        <v>0</v>
      </c>
      <c r="I191" s="10"/>
      <c r="J191" s="10">
        <f t="shared" si="481"/>
        <v>0</v>
      </c>
      <c r="K191" s="10"/>
      <c r="L191" s="10">
        <f t="shared" si="482"/>
        <v>0</v>
      </c>
      <c r="M191" s="10"/>
      <c r="N191" s="10">
        <f>L191+M191</f>
        <v>0</v>
      </c>
      <c r="O191" s="24"/>
      <c r="P191" s="10">
        <f>N191+O191</f>
        <v>0</v>
      </c>
      <c r="Q191" s="10">
        <v>0</v>
      </c>
      <c r="R191" s="10">
        <v>0</v>
      </c>
      <c r="S191" s="10">
        <f t="shared" si="417"/>
        <v>0</v>
      </c>
      <c r="T191" s="10">
        <v>0</v>
      </c>
      <c r="U191" s="10">
        <f t="shared" si="483"/>
        <v>0</v>
      </c>
      <c r="V191" s="10">
        <v>0</v>
      </c>
      <c r="W191" s="10">
        <f t="shared" si="484"/>
        <v>0</v>
      </c>
      <c r="X191" s="10">
        <v>0</v>
      </c>
      <c r="Y191" s="10">
        <f t="shared" si="485"/>
        <v>0</v>
      </c>
      <c r="Z191" s="24">
        <v>0</v>
      </c>
      <c r="AA191" s="10">
        <f t="shared" si="486"/>
        <v>0</v>
      </c>
      <c r="AB191" s="11">
        <v>0</v>
      </c>
      <c r="AC191" s="11">
        <v>0</v>
      </c>
      <c r="AD191" s="11">
        <f t="shared" si="418"/>
        <v>0</v>
      </c>
      <c r="AE191" s="11">
        <v>0</v>
      </c>
      <c r="AF191" s="11">
        <f t="shared" si="487"/>
        <v>0</v>
      </c>
      <c r="AG191" s="11">
        <v>0</v>
      </c>
      <c r="AH191" s="11">
        <f t="shared" si="488"/>
        <v>0</v>
      </c>
      <c r="AI191" s="11">
        <v>0</v>
      </c>
      <c r="AJ191" s="11">
        <f t="shared" si="489"/>
        <v>0</v>
      </c>
      <c r="AK191" s="27">
        <v>0</v>
      </c>
      <c r="AL191" s="11">
        <f t="shared" si="490"/>
        <v>0</v>
      </c>
      <c r="AM191" s="3" t="s">
        <v>299</v>
      </c>
      <c r="AN191" s="3">
        <v>0</v>
      </c>
    </row>
    <row r="192" spans="1:40" ht="47.25" customHeight="1" x14ac:dyDescent="0.35">
      <c r="A192" s="37" t="s">
        <v>226</v>
      </c>
      <c r="B192" s="44" t="s">
        <v>33</v>
      </c>
      <c r="C192" s="47" t="s">
        <v>97</v>
      </c>
      <c r="D192" s="10">
        <f>D194+D195</f>
        <v>223255.3</v>
      </c>
      <c r="E192" s="10">
        <f>E194+E195</f>
        <v>0</v>
      </c>
      <c r="F192" s="10">
        <f t="shared" si="416"/>
        <v>223255.3</v>
      </c>
      <c r="G192" s="10">
        <f>G194+G195</f>
        <v>0</v>
      </c>
      <c r="H192" s="10">
        <f t="shared" si="480"/>
        <v>223255.3</v>
      </c>
      <c r="I192" s="10">
        <f>I194+I195</f>
        <v>0</v>
      </c>
      <c r="J192" s="10">
        <f t="shared" si="481"/>
        <v>223255.3</v>
      </c>
      <c r="K192" s="10">
        <f>K194+K195</f>
        <v>12500</v>
      </c>
      <c r="L192" s="10">
        <f t="shared" si="482"/>
        <v>235755.3</v>
      </c>
      <c r="M192" s="10">
        <f>M194+M195</f>
        <v>0</v>
      </c>
      <c r="N192" s="10">
        <f>L192+M192</f>
        <v>235755.3</v>
      </c>
      <c r="O192" s="24">
        <f>O194+O195</f>
        <v>0</v>
      </c>
      <c r="P192" s="40">
        <f>N192+O192</f>
        <v>235755.3</v>
      </c>
      <c r="Q192" s="10">
        <f t="shared" ref="Q192:AB192" si="491">Q194+Q195</f>
        <v>255000</v>
      </c>
      <c r="R192" s="10">
        <f t="shared" ref="R192:T192" si="492">R194+R195</f>
        <v>0</v>
      </c>
      <c r="S192" s="10">
        <f t="shared" si="417"/>
        <v>255000</v>
      </c>
      <c r="T192" s="10">
        <f t="shared" si="492"/>
        <v>0</v>
      </c>
      <c r="U192" s="10">
        <f t="shared" si="483"/>
        <v>255000</v>
      </c>
      <c r="V192" s="10">
        <f t="shared" ref="V192" si="493">V194+V195</f>
        <v>0</v>
      </c>
      <c r="W192" s="10">
        <f t="shared" si="484"/>
        <v>255000</v>
      </c>
      <c r="X192" s="10">
        <f t="shared" ref="X192:Z192" si="494">X194+X195</f>
        <v>0</v>
      </c>
      <c r="Y192" s="10">
        <f t="shared" si="485"/>
        <v>255000</v>
      </c>
      <c r="Z192" s="24">
        <f t="shared" si="494"/>
        <v>214142.3</v>
      </c>
      <c r="AA192" s="40">
        <f t="shared" si="486"/>
        <v>469142.3</v>
      </c>
      <c r="AB192" s="10">
        <f t="shared" si="491"/>
        <v>0</v>
      </c>
      <c r="AC192" s="11">
        <f t="shared" ref="AC192:AE192" si="495">AC194+AC195</f>
        <v>0</v>
      </c>
      <c r="AD192" s="11">
        <f t="shared" si="418"/>
        <v>0</v>
      </c>
      <c r="AE192" s="11">
        <f t="shared" si="495"/>
        <v>0</v>
      </c>
      <c r="AF192" s="11">
        <f t="shared" si="487"/>
        <v>0</v>
      </c>
      <c r="AG192" s="11">
        <f t="shared" ref="AG192:AI192" si="496">AG194+AG195</f>
        <v>0</v>
      </c>
      <c r="AH192" s="11">
        <f t="shared" si="488"/>
        <v>0</v>
      </c>
      <c r="AI192" s="11">
        <f t="shared" si="496"/>
        <v>0</v>
      </c>
      <c r="AJ192" s="11">
        <f t="shared" si="489"/>
        <v>0</v>
      </c>
      <c r="AK192" s="27">
        <f t="shared" ref="AK192" si="497">AK194+AK195</f>
        <v>0</v>
      </c>
      <c r="AL192" s="43">
        <f t="shared" si="490"/>
        <v>0</v>
      </c>
      <c r="AM192" s="3"/>
      <c r="AN192" s="3"/>
    </row>
    <row r="193" spans="1:40" x14ac:dyDescent="0.35">
      <c r="A193" s="37"/>
      <c r="B193" s="44" t="s">
        <v>5</v>
      </c>
      <c r="C193" s="5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24"/>
      <c r="P193" s="40"/>
      <c r="Q193" s="10"/>
      <c r="R193" s="10"/>
      <c r="S193" s="10"/>
      <c r="T193" s="10"/>
      <c r="U193" s="10"/>
      <c r="V193" s="10"/>
      <c r="W193" s="10"/>
      <c r="X193" s="10"/>
      <c r="Y193" s="10"/>
      <c r="Z193" s="24"/>
      <c r="AA193" s="40"/>
      <c r="AB193" s="11"/>
      <c r="AC193" s="11"/>
      <c r="AD193" s="11"/>
      <c r="AE193" s="11"/>
      <c r="AF193" s="11"/>
      <c r="AG193" s="11"/>
      <c r="AH193" s="11"/>
      <c r="AI193" s="11"/>
      <c r="AJ193" s="11"/>
      <c r="AK193" s="27"/>
      <c r="AL193" s="43"/>
      <c r="AM193" s="3"/>
      <c r="AN193" s="3"/>
    </row>
    <row r="194" spans="1:40" s="3" customFormat="1" hidden="1" x14ac:dyDescent="0.35">
      <c r="A194" s="1"/>
      <c r="B194" s="16" t="s">
        <v>6</v>
      </c>
      <c r="C194" s="2"/>
      <c r="D194" s="13">
        <v>55813.9</v>
      </c>
      <c r="E194" s="13"/>
      <c r="F194" s="10">
        <f t="shared" si="416"/>
        <v>55813.9</v>
      </c>
      <c r="G194" s="13"/>
      <c r="H194" s="10">
        <f t="shared" ref="H194:H196" si="498">F194+G194</f>
        <v>55813.9</v>
      </c>
      <c r="I194" s="13"/>
      <c r="J194" s="10">
        <f t="shared" ref="J194:J196" si="499">H194+I194</f>
        <v>55813.9</v>
      </c>
      <c r="K194" s="13">
        <v>12500</v>
      </c>
      <c r="L194" s="10">
        <f t="shared" ref="L194:L196" si="500">J194+K194</f>
        <v>68313.899999999994</v>
      </c>
      <c r="M194" s="13"/>
      <c r="N194" s="10">
        <f>L194+M194</f>
        <v>68313.899999999994</v>
      </c>
      <c r="O194" s="25"/>
      <c r="P194" s="10">
        <f>N194+O194</f>
        <v>68313.899999999994</v>
      </c>
      <c r="Q194" s="13">
        <v>63750</v>
      </c>
      <c r="R194" s="13"/>
      <c r="S194" s="10">
        <f t="shared" si="417"/>
        <v>63750</v>
      </c>
      <c r="T194" s="13"/>
      <c r="U194" s="10">
        <f t="shared" ref="U194:U196" si="501">S194+T194</f>
        <v>63750</v>
      </c>
      <c r="V194" s="13"/>
      <c r="W194" s="10">
        <f t="shared" ref="W194:W196" si="502">U194+V194</f>
        <v>63750</v>
      </c>
      <c r="X194" s="13"/>
      <c r="Y194" s="10">
        <f t="shared" ref="Y194:Y196" si="503">W194+X194</f>
        <v>63750</v>
      </c>
      <c r="Z194" s="25">
        <v>53535.5</v>
      </c>
      <c r="AA194" s="10">
        <f t="shared" ref="AA194:AA196" si="504">Y194+Z194</f>
        <v>117285.5</v>
      </c>
      <c r="AB194" s="12">
        <v>0</v>
      </c>
      <c r="AC194" s="12">
        <v>0</v>
      </c>
      <c r="AD194" s="11">
        <f t="shared" si="418"/>
        <v>0</v>
      </c>
      <c r="AE194" s="12">
        <v>0</v>
      </c>
      <c r="AF194" s="11">
        <f t="shared" ref="AF194:AF196" si="505">AD194+AE194</f>
        <v>0</v>
      </c>
      <c r="AG194" s="12">
        <v>0</v>
      </c>
      <c r="AH194" s="11">
        <f t="shared" ref="AH194:AH196" si="506">AF194+AG194</f>
        <v>0</v>
      </c>
      <c r="AI194" s="12">
        <v>0</v>
      </c>
      <c r="AJ194" s="11">
        <f t="shared" ref="AJ194:AJ196" si="507">AH194+AI194</f>
        <v>0</v>
      </c>
      <c r="AK194" s="26">
        <v>0</v>
      </c>
      <c r="AL194" s="11">
        <f t="shared" ref="AL194:AL196" si="508">AJ194+AK194</f>
        <v>0</v>
      </c>
      <c r="AM194" s="3" t="s">
        <v>292</v>
      </c>
      <c r="AN194" s="3">
        <v>0</v>
      </c>
    </row>
    <row r="195" spans="1:40" x14ac:dyDescent="0.35">
      <c r="A195" s="37"/>
      <c r="B195" s="44" t="s">
        <v>21</v>
      </c>
      <c r="C195" s="50"/>
      <c r="D195" s="10">
        <v>167441.4</v>
      </c>
      <c r="E195" s="10"/>
      <c r="F195" s="10">
        <f t="shared" si="416"/>
        <v>167441.4</v>
      </c>
      <c r="G195" s="10"/>
      <c r="H195" s="10">
        <f t="shared" si="498"/>
        <v>167441.4</v>
      </c>
      <c r="I195" s="10"/>
      <c r="J195" s="10">
        <f t="shared" si="499"/>
        <v>167441.4</v>
      </c>
      <c r="K195" s="10"/>
      <c r="L195" s="10">
        <f t="shared" si="500"/>
        <v>167441.4</v>
      </c>
      <c r="M195" s="10"/>
      <c r="N195" s="10">
        <f>L195+M195</f>
        <v>167441.4</v>
      </c>
      <c r="O195" s="24"/>
      <c r="P195" s="40">
        <f>N195+O195</f>
        <v>167441.4</v>
      </c>
      <c r="Q195" s="10">
        <v>191250</v>
      </c>
      <c r="R195" s="10"/>
      <c r="S195" s="10">
        <f t="shared" si="417"/>
        <v>191250</v>
      </c>
      <c r="T195" s="10"/>
      <c r="U195" s="10">
        <f t="shared" si="501"/>
        <v>191250</v>
      </c>
      <c r="V195" s="10"/>
      <c r="W195" s="10">
        <f t="shared" si="502"/>
        <v>191250</v>
      </c>
      <c r="X195" s="10"/>
      <c r="Y195" s="10">
        <f t="shared" si="503"/>
        <v>191250</v>
      </c>
      <c r="Z195" s="24">
        <v>160606.79999999999</v>
      </c>
      <c r="AA195" s="40">
        <f t="shared" si="504"/>
        <v>351856.8</v>
      </c>
      <c r="AB195" s="11">
        <v>0</v>
      </c>
      <c r="AC195" s="11">
        <v>0</v>
      </c>
      <c r="AD195" s="11">
        <f t="shared" si="418"/>
        <v>0</v>
      </c>
      <c r="AE195" s="11">
        <v>0</v>
      </c>
      <c r="AF195" s="11">
        <f t="shared" si="505"/>
        <v>0</v>
      </c>
      <c r="AG195" s="11">
        <v>0</v>
      </c>
      <c r="AH195" s="11">
        <f t="shared" si="506"/>
        <v>0</v>
      </c>
      <c r="AI195" s="11">
        <v>0</v>
      </c>
      <c r="AJ195" s="11">
        <f t="shared" si="507"/>
        <v>0</v>
      </c>
      <c r="AK195" s="27">
        <v>0</v>
      </c>
      <c r="AL195" s="43">
        <f t="shared" si="508"/>
        <v>0</v>
      </c>
      <c r="AM195" s="3" t="s">
        <v>299</v>
      </c>
      <c r="AN195" s="3"/>
    </row>
    <row r="196" spans="1:40" ht="36" x14ac:dyDescent="0.35">
      <c r="A196" s="37" t="s">
        <v>227</v>
      </c>
      <c r="B196" s="44" t="s">
        <v>34</v>
      </c>
      <c r="C196" s="47" t="s">
        <v>97</v>
      </c>
      <c r="D196" s="10">
        <f>D198+D199</f>
        <v>72334</v>
      </c>
      <c r="E196" s="10">
        <f>E198+E199</f>
        <v>0</v>
      </c>
      <c r="F196" s="10">
        <f t="shared" si="416"/>
        <v>72334</v>
      </c>
      <c r="G196" s="10">
        <f>G198+G199</f>
        <v>7520.6559999999999</v>
      </c>
      <c r="H196" s="10">
        <f t="shared" si="498"/>
        <v>79854.656000000003</v>
      </c>
      <c r="I196" s="10">
        <f>I198+I199</f>
        <v>0</v>
      </c>
      <c r="J196" s="10">
        <f t="shared" si="499"/>
        <v>79854.656000000003</v>
      </c>
      <c r="K196" s="10">
        <f>K198+K199</f>
        <v>0</v>
      </c>
      <c r="L196" s="10">
        <f t="shared" si="500"/>
        <v>79854.656000000003</v>
      </c>
      <c r="M196" s="10">
        <f>M198+M199</f>
        <v>0</v>
      </c>
      <c r="N196" s="10">
        <f>L196+M196</f>
        <v>79854.656000000003</v>
      </c>
      <c r="O196" s="24">
        <f>O198+O199</f>
        <v>-72334</v>
      </c>
      <c r="P196" s="40">
        <f>N196+O196</f>
        <v>7520.6560000000027</v>
      </c>
      <c r="Q196" s="10">
        <f t="shared" ref="Q196:AB196" si="509">Q198+Q199</f>
        <v>161425.1</v>
      </c>
      <c r="R196" s="10">
        <f t="shared" ref="R196:T196" si="510">R198+R199</f>
        <v>0</v>
      </c>
      <c r="S196" s="10">
        <f t="shared" si="417"/>
        <v>161425.1</v>
      </c>
      <c r="T196" s="10">
        <f t="shared" si="510"/>
        <v>0</v>
      </c>
      <c r="U196" s="10">
        <f t="shared" si="501"/>
        <v>161425.1</v>
      </c>
      <c r="V196" s="10">
        <f t="shared" ref="V196" si="511">V198+V199</f>
        <v>0</v>
      </c>
      <c r="W196" s="10">
        <f t="shared" si="502"/>
        <v>161425.1</v>
      </c>
      <c r="X196" s="10">
        <f t="shared" ref="X196:Z196" si="512">X198+X199</f>
        <v>0</v>
      </c>
      <c r="Y196" s="24">
        <f t="shared" si="503"/>
        <v>161425.1</v>
      </c>
      <c r="Z196" s="24">
        <f t="shared" si="512"/>
        <v>-161425.1</v>
      </c>
      <c r="AA196" s="40">
        <f t="shared" si="504"/>
        <v>0</v>
      </c>
      <c r="AB196" s="10">
        <f t="shared" si="509"/>
        <v>0</v>
      </c>
      <c r="AC196" s="11">
        <f t="shared" ref="AC196:AE196" si="513">AC198+AC199</f>
        <v>0</v>
      </c>
      <c r="AD196" s="11">
        <f t="shared" si="418"/>
        <v>0</v>
      </c>
      <c r="AE196" s="11">
        <f t="shared" si="513"/>
        <v>0</v>
      </c>
      <c r="AF196" s="11">
        <f t="shared" si="505"/>
        <v>0</v>
      </c>
      <c r="AG196" s="11">
        <f t="shared" ref="AG196:AI196" si="514">AG198+AG199</f>
        <v>0</v>
      </c>
      <c r="AH196" s="11">
        <f t="shared" si="506"/>
        <v>0</v>
      </c>
      <c r="AI196" s="11">
        <f t="shared" si="514"/>
        <v>0</v>
      </c>
      <c r="AJ196" s="11">
        <f t="shared" si="507"/>
        <v>0</v>
      </c>
      <c r="AK196" s="27">
        <f t="shared" ref="AK196" si="515">AK198+AK199</f>
        <v>0</v>
      </c>
      <c r="AL196" s="43">
        <f t="shared" si="508"/>
        <v>0</v>
      </c>
      <c r="AM196" s="3"/>
      <c r="AN196" s="3"/>
    </row>
    <row r="197" spans="1:40" s="3" customFormat="1" ht="43.8" hidden="1" customHeight="1" x14ac:dyDescent="0.35">
      <c r="A197" s="1"/>
      <c r="B197" s="16" t="s">
        <v>5</v>
      </c>
      <c r="C197" s="17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24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24"/>
      <c r="AA197" s="10"/>
      <c r="AB197" s="11"/>
      <c r="AC197" s="11"/>
      <c r="AD197" s="11"/>
      <c r="AE197" s="11"/>
      <c r="AF197" s="11"/>
      <c r="AG197" s="11"/>
      <c r="AH197" s="11"/>
      <c r="AI197" s="11"/>
      <c r="AJ197" s="11"/>
      <c r="AK197" s="27"/>
      <c r="AL197" s="11"/>
      <c r="AN197" s="3">
        <v>0</v>
      </c>
    </row>
    <row r="198" spans="1:40" s="3" customFormat="1" ht="36.6" hidden="1" customHeight="1" x14ac:dyDescent="0.35">
      <c r="A198" s="1"/>
      <c r="B198" s="16" t="s">
        <v>6</v>
      </c>
      <c r="C198" s="2"/>
      <c r="D198" s="13">
        <v>18083.5</v>
      </c>
      <c r="E198" s="13"/>
      <c r="F198" s="10">
        <f t="shared" si="416"/>
        <v>18083.5</v>
      </c>
      <c r="G198" s="13">
        <v>7520.6559999999999</v>
      </c>
      <c r="H198" s="10">
        <f t="shared" ref="H198:H201" si="516">F198+G198</f>
        <v>25604.155999999999</v>
      </c>
      <c r="I198" s="13"/>
      <c r="J198" s="10">
        <f t="shared" ref="J198:J201" si="517">H198+I198</f>
        <v>25604.155999999999</v>
      </c>
      <c r="K198" s="13"/>
      <c r="L198" s="10">
        <f t="shared" ref="L198:L201" si="518">J198+K198</f>
        <v>25604.155999999999</v>
      </c>
      <c r="M198" s="13"/>
      <c r="N198" s="10">
        <f>L198+M198</f>
        <v>25604.155999999999</v>
      </c>
      <c r="O198" s="25">
        <v>-18083.5</v>
      </c>
      <c r="P198" s="10">
        <f>N198+O198</f>
        <v>7520.655999999999</v>
      </c>
      <c r="Q198" s="13">
        <v>77856.3</v>
      </c>
      <c r="R198" s="13"/>
      <c r="S198" s="10">
        <f t="shared" si="417"/>
        <v>77856.3</v>
      </c>
      <c r="T198" s="13"/>
      <c r="U198" s="10">
        <f t="shared" ref="U198:U201" si="519">S198+T198</f>
        <v>77856.3</v>
      </c>
      <c r="V198" s="13"/>
      <c r="W198" s="10">
        <f t="shared" ref="W198:W201" si="520">U198+V198</f>
        <v>77856.3</v>
      </c>
      <c r="X198" s="13"/>
      <c r="Y198" s="10">
        <f t="shared" ref="Y198:Y201" si="521">W198+X198</f>
        <v>77856.3</v>
      </c>
      <c r="Z198" s="30">
        <f>-27856.3-50000+50000-50000</f>
        <v>-77856.3</v>
      </c>
      <c r="AA198" s="10">
        <f t="shared" ref="AA198:AA201" si="522">Y198+Z198</f>
        <v>0</v>
      </c>
      <c r="AB198" s="12">
        <v>0</v>
      </c>
      <c r="AC198" s="12">
        <v>0</v>
      </c>
      <c r="AD198" s="11">
        <f t="shared" si="418"/>
        <v>0</v>
      </c>
      <c r="AE198" s="12">
        <v>0</v>
      </c>
      <c r="AF198" s="11">
        <f t="shared" ref="AF198:AF201" si="523">AD198+AE198</f>
        <v>0</v>
      </c>
      <c r="AG198" s="12">
        <v>0</v>
      </c>
      <c r="AH198" s="11">
        <f t="shared" ref="AH198:AH201" si="524">AF198+AG198</f>
        <v>0</v>
      </c>
      <c r="AI198" s="12">
        <v>0</v>
      </c>
      <c r="AJ198" s="11">
        <f t="shared" ref="AJ198:AJ201" si="525">AH198+AI198</f>
        <v>0</v>
      </c>
      <c r="AK198" s="26">
        <v>0</v>
      </c>
      <c r="AL198" s="11">
        <f t="shared" ref="AL198:AL201" si="526">AJ198+AK198</f>
        <v>0</v>
      </c>
      <c r="AM198" s="3" t="s">
        <v>328</v>
      </c>
      <c r="AN198" s="3">
        <v>0</v>
      </c>
    </row>
    <row r="199" spans="1:40" s="3" customFormat="1" ht="33.6" hidden="1" customHeight="1" x14ac:dyDescent="0.35">
      <c r="A199" s="1"/>
      <c r="B199" s="16" t="s">
        <v>21</v>
      </c>
      <c r="C199" s="17"/>
      <c r="D199" s="10">
        <v>54250.5</v>
      </c>
      <c r="E199" s="10"/>
      <c r="F199" s="10">
        <f t="shared" si="416"/>
        <v>54250.5</v>
      </c>
      <c r="G199" s="10"/>
      <c r="H199" s="10">
        <f t="shared" si="516"/>
        <v>54250.5</v>
      </c>
      <c r="I199" s="10"/>
      <c r="J199" s="10">
        <f t="shared" si="517"/>
        <v>54250.5</v>
      </c>
      <c r="K199" s="10"/>
      <c r="L199" s="10">
        <f t="shared" si="518"/>
        <v>54250.5</v>
      </c>
      <c r="M199" s="10"/>
      <c r="N199" s="10">
        <f>L199+M199</f>
        <v>54250.5</v>
      </c>
      <c r="O199" s="24">
        <v>-54250.5</v>
      </c>
      <c r="P199" s="10">
        <f>N199+O199</f>
        <v>0</v>
      </c>
      <c r="Q199" s="10">
        <v>83568.800000000003</v>
      </c>
      <c r="R199" s="10"/>
      <c r="S199" s="10">
        <f t="shared" si="417"/>
        <v>83568.800000000003</v>
      </c>
      <c r="T199" s="10"/>
      <c r="U199" s="10">
        <f t="shared" si="519"/>
        <v>83568.800000000003</v>
      </c>
      <c r="V199" s="10"/>
      <c r="W199" s="10">
        <f t="shared" si="520"/>
        <v>83568.800000000003</v>
      </c>
      <c r="X199" s="10"/>
      <c r="Y199" s="10">
        <f t="shared" si="521"/>
        <v>83568.800000000003</v>
      </c>
      <c r="Z199" s="24">
        <v>-83568.800000000003</v>
      </c>
      <c r="AA199" s="10">
        <f t="shared" si="522"/>
        <v>0</v>
      </c>
      <c r="AB199" s="11">
        <v>0</v>
      </c>
      <c r="AC199" s="11">
        <v>0</v>
      </c>
      <c r="AD199" s="11">
        <f t="shared" si="418"/>
        <v>0</v>
      </c>
      <c r="AE199" s="11">
        <v>0</v>
      </c>
      <c r="AF199" s="11">
        <f t="shared" si="523"/>
        <v>0</v>
      </c>
      <c r="AG199" s="11">
        <v>0</v>
      </c>
      <c r="AH199" s="11">
        <f t="shared" si="524"/>
        <v>0</v>
      </c>
      <c r="AI199" s="11">
        <v>0</v>
      </c>
      <c r="AJ199" s="11">
        <f t="shared" si="525"/>
        <v>0</v>
      </c>
      <c r="AK199" s="27">
        <v>0</v>
      </c>
      <c r="AL199" s="11">
        <f t="shared" si="526"/>
        <v>0</v>
      </c>
      <c r="AM199" s="3" t="s">
        <v>299</v>
      </c>
      <c r="AN199" s="3">
        <v>0</v>
      </c>
    </row>
    <row r="200" spans="1:40" ht="36" x14ac:dyDescent="0.35">
      <c r="A200" s="37" t="s">
        <v>228</v>
      </c>
      <c r="B200" s="44" t="s">
        <v>35</v>
      </c>
      <c r="C200" s="47" t="s">
        <v>97</v>
      </c>
      <c r="D200" s="10">
        <v>1213.5999999999999</v>
      </c>
      <c r="E200" s="10"/>
      <c r="F200" s="10">
        <f t="shared" si="416"/>
        <v>1213.5999999999999</v>
      </c>
      <c r="G200" s="10"/>
      <c r="H200" s="10">
        <f t="shared" si="516"/>
        <v>1213.5999999999999</v>
      </c>
      <c r="I200" s="10"/>
      <c r="J200" s="10">
        <f t="shared" si="517"/>
        <v>1213.5999999999999</v>
      </c>
      <c r="K200" s="10"/>
      <c r="L200" s="10">
        <f t="shared" si="518"/>
        <v>1213.5999999999999</v>
      </c>
      <c r="M200" s="10"/>
      <c r="N200" s="10">
        <f>L200+M200</f>
        <v>1213.5999999999999</v>
      </c>
      <c r="O200" s="24"/>
      <c r="P200" s="40">
        <f>N200+O200</f>
        <v>1213.5999999999999</v>
      </c>
      <c r="Q200" s="10">
        <v>0</v>
      </c>
      <c r="R200" s="10">
        <v>0</v>
      </c>
      <c r="S200" s="10">
        <f t="shared" si="417"/>
        <v>0</v>
      </c>
      <c r="T200" s="10">
        <v>0</v>
      </c>
      <c r="U200" s="10">
        <f t="shared" si="519"/>
        <v>0</v>
      </c>
      <c r="V200" s="10">
        <v>0</v>
      </c>
      <c r="W200" s="10">
        <f t="shared" si="520"/>
        <v>0</v>
      </c>
      <c r="X200" s="10">
        <v>0</v>
      </c>
      <c r="Y200" s="10">
        <f t="shared" si="521"/>
        <v>0</v>
      </c>
      <c r="Z200" s="24">
        <v>0</v>
      </c>
      <c r="AA200" s="40">
        <f t="shared" si="522"/>
        <v>0</v>
      </c>
      <c r="AB200" s="11">
        <v>0</v>
      </c>
      <c r="AC200" s="11">
        <v>0</v>
      </c>
      <c r="AD200" s="11">
        <f t="shared" si="418"/>
        <v>0</v>
      </c>
      <c r="AE200" s="11">
        <v>0</v>
      </c>
      <c r="AF200" s="11">
        <f t="shared" si="523"/>
        <v>0</v>
      </c>
      <c r="AG200" s="11">
        <v>0</v>
      </c>
      <c r="AH200" s="11">
        <f t="shared" si="524"/>
        <v>0</v>
      </c>
      <c r="AI200" s="11">
        <v>0</v>
      </c>
      <c r="AJ200" s="11">
        <f t="shared" si="525"/>
        <v>0</v>
      </c>
      <c r="AK200" s="27">
        <v>0</v>
      </c>
      <c r="AL200" s="43">
        <f t="shared" si="526"/>
        <v>0</v>
      </c>
      <c r="AM200" s="3" t="s">
        <v>283</v>
      </c>
      <c r="AN200" s="3"/>
    </row>
    <row r="201" spans="1:40" ht="36" x14ac:dyDescent="0.35">
      <c r="A201" s="37" t="s">
        <v>229</v>
      </c>
      <c r="B201" s="44" t="s">
        <v>36</v>
      </c>
      <c r="C201" s="47" t="s">
        <v>97</v>
      </c>
      <c r="D201" s="10">
        <f>D203+D204</f>
        <v>21220</v>
      </c>
      <c r="E201" s="10">
        <f>E203+E204</f>
        <v>0</v>
      </c>
      <c r="F201" s="10">
        <f t="shared" si="416"/>
        <v>21220</v>
      </c>
      <c r="G201" s="10">
        <f>G203+G204</f>
        <v>0</v>
      </c>
      <c r="H201" s="10">
        <f t="shared" si="516"/>
        <v>21220</v>
      </c>
      <c r="I201" s="10">
        <f>I203+I204</f>
        <v>0</v>
      </c>
      <c r="J201" s="10">
        <f t="shared" si="517"/>
        <v>21220</v>
      </c>
      <c r="K201" s="10">
        <f>K203+K204</f>
        <v>0</v>
      </c>
      <c r="L201" s="10">
        <f t="shared" si="518"/>
        <v>21220</v>
      </c>
      <c r="M201" s="10">
        <f>M203+M204</f>
        <v>0</v>
      </c>
      <c r="N201" s="10">
        <f>L201+M201</f>
        <v>21220</v>
      </c>
      <c r="O201" s="24">
        <f>O203+O204</f>
        <v>0</v>
      </c>
      <c r="P201" s="40">
        <f>N201+O201</f>
        <v>21220</v>
      </c>
      <c r="Q201" s="10">
        <f t="shared" ref="Q201:AB201" si="527">Q203+Q204</f>
        <v>563256.69999999995</v>
      </c>
      <c r="R201" s="10">
        <f t="shared" ref="R201:T201" si="528">R203+R204</f>
        <v>0</v>
      </c>
      <c r="S201" s="10">
        <f t="shared" si="417"/>
        <v>563256.69999999995</v>
      </c>
      <c r="T201" s="10">
        <f t="shared" si="528"/>
        <v>0</v>
      </c>
      <c r="U201" s="10">
        <f t="shared" si="519"/>
        <v>563256.69999999995</v>
      </c>
      <c r="V201" s="10">
        <f t="shared" ref="V201" si="529">V203+V204</f>
        <v>0</v>
      </c>
      <c r="W201" s="10">
        <f t="shared" si="520"/>
        <v>563256.69999999995</v>
      </c>
      <c r="X201" s="10">
        <f t="shared" ref="X201:Z201" si="530">X203+X204</f>
        <v>0</v>
      </c>
      <c r="Y201" s="10">
        <f t="shared" si="521"/>
        <v>563256.69999999995</v>
      </c>
      <c r="Z201" s="24">
        <f t="shared" si="530"/>
        <v>-501251.81</v>
      </c>
      <c r="AA201" s="40">
        <f t="shared" si="522"/>
        <v>62004.889999999956</v>
      </c>
      <c r="AB201" s="10">
        <f t="shared" si="527"/>
        <v>279089.3</v>
      </c>
      <c r="AC201" s="11">
        <f t="shared" ref="AC201:AE201" si="531">AC203+AC204</f>
        <v>0</v>
      </c>
      <c r="AD201" s="11">
        <f t="shared" si="418"/>
        <v>279089.3</v>
      </c>
      <c r="AE201" s="11">
        <f t="shared" si="531"/>
        <v>0</v>
      </c>
      <c r="AF201" s="11">
        <f t="shared" si="523"/>
        <v>279089.3</v>
      </c>
      <c r="AG201" s="11">
        <f t="shared" ref="AG201:AI201" si="532">AG203+AG204</f>
        <v>0</v>
      </c>
      <c r="AH201" s="11">
        <f t="shared" si="524"/>
        <v>279089.3</v>
      </c>
      <c r="AI201" s="11">
        <f t="shared" si="532"/>
        <v>0</v>
      </c>
      <c r="AJ201" s="11">
        <f t="shared" si="525"/>
        <v>279089.3</v>
      </c>
      <c r="AK201" s="27">
        <f t="shared" ref="AK201" si="533">AK203+AK204</f>
        <v>0</v>
      </c>
      <c r="AL201" s="43">
        <f t="shared" si="526"/>
        <v>279089.3</v>
      </c>
      <c r="AM201" s="3"/>
      <c r="AN201" s="3"/>
    </row>
    <row r="202" spans="1:40" x14ac:dyDescent="0.35">
      <c r="A202" s="37"/>
      <c r="B202" s="44" t="s">
        <v>5</v>
      </c>
      <c r="C202" s="44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24"/>
      <c r="P202" s="40"/>
      <c r="Q202" s="10"/>
      <c r="R202" s="10"/>
      <c r="S202" s="10"/>
      <c r="T202" s="10"/>
      <c r="U202" s="10"/>
      <c r="V202" s="10"/>
      <c r="W202" s="10"/>
      <c r="X202" s="10"/>
      <c r="Y202" s="10"/>
      <c r="Z202" s="24"/>
      <c r="AA202" s="40"/>
      <c r="AB202" s="11"/>
      <c r="AC202" s="11"/>
      <c r="AD202" s="11"/>
      <c r="AE202" s="11"/>
      <c r="AF202" s="11"/>
      <c r="AG202" s="11"/>
      <c r="AH202" s="11"/>
      <c r="AI202" s="11"/>
      <c r="AJ202" s="11"/>
      <c r="AK202" s="27"/>
      <c r="AL202" s="43"/>
      <c r="AM202" s="3"/>
      <c r="AN202" s="3"/>
    </row>
    <row r="203" spans="1:40" s="3" customFormat="1" hidden="1" x14ac:dyDescent="0.35">
      <c r="A203" s="1"/>
      <c r="B203" s="16" t="s">
        <v>6</v>
      </c>
      <c r="C203" s="16"/>
      <c r="D203" s="10">
        <v>5305</v>
      </c>
      <c r="E203" s="10"/>
      <c r="F203" s="10">
        <f t="shared" si="416"/>
        <v>5305</v>
      </c>
      <c r="G203" s="10"/>
      <c r="H203" s="10">
        <f t="shared" ref="H203:H205" si="534">F203+G203</f>
        <v>5305</v>
      </c>
      <c r="I203" s="10"/>
      <c r="J203" s="10">
        <f t="shared" ref="J203:J205" si="535">H203+I203</f>
        <v>5305</v>
      </c>
      <c r="K203" s="10"/>
      <c r="L203" s="10">
        <f t="shared" ref="L203:L205" si="536">J203+K203</f>
        <v>5305</v>
      </c>
      <c r="M203" s="10"/>
      <c r="N203" s="10">
        <f>L203+M203</f>
        <v>5305</v>
      </c>
      <c r="O203" s="24"/>
      <c r="P203" s="10">
        <f>N203+O203</f>
        <v>5305</v>
      </c>
      <c r="Q203" s="10">
        <v>136893.6</v>
      </c>
      <c r="R203" s="10"/>
      <c r="S203" s="10">
        <f t="shared" si="417"/>
        <v>136893.6</v>
      </c>
      <c r="T203" s="10"/>
      <c r="U203" s="10">
        <f t="shared" ref="U203:U205" si="537">S203+T203</f>
        <v>136893.6</v>
      </c>
      <c r="V203" s="10"/>
      <c r="W203" s="10">
        <f t="shared" ref="W203:W205" si="538">U203+V203</f>
        <v>136893.6</v>
      </c>
      <c r="X203" s="10"/>
      <c r="Y203" s="10">
        <f t="shared" ref="Y203:Y205" si="539">W203+X203</f>
        <v>136893.6</v>
      </c>
      <c r="Z203" s="24">
        <v>-125313.01</v>
      </c>
      <c r="AA203" s="10">
        <f t="shared" ref="AA203:AA205" si="540">Y203+Z203</f>
        <v>11580.590000000011</v>
      </c>
      <c r="AB203" s="11">
        <v>279089.3</v>
      </c>
      <c r="AC203" s="11"/>
      <c r="AD203" s="11">
        <f t="shared" si="418"/>
        <v>279089.3</v>
      </c>
      <c r="AE203" s="11"/>
      <c r="AF203" s="11">
        <f t="shared" ref="AF203:AF205" si="541">AD203+AE203</f>
        <v>279089.3</v>
      </c>
      <c r="AG203" s="11"/>
      <c r="AH203" s="11">
        <f t="shared" ref="AH203:AH205" si="542">AF203+AG203</f>
        <v>279089.3</v>
      </c>
      <c r="AI203" s="11"/>
      <c r="AJ203" s="11">
        <f t="shared" ref="AJ203:AJ205" si="543">AH203+AI203</f>
        <v>279089.3</v>
      </c>
      <c r="AK203" s="27"/>
      <c r="AL203" s="11">
        <f t="shared" ref="AL203:AL205" si="544">AJ203+AK203</f>
        <v>279089.3</v>
      </c>
      <c r="AM203" s="3" t="s">
        <v>395</v>
      </c>
      <c r="AN203" s="3">
        <v>0</v>
      </c>
    </row>
    <row r="204" spans="1:40" x14ac:dyDescent="0.35">
      <c r="A204" s="37"/>
      <c r="B204" s="44" t="s">
        <v>21</v>
      </c>
      <c r="C204" s="44"/>
      <c r="D204" s="10">
        <v>15915</v>
      </c>
      <c r="E204" s="10"/>
      <c r="F204" s="10">
        <f t="shared" si="416"/>
        <v>15915</v>
      </c>
      <c r="G204" s="10"/>
      <c r="H204" s="10">
        <f t="shared" si="534"/>
        <v>15915</v>
      </c>
      <c r="I204" s="10"/>
      <c r="J204" s="10">
        <f t="shared" si="535"/>
        <v>15915</v>
      </c>
      <c r="K204" s="10"/>
      <c r="L204" s="10">
        <f t="shared" si="536"/>
        <v>15915</v>
      </c>
      <c r="M204" s="10"/>
      <c r="N204" s="10">
        <f>L204+M204</f>
        <v>15915</v>
      </c>
      <c r="O204" s="24"/>
      <c r="P204" s="40">
        <f>N204+O204</f>
        <v>15915</v>
      </c>
      <c r="Q204" s="10">
        <v>426363.1</v>
      </c>
      <c r="R204" s="10"/>
      <c r="S204" s="10">
        <f t="shared" si="417"/>
        <v>426363.1</v>
      </c>
      <c r="T204" s="10"/>
      <c r="U204" s="10">
        <f t="shared" si="537"/>
        <v>426363.1</v>
      </c>
      <c r="V204" s="10"/>
      <c r="W204" s="10">
        <f t="shared" si="538"/>
        <v>426363.1</v>
      </c>
      <c r="X204" s="10"/>
      <c r="Y204" s="10">
        <f t="shared" si="539"/>
        <v>426363.1</v>
      </c>
      <c r="Z204" s="24">
        <v>-375938.8</v>
      </c>
      <c r="AA204" s="40">
        <f t="shared" si="540"/>
        <v>50424.299999999988</v>
      </c>
      <c r="AB204" s="11">
        <v>0</v>
      </c>
      <c r="AC204" s="11">
        <v>0</v>
      </c>
      <c r="AD204" s="11">
        <f t="shared" si="418"/>
        <v>0</v>
      </c>
      <c r="AE204" s="11">
        <v>0</v>
      </c>
      <c r="AF204" s="11">
        <f t="shared" si="541"/>
        <v>0</v>
      </c>
      <c r="AG204" s="11">
        <v>0</v>
      </c>
      <c r="AH204" s="11">
        <f t="shared" si="542"/>
        <v>0</v>
      </c>
      <c r="AI204" s="11">
        <v>0</v>
      </c>
      <c r="AJ204" s="11">
        <f t="shared" si="543"/>
        <v>0</v>
      </c>
      <c r="AK204" s="27">
        <v>0</v>
      </c>
      <c r="AL204" s="43">
        <f t="shared" si="544"/>
        <v>0</v>
      </c>
      <c r="AM204" s="3" t="s">
        <v>299</v>
      </c>
      <c r="AN204" s="3"/>
    </row>
    <row r="205" spans="1:40" ht="36" x14ac:dyDescent="0.35">
      <c r="A205" s="37" t="s">
        <v>230</v>
      </c>
      <c r="B205" s="44" t="s">
        <v>37</v>
      </c>
      <c r="C205" s="47" t="s">
        <v>97</v>
      </c>
      <c r="D205" s="10">
        <f>D207+D208</f>
        <v>0</v>
      </c>
      <c r="E205" s="10">
        <f>E207+E208</f>
        <v>0</v>
      </c>
      <c r="F205" s="10">
        <f t="shared" si="416"/>
        <v>0</v>
      </c>
      <c r="G205" s="10">
        <f>G207+G208</f>
        <v>0</v>
      </c>
      <c r="H205" s="10">
        <f t="shared" si="534"/>
        <v>0</v>
      </c>
      <c r="I205" s="10">
        <f>I207+I208</f>
        <v>0</v>
      </c>
      <c r="J205" s="10">
        <f t="shared" si="535"/>
        <v>0</v>
      </c>
      <c r="K205" s="10">
        <f>K207+K208</f>
        <v>0</v>
      </c>
      <c r="L205" s="10">
        <f t="shared" si="536"/>
        <v>0</v>
      </c>
      <c r="M205" s="10">
        <f>M207+M208</f>
        <v>0</v>
      </c>
      <c r="N205" s="10">
        <f>L205+M205</f>
        <v>0</v>
      </c>
      <c r="O205" s="24">
        <f>O207+O208</f>
        <v>0</v>
      </c>
      <c r="P205" s="40">
        <f>N205+O205</f>
        <v>0</v>
      </c>
      <c r="Q205" s="10">
        <f t="shared" ref="Q205:AB205" si="545">Q207+Q208</f>
        <v>41507.199999999997</v>
      </c>
      <c r="R205" s="10">
        <f t="shared" ref="R205:T205" si="546">R207+R208</f>
        <v>0</v>
      </c>
      <c r="S205" s="10">
        <f t="shared" si="417"/>
        <v>41507.199999999997</v>
      </c>
      <c r="T205" s="10">
        <f t="shared" si="546"/>
        <v>0</v>
      </c>
      <c r="U205" s="10">
        <f t="shared" si="537"/>
        <v>41507.199999999997</v>
      </c>
      <c r="V205" s="10">
        <f t="shared" ref="V205" si="547">V207+V208</f>
        <v>0</v>
      </c>
      <c r="W205" s="10">
        <f t="shared" si="538"/>
        <v>41507.199999999997</v>
      </c>
      <c r="X205" s="10">
        <f t="shared" ref="X205:Z205" si="548">X207+X208</f>
        <v>0</v>
      </c>
      <c r="Y205" s="10">
        <f t="shared" si="539"/>
        <v>41507.199999999997</v>
      </c>
      <c r="Z205" s="24">
        <f t="shared" si="548"/>
        <v>0</v>
      </c>
      <c r="AA205" s="40">
        <f t="shared" si="540"/>
        <v>41507.199999999997</v>
      </c>
      <c r="AB205" s="10">
        <f t="shared" si="545"/>
        <v>0</v>
      </c>
      <c r="AC205" s="11">
        <f t="shared" ref="AC205:AE205" si="549">AC207+AC208</f>
        <v>0</v>
      </c>
      <c r="AD205" s="11">
        <f t="shared" si="418"/>
        <v>0</v>
      </c>
      <c r="AE205" s="11">
        <f t="shared" si="549"/>
        <v>0</v>
      </c>
      <c r="AF205" s="11">
        <f t="shared" si="541"/>
        <v>0</v>
      </c>
      <c r="AG205" s="11">
        <f t="shared" ref="AG205:AI205" si="550">AG207+AG208</f>
        <v>0</v>
      </c>
      <c r="AH205" s="11">
        <f t="shared" si="542"/>
        <v>0</v>
      </c>
      <c r="AI205" s="11">
        <f t="shared" si="550"/>
        <v>0</v>
      </c>
      <c r="AJ205" s="11">
        <f t="shared" si="543"/>
        <v>0</v>
      </c>
      <c r="AK205" s="27">
        <f t="shared" ref="AK205" si="551">AK207+AK208</f>
        <v>0</v>
      </c>
      <c r="AL205" s="43">
        <f t="shared" si="544"/>
        <v>0</v>
      </c>
      <c r="AM205" s="3"/>
      <c r="AN205" s="3"/>
    </row>
    <row r="206" spans="1:40" x14ac:dyDescent="0.35">
      <c r="A206" s="37"/>
      <c r="B206" s="44" t="s">
        <v>5</v>
      </c>
      <c r="C206" s="44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24"/>
      <c r="P206" s="40"/>
      <c r="Q206" s="10"/>
      <c r="R206" s="10"/>
      <c r="S206" s="10"/>
      <c r="T206" s="10"/>
      <c r="U206" s="10"/>
      <c r="V206" s="10"/>
      <c r="W206" s="10"/>
      <c r="X206" s="10"/>
      <c r="Y206" s="10"/>
      <c r="Z206" s="24"/>
      <c r="AA206" s="40"/>
      <c r="AB206" s="11"/>
      <c r="AC206" s="11"/>
      <c r="AD206" s="11"/>
      <c r="AE206" s="11"/>
      <c r="AF206" s="11"/>
      <c r="AG206" s="11"/>
      <c r="AH206" s="11"/>
      <c r="AI206" s="11"/>
      <c r="AJ206" s="11"/>
      <c r="AK206" s="27"/>
      <c r="AL206" s="43"/>
      <c r="AM206" s="3"/>
      <c r="AN206" s="3"/>
    </row>
    <row r="207" spans="1:40" s="3" customFormat="1" hidden="1" x14ac:dyDescent="0.35">
      <c r="A207" s="1"/>
      <c r="B207" s="16" t="s">
        <v>6</v>
      </c>
      <c r="C207" s="16"/>
      <c r="D207" s="10">
        <v>0</v>
      </c>
      <c r="E207" s="10">
        <v>0</v>
      </c>
      <c r="F207" s="10">
        <f t="shared" si="416"/>
        <v>0</v>
      </c>
      <c r="G207" s="10">
        <v>0</v>
      </c>
      <c r="H207" s="10">
        <f t="shared" ref="H207:H209" si="552">F207+G207</f>
        <v>0</v>
      </c>
      <c r="I207" s="10">
        <v>0</v>
      </c>
      <c r="J207" s="10">
        <f t="shared" ref="J207:J209" si="553">H207+I207</f>
        <v>0</v>
      </c>
      <c r="K207" s="10">
        <v>0</v>
      </c>
      <c r="L207" s="10">
        <f t="shared" ref="L207:L209" si="554">J207+K207</f>
        <v>0</v>
      </c>
      <c r="M207" s="10">
        <v>0</v>
      </c>
      <c r="N207" s="10">
        <f>L207+M207</f>
        <v>0</v>
      </c>
      <c r="O207" s="24">
        <v>0</v>
      </c>
      <c r="P207" s="10">
        <f>N207+O207</f>
        <v>0</v>
      </c>
      <c r="Q207" s="10">
        <v>10376.900000000001</v>
      </c>
      <c r="R207" s="10"/>
      <c r="S207" s="10">
        <f t="shared" si="417"/>
        <v>10376.900000000001</v>
      </c>
      <c r="T207" s="10"/>
      <c r="U207" s="10">
        <f t="shared" ref="U207:U209" si="555">S207+T207</f>
        <v>10376.900000000001</v>
      </c>
      <c r="V207" s="10"/>
      <c r="W207" s="10">
        <f t="shared" ref="W207:W209" si="556">U207+V207</f>
        <v>10376.900000000001</v>
      </c>
      <c r="X207" s="10"/>
      <c r="Y207" s="10">
        <f t="shared" ref="Y207:Y209" si="557">W207+X207</f>
        <v>10376.900000000001</v>
      </c>
      <c r="Z207" s="24"/>
      <c r="AA207" s="10">
        <f t="shared" ref="AA207:AA209" si="558">Y207+Z207</f>
        <v>10376.900000000001</v>
      </c>
      <c r="AB207" s="11">
        <v>0</v>
      </c>
      <c r="AC207" s="11">
        <v>0</v>
      </c>
      <c r="AD207" s="11">
        <f t="shared" si="418"/>
        <v>0</v>
      </c>
      <c r="AE207" s="11">
        <v>0</v>
      </c>
      <c r="AF207" s="11">
        <f t="shared" ref="AF207:AF209" si="559">AD207+AE207</f>
        <v>0</v>
      </c>
      <c r="AG207" s="11">
        <v>0</v>
      </c>
      <c r="AH207" s="11">
        <f t="shared" ref="AH207:AH209" si="560">AF207+AG207</f>
        <v>0</v>
      </c>
      <c r="AI207" s="11">
        <v>0</v>
      </c>
      <c r="AJ207" s="11">
        <f t="shared" ref="AJ207:AJ209" si="561">AH207+AI207</f>
        <v>0</v>
      </c>
      <c r="AK207" s="27">
        <v>0</v>
      </c>
      <c r="AL207" s="11">
        <f t="shared" ref="AL207:AL209" si="562">AJ207+AK207</f>
        <v>0</v>
      </c>
      <c r="AM207" s="3" t="s">
        <v>294</v>
      </c>
      <c r="AN207" s="3">
        <v>0</v>
      </c>
    </row>
    <row r="208" spans="1:40" x14ac:dyDescent="0.35">
      <c r="A208" s="37"/>
      <c r="B208" s="44" t="s">
        <v>21</v>
      </c>
      <c r="C208" s="44"/>
      <c r="D208" s="10">
        <v>0</v>
      </c>
      <c r="E208" s="10">
        <v>0</v>
      </c>
      <c r="F208" s="10">
        <f t="shared" si="416"/>
        <v>0</v>
      </c>
      <c r="G208" s="10">
        <v>0</v>
      </c>
      <c r="H208" s="10">
        <f t="shared" si="552"/>
        <v>0</v>
      </c>
      <c r="I208" s="10">
        <v>0</v>
      </c>
      <c r="J208" s="10">
        <f t="shared" si="553"/>
        <v>0</v>
      </c>
      <c r="K208" s="10">
        <v>0</v>
      </c>
      <c r="L208" s="10">
        <f t="shared" si="554"/>
        <v>0</v>
      </c>
      <c r="M208" s="10">
        <v>0</v>
      </c>
      <c r="N208" s="10">
        <f>L208+M208</f>
        <v>0</v>
      </c>
      <c r="O208" s="24">
        <v>0</v>
      </c>
      <c r="P208" s="40">
        <f>N208+O208</f>
        <v>0</v>
      </c>
      <c r="Q208" s="10">
        <v>31130.299999999996</v>
      </c>
      <c r="R208" s="10"/>
      <c r="S208" s="10">
        <f t="shared" si="417"/>
        <v>31130.299999999996</v>
      </c>
      <c r="T208" s="10"/>
      <c r="U208" s="10">
        <f t="shared" si="555"/>
        <v>31130.299999999996</v>
      </c>
      <c r="V208" s="10"/>
      <c r="W208" s="10">
        <f t="shared" si="556"/>
        <v>31130.299999999996</v>
      </c>
      <c r="X208" s="10"/>
      <c r="Y208" s="10">
        <f t="shared" si="557"/>
        <v>31130.299999999996</v>
      </c>
      <c r="Z208" s="24"/>
      <c r="AA208" s="40">
        <f t="shared" si="558"/>
        <v>31130.299999999996</v>
      </c>
      <c r="AB208" s="11">
        <v>0</v>
      </c>
      <c r="AC208" s="11">
        <v>0</v>
      </c>
      <c r="AD208" s="11">
        <f t="shared" si="418"/>
        <v>0</v>
      </c>
      <c r="AE208" s="11">
        <v>0</v>
      </c>
      <c r="AF208" s="11">
        <f t="shared" si="559"/>
        <v>0</v>
      </c>
      <c r="AG208" s="11">
        <v>0</v>
      </c>
      <c r="AH208" s="11">
        <f t="shared" si="560"/>
        <v>0</v>
      </c>
      <c r="AI208" s="11">
        <v>0</v>
      </c>
      <c r="AJ208" s="11">
        <f t="shared" si="561"/>
        <v>0</v>
      </c>
      <c r="AK208" s="27">
        <v>0</v>
      </c>
      <c r="AL208" s="43">
        <f t="shared" si="562"/>
        <v>0</v>
      </c>
      <c r="AM208" s="3" t="s">
        <v>299</v>
      </c>
      <c r="AN208" s="3"/>
    </row>
    <row r="209" spans="1:40" ht="72" x14ac:dyDescent="0.35">
      <c r="A209" s="37" t="s">
        <v>231</v>
      </c>
      <c r="B209" s="44" t="s">
        <v>38</v>
      </c>
      <c r="C209" s="47" t="s">
        <v>97</v>
      </c>
      <c r="D209" s="10">
        <f>D211+D212</f>
        <v>0</v>
      </c>
      <c r="E209" s="10">
        <f>E211+E212</f>
        <v>0</v>
      </c>
      <c r="F209" s="10">
        <f t="shared" si="416"/>
        <v>0</v>
      </c>
      <c r="G209" s="10">
        <f>G211+G212</f>
        <v>0</v>
      </c>
      <c r="H209" s="10">
        <f t="shared" si="552"/>
        <v>0</v>
      </c>
      <c r="I209" s="10">
        <f>I211+I212</f>
        <v>0</v>
      </c>
      <c r="J209" s="10">
        <f t="shared" si="553"/>
        <v>0</v>
      </c>
      <c r="K209" s="10">
        <f>K211+K212</f>
        <v>0</v>
      </c>
      <c r="L209" s="10">
        <f t="shared" si="554"/>
        <v>0</v>
      </c>
      <c r="M209" s="10">
        <f>M211+M212</f>
        <v>0</v>
      </c>
      <c r="N209" s="10">
        <f>L209+M209</f>
        <v>0</v>
      </c>
      <c r="O209" s="24">
        <f>O211+O212</f>
        <v>0</v>
      </c>
      <c r="P209" s="40">
        <f>N209+O209</f>
        <v>0</v>
      </c>
      <c r="Q209" s="10">
        <f t="shared" ref="Q209:AB209" si="563">Q211+Q212</f>
        <v>0</v>
      </c>
      <c r="R209" s="10">
        <f t="shared" ref="R209:T209" si="564">R211+R212</f>
        <v>0</v>
      </c>
      <c r="S209" s="10">
        <f t="shared" si="417"/>
        <v>0</v>
      </c>
      <c r="T209" s="10">
        <f t="shared" si="564"/>
        <v>0</v>
      </c>
      <c r="U209" s="10">
        <f t="shared" si="555"/>
        <v>0</v>
      </c>
      <c r="V209" s="10">
        <f t="shared" ref="V209" si="565">V211+V212</f>
        <v>0</v>
      </c>
      <c r="W209" s="10">
        <f t="shared" si="556"/>
        <v>0</v>
      </c>
      <c r="X209" s="10">
        <f t="shared" ref="X209:Z209" si="566">X211+X212</f>
        <v>0</v>
      </c>
      <c r="Y209" s="10">
        <f t="shared" si="557"/>
        <v>0</v>
      </c>
      <c r="Z209" s="24">
        <f t="shared" si="566"/>
        <v>0</v>
      </c>
      <c r="AA209" s="40">
        <f t="shared" si="558"/>
        <v>0</v>
      </c>
      <c r="AB209" s="10">
        <f t="shared" si="563"/>
        <v>46155</v>
      </c>
      <c r="AC209" s="11">
        <f t="shared" ref="AC209:AE209" si="567">AC211+AC212</f>
        <v>0</v>
      </c>
      <c r="AD209" s="11">
        <f t="shared" si="418"/>
        <v>46155</v>
      </c>
      <c r="AE209" s="11">
        <f t="shared" si="567"/>
        <v>0</v>
      </c>
      <c r="AF209" s="11">
        <f t="shared" si="559"/>
        <v>46155</v>
      </c>
      <c r="AG209" s="11">
        <f t="shared" ref="AG209:AI209" si="568">AG211+AG212</f>
        <v>0</v>
      </c>
      <c r="AH209" s="11">
        <f t="shared" si="560"/>
        <v>46155</v>
      </c>
      <c r="AI209" s="11">
        <f t="shared" si="568"/>
        <v>0</v>
      </c>
      <c r="AJ209" s="11">
        <f t="shared" si="561"/>
        <v>46155</v>
      </c>
      <c r="AK209" s="27">
        <f t="shared" ref="AK209" si="569">AK211+AK212</f>
        <v>0</v>
      </c>
      <c r="AL209" s="43">
        <f t="shared" si="562"/>
        <v>46155</v>
      </c>
      <c r="AM209" s="3"/>
      <c r="AN209" s="3"/>
    </row>
    <row r="210" spans="1:40" x14ac:dyDescent="0.35">
      <c r="A210" s="37"/>
      <c r="B210" s="44" t="s">
        <v>5</v>
      </c>
      <c r="C210" s="44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24"/>
      <c r="P210" s="40"/>
      <c r="Q210" s="10"/>
      <c r="R210" s="10"/>
      <c r="S210" s="10"/>
      <c r="T210" s="10"/>
      <c r="U210" s="10"/>
      <c r="V210" s="10"/>
      <c r="W210" s="10"/>
      <c r="X210" s="10"/>
      <c r="Y210" s="10"/>
      <c r="Z210" s="24"/>
      <c r="AA210" s="40"/>
      <c r="AB210" s="11"/>
      <c r="AC210" s="11"/>
      <c r="AD210" s="11"/>
      <c r="AE210" s="11"/>
      <c r="AF210" s="11"/>
      <c r="AG210" s="11"/>
      <c r="AH210" s="11"/>
      <c r="AI210" s="11"/>
      <c r="AJ210" s="11"/>
      <c r="AK210" s="27"/>
      <c r="AL210" s="43"/>
      <c r="AM210" s="3"/>
      <c r="AN210" s="3"/>
    </row>
    <row r="211" spans="1:40" s="3" customFormat="1" hidden="1" x14ac:dyDescent="0.35">
      <c r="A211" s="1"/>
      <c r="B211" s="16" t="s">
        <v>6</v>
      </c>
      <c r="C211" s="16"/>
      <c r="D211" s="10">
        <v>0</v>
      </c>
      <c r="E211" s="10">
        <v>0</v>
      </c>
      <c r="F211" s="10">
        <f t="shared" si="416"/>
        <v>0</v>
      </c>
      <c r="G211" s="10">
        <v>0</v>
      </c>
      <c r="H211" s="10">
        <f t="shared" ref="H211:H213" si="570">F211+G211</f>
        <v>0</v>
      </c>
      <c r="I211" s="10">
        <v>0</v>
      </c>
      <c r="J211" s="10">
        <f t="shared" ref="J211:J213" si="571">H211+I211</f>
        <v>0</v>
      </c>
      <c r="K211" s="10">
        <v>0</v>
      </c>
      <c r="L211" s="10">
        <f t="shared" ref="L211:L213" si="572">J211+K211</f>
        <v>0</v>
      </c>
      <c r="M211" s="10">
        <v>0</v>
      </c>
      <c r="N211" s="10">
        <f>L211+M211</f>
        <v>0</v>
      </c>
      <c r="O211" s="24">
        <v>0</v>
      </c>
      <c r="P211" s="10">
        <f>N211+O211</f>
        <v>0</v>
      </c>
      <c r="Q211" s="10">
        <v>0</v>
      </c>
      <c r="R211" s="10">
        <v>0</v>
      </c>
      <c r="S211" s="10">
        <f t="shared" si="417"/>
        <v>0</v>
      </c>
      <c r="T211" s="10">
        <v>0</v>
      </c>
      <c r="U211" s="10">
        <f t="shared" ref="U211:U213" si="573">S211+T211</f>
        <v>0</v>
      </c>
      <c r="V211" s="10">
        <v>0</v>
      </c>
      <c r="W211" s="10">
        <f t="shared" ref="W211:W213" si="574">U211+V211</f>
        <v>0</v>
      </c>
      <c r="X211" s="10">
        <v>0</v>
      </c>
      <c r="Y211" s="10">
        <f t="shared" ref="Y211:Y213" si="575">W211+X211</f>
        <v>0</v>
      </c>
      <c r="Z211" s="24">
        <v>0</v>
      </c>
      <c r="AA211" s="10">
        <f t="shared" ref="AA211:AA213" si="576">Y211+Z211</f>
        <v>0</v>
      </c>
      <c r="AB211" s="11">
        <v>11538.9</v>
      </c>
      <c r="AC211" s="11"/>
      <c r="AD211" s="11">
        <f t="shared" si="418"/>
        <v>11538.9</v>
      </c>
      <c r="AE211" s="11"/>
      <c r="AF211" s="11">
        <f t="shared" ref="AF211:AF213" si="577">AD211+AE211</f>
        <v>11538.9</v>
      </c>
      <c r="AG211" s="11"/>
      <c r="AH211" s="11">
        <f t="shared" ref="AH211:AH213" si="578">AF211+AG211</f>
        <v>11538.9</v>
      </c>
      <c r="AI211" s="11"/>
      <c r="AJ211" s="11">
        <f t="shared" ref="AJ211:AJ213" si="579">AH211+AI211</f>
        <v>11538.9</v>
      </c>
      <c r="AK211" s="27"/>
      <c r="AL211" s="11">
        <f t="shared" ref="AL211:AL213" si="580">AJ211+AK211</f>
        <v>11538.9</v>
      </c>
      <c r="AM211" s="3" t="s">
        <v>295</v>
      </c>
      <c r="AN211" s="3">
        <v>0</v>
      </c>
    </row>
    <row r="212" spans="1:40" x14ac:dyDescent="0.35">
      <c r="A212" s="37"/>
      <c r="B212" s="44" t="s">
        <v>21</v>
      </c>
      <c r="C212" s="44"/>
      <c r="D212" s="10">
        <v>0</v>
      </c>
      <c r="E212" s="10">
        <v>0</v>
      </c>
      <c r="F212" s="10">
        <f t="shared" si="416"/>
        <v>0</v>
      </c>
      <c r="G212" s="10">
        <v>0</v>
      </c>
      <c r="H212" s="10">
        <f t="shared" si="570"/>
        <v>0</v>
      </c>
      <c r="I212" s="10">
        <v>0</v>
      </c>
      <c r="J212" s="10">
        <f t="shared" si="571"/>
        <v>0</v>
      </c>
      <c r="K212" s="10">
        <v>0</v>
      </c>
      <c r="L212" s="10">
        <f t="shared" si="572"/>
        <v>0</v>
      </c>
      <c r="M212" s="10">
        <v>0</v>
      </c>
      <c r="N212" s="10">
        <f>L212+M212</f>
        <v>0</v>
      </c>
      <c r="O212" s="24">
        <v>0</v>
      </c>
      <c r="P212" s="40">
        <f>N212+O212</f>
        <v>0</v>
      </c>
      <c r="Q212" s="10">
        <v>0</v>
      </c>
      <c r="R212" s="10">
        <v>0</v>
      </c>
      <c r="S212" s="10">
        <f t="shared" si="417"/>
        <v>0</v>
      </c>
      <c r="T212" s="10">
        <v>0</v>
      </c>
      <c r="U212" s="10">
        <f t="shared" si="573"/>
        <v>0</v>
      </c>
      <c r="V212" s="10">
        <v>0</v>
      </c>
      <c r="W212" s="10">
        <f t="shared" si="574"/>
        <v>0</v>
      </c>
      <c r="X212" s="10">
        <v>0</v>
      </c>
      <c r="Y212" s="10">
        <f t="shared" si="575"/>
        <v>0</v>
      </c>
      <c r="Z212" s="24">
        <v>0</v>
      </c>
      <c r="AA212" s="40">
        <f t="shared" si="576"/>
        <v>0</v>
      </c>
      <c r="AB212" s="11">
        <v>34616.1</v>
      </c>
      <c r="AC212" s="11"/>
      <c r="AD212" s="11">
        <f t="shared" si="418"/>
        <v>34616.1</v>
      </c>
      <c r="AE212" s="11"/>
      <c r="AF212" s="11">
        <f t="shared" si="577"/>
        <v>34616.1</v>
      </c>
      <c r="AG212" s="11"/>
      <c r="AH212" s="11">
        <f t="shared" si="578"/>
        <v>34616.1</v>
      </c>
      <c r="AI212" s="11"/>
      <c r="AJ212" s="11">
        <f t="shared" si="579"/>
        <v>34616.1</v>
      </c>
      <c r="AK212" s="27"/>
      <c r="AL212" s="43">
        <f t="shared" si="580"/>
        <v>34616.1</v>
      </c>
      <c r="AM212" s="3" t="s">
        <v>299</v>
      </c>
      <c r="AN212" s="3"/>
    </row>
    <row r="213" spans="1:40" ht="36" x14ac:dyDescent="0.35">
      <c r="A213" s="37" t="s">
        <v>232</v>
      </c>
      <c r="B213" s="44" t="s">
        <v>39</v>
      </c>
      <c r="C213" s="47" t="s">
        <v>97</v>
      </c>
      <c r="D213" s="10">
        <f>D215+D216</f>
        <v>164599.4</v>
      </c>
      <c r="E213" s="10">
        <f>E215+E216</f>
        <v>0</v>
      </c>
      <c r="F213" s="10">
        <f t="shared" si="416"/>
        <v>164599.4</v>
      </c>
      <c r="G213" s="10">
        <f>G215+G216</f>
        <v>0</v>
      </c>
      <c r="H213" s="10">
        <f t="shared" si="570"/>
        <v>164599.4</v>
      </c>
      <c r="I213" s="10">
        <f>I215+I216</f>
        <v>0</v>
      </c>
      <c r="J213" s="10">
        <f t="shared" si="571"/>
        <v>164599.4</v>
      </c>
      <c r="K213" s="10">
        <f>K215+K216</f>
        <v>0</v>
      </c>
      <c r="L213" s="10">
        <f t="shared" si="572"/>
        <v>164599.4</v>
      </c>
      <c r="M213" s="10">
        <f>M215+M216</f>
        <v>0</v>
      </c>
      <c r="N213" s="10">
        <f>L213+M213</f>
        <v>164599.4</v>
      </c>
      <c r="O213" s="24">
        <f>O215+O216</f>
        <v>0</v>
      </c>
      <c r="P213" s="40">
        <f>N213+O213</f>
        <v>164599.4</v>
      </c>
      <c r="Q213" s="10">
        <f t="shared" ref="Q213:AB213" si="581">Q215+Q216</f>
        <v>920064.8</v>
      </c>
      <c r="R213" s="10">
        <f t="shared" ref="R213:T213" si="582">R215+R216</f>
        <v>0</v>
      </c>
      <c r="S213" s="10">
        <f t="shared" si="417"/>
        <v>920064.8</v>
      </c>
      <c r="T213" s="10">
        <f t="shared" si="582"/>
        <v>0</v>
      </c>
      <c r="U213" s="10">
        <f t="shared" si="573"/>
        <v>920064.8</v>
      </c>
      <c r="V213" s="10">
        <f t="shared" ref="V213" si="583">V215+V216</f>
        <v>0</v>
      </c>
      <c r="W213" s="10">
        <f t="shared" si="574"/>
        <v>920064.8</v>
      </c>
      <c r="X213" s="10">
        <f t="shared" ref="X213:Z213" si="584">X215+X216</f>
        <v>0</v>
      </c>
      <c r="Y213" s="10">
        <f t="shared" si="575"/>
        <v>920064.8</v>
      </c>
      <c r="Z213" s="24">
        <f t="shared" si="584"/>
        <v>-35000</v>
      </c>
      <c r="AA213" s="40">
        <f t="shared" si="576"/>
        <v>885064.8</v>
      </c>
      <c r="AB213" s="10">
        <f t="shared" si="581"/>
        <v>1645765</v>
      </c>
      <c r="AC213" s="11">
        <f t="shared" ref="AC213:AE213" si="585">AC215+AC216</f>
        <v>0</v>
      </c>
      <c r="AD213" s="11">
        <f t="shared" si="418"/>
        <v>1645765</v>
      </c>
      <c r="AE213" s="11">
        <f t="shared" si="585"/>
        <v>0</v>
      </c>
      <c r="AF213" s="11">
        <f t="shared" si="577"/>
        <v>1645765</v>
      </c>
      <c r="AG213" s="11">
        <f t="shared" ref="AG213:AI213" si="586">AG215+AG216</f>
        <v>0</v>
      </c>
      <c r="AH213" s="11">
        <f t="shared" si="578"/>
        <v>1645765</v>
      </c>
      <c r="AI213" s="11">
        <f t="shared" si="586"/>
        <v>0</v>
      </c>
      <c r="AJ213" s="11">
        <f t="shared" si="579"/>
        <v>1645765</v>
      </c>
      <c r="AK213" s="27">
        <f t="shared" ref="AK213" si="587">AK215+AK216</f>
        <v>0</v>
      </c>
      <c r="AL213" s="43">
        <f t="shared" si="580"/>
        <v>1645765</v>
      </c>
      <c r="AM213" s="3"/>
      <c r="AN213" s="3"/>
    </row>
    <row r="214" spans="1:40" x14ac:dyDescent="0.35">
      <c r="A214" s="37"/>
      <c r="B214" s="44" t="s">
        <v>5</v>
      </c>
      <c r="C214" s="44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24"/>
      <c r="P214" s="40"/>
      <c r="Q214" s="10"/>
      <c r="R214" s="10"/>
      <c r="S214" s="10"/>
      <c r="T214" s="10"/>
      <c r="U214" s="10"/>
      <c r="V214" s="10"/>
      <c r="W214" s="10"/>
      <c r="X214" s="10"/>
      <c r="Y214" s="10"/>
      <c r="Z214" s="24"/>
      <c r="AA214" s="40"/>
      <c r="AB214" s="11"/>
      <c r="AC214" s="11"/>
      <c r="AD214" s="11"/>
      <c r="AE214" s="11"/>
      <c r="AF214" s="11"/>
      <c r="AG214" s="11"/>
      <c r="AH214" s="11"/>
      <c r="AI214" s="11"/>
      <c r="AJ214" s="11"/>
      <c r="AK214" s="27"/>
      <c r="AL214" s="43"/>
      <c r="AM214" s="3"/>
      <c r="AN214" s="3"/>
    </row>
    <row r="215" spans="1:40" s="3" customFormat="1" hidden="1" x14ac:dyDescent="0.35">
      <c r="A215" s="1"/>
      <c r="B215" s="16" t="s">
        <v>6</v>
      </c>
      <c r="C215" s="16"/>
      <c r="D215" s="10">
        <v>48155.5</v>
      </c>
      <c r="E215" s="10"/>
      <c r="F215" s="10">
        <f t="shared" si="416"/>
        <v>48155.5</v>
      </c>
      <c r="G215" s="10"/>
      <c r="H215" s="10">
        <f t="shared" ref="H215:H217" si="588">F215+G215</f>
        <v>48155.5</v>
      </c>
      <c r="I215" s="10"/>
      <c r="J215" s="10">
        <f t="shared" ref="J215:J217" si="589">H215+I215</f>
        <v>48155.5</v>
      </c>
      <c r="K215" s="10"/>
      <c r="L215" s="10">
        <f t="shared" ref="L215:L217" si="590">J215+K215</f>
        <v>48155.5</v>
      </c>
      <c r="M215" s="10"/>
      <c r="N215" s="10">
        <f>L215+M215</f>
        <v>48155.5</v>
      </c>
      <c r="O215" s="24"/>
      <c r="P215" s="10">
        <f>N215+O215</f>
        <v>48155.5</v>
      </c>
      <c r="Q215" s="10">
        <v>182348.9</v>
      </c>
      <c r="R215" s="10"/>
      <c r="S215" s="10">
        <f t="shared" si="417"/>
        <v>182348.9</v>
      </c>
      <c r="T215" s="10"/>
      <c r="U215" s="10">
        <f t="shared" ref="U215:U217" si="591">S215+T215</f>
        <v>182348.9</v>
      </c>
      <c r="V215" s="10"/>
      <c r="W215" s="10">
        <f t="shared" ref="W215:W217" si="592">U215+V215</f>
        <v>182348.9</v>
      </c>
      <c r="X215" s="10"/>
      <c r="Y215" s="10">
        <f t="shared" ref="Y215:Y217" si="593">W215+X215</f>
        <v>182348.9</v>
      </c>
      <c r="Z215" s="24">
        <v>-26250</v>
      </c>
      <c r="AA215" s="10">
        <f t="shared" ref="AA215:AA217" si="594">Y215+Z215</f>
        <v>156098.9</v>
      </c>
      <c r="AB215" s="11">
        <v>534567.5</v>
      </c>
      <c r="AC215" s="11"/>
      <c r="AD215" s="11">
        <f t="shared" si="418"/>
        <v>534567.5</v>
      </c>
      <c r="AE215" s="11"/>
      <c r="AF215" s="11">
        <f t="shared" ref="AF215:AF217" si="595">AD215+AE215</f>
        <v>534567.5</v>
      </c>
      <c r="AG215" s="11"/>
      <c r="AH215" s="11">
        <f t="shared" ref="AH215:AH217" si="596">AF215+AG215</f>
        <v>534567.5</v>
      </c>
      <c r="AI215" s="11"/>
      <c r="AJ215" s="11">
        <f t="shared" ref="AJ215:AJ217" si="597">AH215+AI215</f>
        <v>534567.5</v>
      </c>
      <c r="AK215" s="27"/>
      <c r="AL215" s="11">
        <f t="shared" ref="AL215:AL217" si="598">AJ215+AK215</f>
        <v>534567.5</v>
      </c>
      <c r="AM215" s="3" t="s">
        <v>291</v>
      </c>
      <c r="AN215" s="3">
        <v>0</v>
      </c>
    </row>
    <row r="216" spans="1:40" x14ac:dyDescent="0.35">
      <c r="A216" s="37"/>
      <c r="B216" s="44" t="s">
        <v>21</v>
      </c>
      <c r="C216" s="44"/>
      <c r="D216" s="10">
        <v>116443.9</v>
      </c>
      <c r="E216" s="10"/>
      <c r="F216" s="10">
        <f t="shared" si="416"/>
        <v>116443.9</v>
      </c>
      <c r="G216" s="10"/>
      <c r="H216" s="10">
        <f t="shared" si="588"/>
        <v>116443.9</v>
      </c>
      <c r="I216" s="10"/>
      <c r="J216" s="10">
        <f t="shared" si="589"/>
        <v>116443.9</v>
      </c>
      <c r="K216" s="10"/>
      <c r="L216" s="10">
        <f t="shared" si="590"/>
        <v>116443.9</v>
      </c>
      <c r="M216" s="10"/>
      <c r="N216" s="10">
        <f>L216+M216</f>
        <v>116443.9</v>
      </c>
      <c r="O216" s="24"/>
      <c r="P216" s="40">
        <f>N216+O216</f>
        <v>116443.9</v>
      </c>
      <c r="Q216" s="10">
        <v>737715.9</v>
      </c>
      <c r="R216" s="10"/>
      <c r="S216" s="10">
        <f t="shared" si="417"/>
        <v>737715.9</v>
      </c>
      <c r="T216" s="10"/>
      <c r="U216" s="10">
        <f t="shared" si="591"/>
        <v>737715.9</v>
      </c>
      <c r="V216" s="10"/>
      <c r="W216" s="10">
        <f t="shared" si="592"/>
        <v>737715.9</v>
      </c>
      <c r="X216" s="10"/>
      <c r="Y216" s="10">
        <f t="shared" si="593"/>
        <v>737715.9</v>
      </c>
      <c r="Z216" s="24">
        <v>-8750</v>
      </c>
      <c r="AA216" s="40">
        <f t="shared" si="594"/>
        <v>728965.9</v>
      </c>
      <c r="AB216" s="11">
        <v>1111197.5</v>
      </c>
      <c r="AC216" s="11"/>
      <c r="AD216" s="11">
        <f t="shared" si="418"/>
        <v>1111197.5</v>
      </c>
      <c r="AE216" s="11"/>
      <c r="AF216" s="11">
        <f t="shared" si="595"/>
        <v>1111197.5</v>
      </c>
      <c r="AG216" s="11"/>
      <c r="AH216" s="11">
        <f t="shared" si="596"/>
        <v>1111197.5</v>
      </c>
      <c r="AI216" s="11"/>
      <c r="AJ216" s="11">
        <f t="shared" si="597"/>
        <v>1111197.5</v>
      </c>
      <c r="AK216" s="27"/>
      <c r="AL216" s="43">
        <f t="shared" si="598"/>
        <v>1111197.5</v>
      </c>
      <c r="AM216" s="3" t="s">
        <v>299</v>
      </c>
      <c r="AN216" s="3"/>
    </row>
    <row r="217" spans="1:40" ht="36" x14ac:dyDescent="0.35">
      <c r="A217" s="37" t="s">
        <v>233</v>
      </c>
      <c r="B217" s="44" t="s">
        <v>40</v>
      </c>
      <c r="C217" s="47" t="s">
        <v>97</v>
      </c>
      <c r="D217" s="10">
        <f>D219+D220</f>
        <v>383520</v>
      </c>
      <c r="E217" s="10">
        <f>E219+E220</f>
        <v>0</v>
      </c>
      <c r="F217" s="10">
        <f t="shared" si="416"/>
        <v>383520</v>
      </c>
      <c r="G217" s="10">
        <f>G219+G220</f>
        <v>-5191.5999999999995</v>
      </c>
      <c r="H217" s="10">
        <f t="shared" si="588"/>
        <v>378328.4</v>
      </c>
      <c r="I217" s="10">
        <f>I219+I220</f>
        <v>0</v>
      </c>
      <c r="J217" s="10">
        <f t="shared" si="589"/>
        <v>378328.4</v>
      </c>
      <c r="K217" s="10">
        <f>K219+K220</f>
        <v>18402.5</v>
      </c>
      <c r="L217" s="10">
        <f t="shared" si="590"/>
        <v>396730.9</v>
      </c>
      <c r="M217" s="10">
        <f>M219+M220</f>
        <v>0</v>
      </c>
      <c r="N217" s="10">
        <f>L217+M217</f>
        <v>396730.9</v>
      </c>
      <c r="O217" s="24">
        <f>O219+O220</f>
        <v>-315143.41000000003</v>
      </c>
      <c r="P217" s="40">
        <f>N217+O217</f>
        <v>81587.489999999991</v>
      </c>
      <c r="Q217" s="10">
        <f t="shared" ref="Q217:AB217" si="599">Q219+Q220</f>
        <v>68737</v>
      </c>
      <c r="R217" s="10">
        <f t="shared" ref="R217:T217" si="600">R219+R220</f>
        <v>0</v>
      </c>
      <c r="S217" s="10">
        <f t="shared" si="417"/>
        <v>68737</v>
      </c>
      <c r="T217" s="10">
        <f t="shared" si="600"/>
        <v>0</v>
      </c>
      <c r="U217" s="10">
        <f t="shared" si="591"/>
        <v>68737</v>
      </c>
      <c r="V217" s="10">
        <f t="shared" ref="V217" si="601">V219+V220</f>
        <v>0</v>
      </c>
      <c r="W217" s="10">
        <f t="shared" si="592"/>
        <v>68737</v>
      </c>
      <c r="X217" s="10">
        <f t="shared" ref="X217:Z217" si="602">X219+X220</f>
        <v>0</v>
      </c>
      <c r="Y217" s="10">
        <f t="shared" si="593"/>
        <v>68737</v>
      </c>
      <c r="Z217" s="24">
        <f t="shared" si="602"/>
        <v>324486.61</v>
      </c>
      <c r="AA217" s="40">
        <f t="shared" si="594"/>
        <v>393223.61</v>
      </c>
      <c r="AB217" s="10">
        <f t="shared" si="599"/>
        <v>0</v>
      </c>
      <c r="AC217" s="11">
        <f t="shared" ref="AC217:AE217" si="603">AC219+AC220</f>
        <v>0</v>
      </c>
      <c r="AD217" s="11">
        <f t="shared" si="418"/>
        <v>0</v>
      </c>
      <c r="AE217" s="11">
        <f t="shared" si="603"/>
        <v>0</v>
      </c>
      <c r="AF217" s="11">
        <f t="shared" si="595"/>
        <v>0</v>
      </c>
      <c r="AG217" s="11">
        <f t="shared" ref="AG217:AI217" si="604">AG219+AG220</f>
        <v>0</v>
      </c>
      <c r="AH217" s="11">
        <f t="shared" si="596"/>
        <v>0</v>
      </c>
      <c r="AI217" s="11">
        <f t="shared" si="604"/>
        <v>0</v>
      </c>
      <c r="AJ217" s="11">
        <f t="shared" si="597"/>
        <v>0</v>
      </c>
      <c r="AK217" s="27">
        <f t="shared" ref="AK217" si="605">AK219+AK220</f>
        <v>0</v>
      </c>
      <c r="AL217" s="43">
        <f t="shared" si="598"/>
        <v>0</v>
      </c>
      <c r="AM217" s="3"/>
      <c r="AN217" s="3"/>
    </row>
    <row r="218" spans="1:40" x14ac:dyDescent="0.35">
      <c r="A218" s="37"/>
      <c r="B218" s="44" t="s">
        <v>5</v>
      </c>
      <c r="C218" s="44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24"/>
      <c r="P218" s="40"/>
      <c r="Q218" s="10"/>
      <c r="R218" s="10"/>
      <c r="S218" s="10"/>
      <c r="T218" s="10"/>
      <c r="U218" s="10"/>
      <c r="V218" s="10"/>
      <c r="W218" s="10"/>
      <c r="X218" s="10"/>
      <c r="Y218" s="10"/>
      <c r="Z218" s="24"/>
      <c r="AA218" s="40"/>
      <c r="AB218" s="11"/>
      <c r="AC218" s="11"/>
      <c r="AD218" s="11"/>
      <c r="AE218" s="11"/>
      <c r="AF218" s="11"/>
      <c r="AG218" s="11"/>
      <c r="AH218" s="11"/>
      <c r="AI218" s="11"/>
      <c r="AJ218" s="11"/>
      <c r="AK218" s="27"/>
      <c r="AL218" s="43"/>
      <c r="AM218" s="3"/>
      <c r="AN218" s="3"/>
    </row>
    <row r="219" spans="1:40" s="3" customFormat="1" hidden="1" x14ac:dyDescent="0.35">
      <c r="A219" s="1"/>
      <c r="B219" s="16" t="s">
        <v>6</v>
      </c>
      <c r="C219" s="16"/>
      <c r="D219" s="10">
        <v>95880.1</v>
      </c>
      <c r="E219" s="10"/>
      <c r="F219" s="10">
        <f t="shared" si="416"/>
        <v>95880.1</v>
      </c>
      <c r="G219" s="10">
        <f>-2426+4512.1</f>
        <v>2086.1000000000004</v>
      </c>
      <c r="H219" s="10">
        <f t="shared" ref="H219:H221" si="606">F219+G219</f>
        <v>97966.200000000012</v>
      </c>
      <c r="I219" s="10"/>
      <c r="J219" s="10">
        <f t="shared" ref="J219:J221" si="607">H219+I219</f>
        <v>97966.200000000012</v>
      </c>
      <c r="K219" s="10"/>
      <c r="L219" s="10">
        <f t="shared" ref="L219:L221" si="608">J219+K219</f>
        <v>97966.200000000012</v>
      </c>
      <c r="M219" s="10"/>
      <c r="N219" s="10">
        <f>L219+M219</f>
        <v>97966.200000000012</v>
      </c>
      <c r="O219" s="24">
        <v>-78695.710000000006</v>
      </c>
      <c r="P219" s="10">
        <f>N219+O219</f>
        <v>19270.490000000005</v>
      </c>
      <c r="Q219" s="10">
        <v>17184.2</v>
      </c>
      <c r="R219" s="10"/>
      <c r="S219" s="10">
        <f t="shared" si="417"/>
        <v>17184.2</v>
      </c>
      <c r="T219" s="10"/>
      <c r="U219" s="10">
        <f t="shared" ref="U219:U221" si="609">S219+T219</f>
        <v>17184.2</v>
      </c>
      <c r="V219" s="10"/>
      <c r="W219" s="10">
        <f t="shared" ref="W219:W221" si="610">U219+V219</f>
        <v>17184.2</v>
      </c>
      <c r="X219" s="10"/>
      <c r="Y219" s="10">
        <f t="shared" ref="Y219:Y221" si="611">W219+X219</f>
        <v>17184.2</v>
      </c>
      <c r="Z219" s="24">
        <v>81121.81</v>
      </c>
      <c r="AA219" s="10">
        <f t="shared" ref="AA219:AA221" si="612">Y219+Z219</f>
        <v>98306.01</v>
      </c>
      <c r="AB219" s="11">
        <v>0</v>
      </c>
      <c r="AC219" s="11">
        <v>0</v>
      </c>
      <c r="AD219" s="11">
        <f t="shared" si="418"/>
        <v>0</v>
      </c>
      <c r="AE219" s="11">
        <v>0</v>
      </c>
      <c r="AF219" s="11">
        <f t="shared" ref="AF219:AF221" si="613">AD219+AE219</f>
        <v>0</v>
      </c>
      <c r="AG219" s="11">
        <v>0</v>
      </c>
      <c r="AH219" s="11">
        <f t="shared" ref="AH219:AH221" si="614">AF219+AG219</f>
        <v>0</v>
      </c>
      <c r="AI219" s="11">
        <v>0</v>
      </c>
      <c r="AJ219" s="11">
        <f t="shared" ref="AJ219:AJ221" si="615">AH219+AI219</f>
        <v>0</v>
      </c>
      <c r="AK219" s="27">
        <v>0</v>
      </c>
      <c r="AL219" s="11">
        <f t="shared" ref="AL219:AL221" si="616">AJ219+AK219</f>
        <v>0</v>
      </c>
      <c r="AM219" s="3" t="s">
        <v>293</v>
      </c>
      <c r="AN219" s="3">
        <v>0</v>
      </c>
    </row>
    <row r="220" spans="1:40" x14ac:dyDescent="0.35">
      <c r="A220" s="37"/>
      <c r="B220" s="44" t="s">
        <v>21</v>
      </c>
      <c r="C220" s="44"/>
      <c r="D220" s="10">
        <v>287639.90000000002</v>
      </c>
      <c r="E220" s="10"/>
      <c r="F220" s="10">
        <f t="shared" si="416"/>
        <v>287639.90000000002</v>
      </c>
      <c r="G220" s="10">
        <v>-7277.7</v>
      </c>
      <c r="H220" s="10">
        <f t="shared" si="606"/>
        <v>280362.2</v>
      </c>
      <c r="I220" s="10"/>
      <c r="J220" s="10">
        <f t="shared" si="607"/>
        <v>280362.2</v>
      </c>
      <c r="K220" s="10">
        <v>18402.5</v>
      </c>
      <c r="L220" s="10">
        <f t="shared" si="608"/>
        <v>298764.7</v>
      </c>
      <c r="M220" s="10"/>
      <c r="N220" s="10">
        <f>L220+M220</f>
        <v>298764.7</v>
      </c>
      <c r="O220" s="24">
        <v>-236447.7</v>
      </c>
      <c r="P220" s="40">
        <f>N220+O220</f>
        <v>62317</v>
      </c>
      <c r="Q220" s="10">
        <v>51552.800000000003</v>
      </c>
      <c r="R220" s="10"/>
      <c r="S220" s="10">
        <f t="shared" si="417"/>
        <v>51552.800000000003</v>
      </c>
      <c r="T220" s="10"/>
      <c r="U220" s="10">
        <f t="shared" si="609"/>
        <v>51552.800000000003</v>
      </c>
      <c r="V220" s="10"/>
      <c r="W220" s="10">
        <f t="shared" si="610"/>
        <v>51552.800000000003</v>
      </c>
      <c r="X220" s="10"/>
      <c r="Y220" s="10">
        <f t="shared" si="611"/>
        <v>51552.800000000003</v>
      </c>
      <c r="Z220" s="24">
        <v>243364.8</v>
      </c>
      <c r="AA220" s="40">
        <f t="shared" si="612"/>
        <v>294917.59999999998</v>
      </c>
      <c r="AB220" s="11">
        <v>0</v>
      </c>
      <c r="AC220" s="11">
        <v>0</v>
      </c>
      <c r="AD220" s="11">
        <f t="shared" si="418"/>
        <v>0</v>
      </c>
      <c r="AE220" s="11">
        <v>0</v>
      </c>
      <c r="AF220" s="11">
        <f t="shared" si="613"/>
        <v>0</v>
      </c>
      <c r="AG220" s="11">
        <v>0</v>
      </c>
      <c r="AH220" s="11">
        <f t="shared" si="614"/>
        <v>0</v>
      </c>
      <c r="AI220" s="11">
        <v>0</v>
      </c>
      <c r="AJ220" s="11">
        <f t="shared" si="615"/>
        <v>0</v>
      </c>
      <c r="AK220" s="27">
        <v>0</v>
      </c>
      <c r="AL220" s="43">
        <f t="shared" si="616"/>
        <v>0</v>
      </c>
      <c r="AM220" s="3" t="s">
        <v>299</v>
      </c>
      <c r="AN220" s="3"/>
    </row>
    <row r="221" spans="1:40" ht="36" x14ac:dyDescent="0.35">
      <c r="A221" s="37" t="s">
        <v>234</v>
      </c>
      <c r="B221" s="44" t="s">
        <v>41</v>
      </c>
      <c r="C221" s="47" t="s">
        <v>97</v>
      </c>
      <c r="D221" s="10">
        <f>D223+D224</f>
        <v>46879.5</v>
      </c>
      <c r="E221" s="10">
        <f>E223+E224</f>
        <v>0</v>
      </c>
      <c r="F221" s="10">
        <f t="shared" si="416"/>
        <v>46879.5</v>
      </c>
      <c r="G221" s="10">
        <f>G223+G224</f>
        <v>0</v>
      </c>
      <c r="H221" s="10">
        <f t="shared" si="606"/>
        <v>46879.5</v>
      </c>
      <c r="I221" s="10">
        <f>I223+I224</f>
        <v>0</v>
      </c>
      <c r="J221" s="10">
        <f t="shared" si="607"/>
        <v>46879.5</v>
      </c>
      <c r="K221" s="10">
        <f>K223+K224</f>
        <v>0</v>
      </c>
      <c r="L221" s="10">
        <f t="shared" si="608"/>
        <v>46879.5</v>
      </c>
      <c r="M221" s="10">
        <f>M223+M224</f>
        <v>0</v>
      </c>
      <c r="N221" s="10">
        <f>L221+M221</f>
        <v>46879.5</v>
      </c>
      <c r="O221" s="24">
        <f>O223+O224</f>
        <v>0</v>
      </c>
      <c r="P221" s="40">
        <f>N221+O221</f>
        <v>46879.5</v>
      </c>
      <c r="Q221" s="10">
        <f t="shared" ref="Q221:AB221" si="617">Q223+Q224</f>
        <v>0</v>
      </c>
      <c r="R221" s="10">
        <f t="shared" ref="R221:T221" si="618">R223+R224</f>
        <v>0</v>
      </c>
      <c r="S221" s="10">
        <f t="shared" si="417"/>
        <v>0</v>
      </c>
      <c r="T221" s="10">
        <f t="shared" si="618"/>
        <v>0</v>
      </c>
      <c r="U221" s="10">
        <f t="shared" si="609"/>
        <v>0</v>
      </c>
      <c r="V221" s="10">
        <f t="shared" ref="V221" si="619">V223+V224</f>
        <v>0</v>
      </c>
      <c r="W221" s="10">
        <f t="shared" si="610"/>
        <v>0</v>
      </c>
      <c r="X221" s="10">
        <f t="shared" ref="X221:Z221" si="620">X223+X224</f>
        <v>0</v>
      </c>
      <c r="Y221" s="10">
        <f t="shared" si="611"/>
        <v>0</v>
      </c>
      <c r="Z221" s="24">
        <f t="shared" si="620"/>
        <v>0</v>
      </c>
      <c r="AA221" s="40">
        <f t="shared" si="612"/>
        <v>0</v>
      </c>
      <c r="AB221" s="10">
        <f t="shared" si="617"/>
        <v>0</v>
      </c>
      <c r="AC221" s="11">
        <f t="shared" ref="AC221:AE221" si="621">AC223+AC224</f>
        <v>0</v>
      </c>
      <c r="AD221" s="11">
        <f t="shared" si="418"/>
        <v>0</v>
      </c>
      <c r="AE221" s="11">
        <f t="shared" si="621"/>
        <v>0</v>
      </c>
      <c r="AF221" s="11">
        <f t="shared" si="613"/>
        <v>0</v>
      </c>
      <c r="AG221" s="11">
        <f t="shared" ref="AG221:AI221" si="622">AG223+AG224</f>
        <v>0</v>
      </c>
      <c r="AH221" s="11">
        <f t="shared" si="614"/>
        <v>0</v>
      </c>
      <c r="AI221" s="11">
        <f t="shared" si="622"/>
        <v>0</v>
      </c>
      <c r="AJ221" s="11">
        <f t="shared" si="615"/>
        <v>0</v>
      </c>
      <c r="AK221" s="27">
        <f t="shared" ref="AK221" si="623">AK223+AK224</f>
        <v>0</v>
      </c>
      <c r="AL221" s="43">
        <f t="shared" si="616"/>
        <v>0</v>
      </c>
      <c r="AM221" s="3"/>
      <c r="AN221" s="3"/>
    </row>
    <row r="222" spans="1:40" x14ac:dyDescent="0.35">
      <c r="A222" s="37"/>
      <c r="B222" s="44" t="s">
        <v>5</v>
      </c>
      <c r="C222" s="44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24"/>
      <c r="P222" s="40"/>
      <c r="Q222" s="10"/>
      <c r="R222" s="10"/>
      <c r="S222" s="10"/>
      <c r="T222" s="10"/>
      <c r="U222" s="10"/>
      <c r="V222" s="10"/>
      <c r="W222" s="10"/>
      <c r="X222" s="10"/>
      <c r="Y222" s="10"/>
      <c r="Z222" s="24"/>
      <c r="AA222" s="40"/>
      <c r="AB222" s="11"/>
      <c r="AC222" s="11"/>
      <c r="AD222" s="11"/>
      <c r="AE222" s="11"/>
      <c r="AF222" s="11"/>
      <c r="AG222" s="11"/>
      <c r="AH222" s="11"/>
      <c r="AI222" s="11"/>
      <c r="AJ222" s="11"/>
      <c r="AK222" s="27"/>
      <c r="AL222" s="43"/>
      <c r="AM222" s="3"/>
      <c r="AN222" s="3"/>
    </row>
    <row r="223" spans="1:40" s="3" customFormat="1" hidden="1" x14ac:dyDescent="0.35">
      <c r="A223" s="1"/>
      <c r="B223" s="16" t="s">
        <v>6</v>
      </c>
      <c r="C223" s="16"/>
      <c r="D223" s="10">
        <v>11720</v>
      </c>
      <c r="E223" s="10"/>
      <c r="F223" s="10">
        <f t="shared" si="416"/>
        <v>11720</v>
      </c>
      <c r="G223" s="10"/>
      <c r="H223" s="10">
        <f t="shared" ref="H223:H225" si="624">F223+G223</f>
        <v>11720</v>
      </c>
      <c r="I223" s="10"/>
      <c r="J223" s="10">
        <f t="shared" ref="J223:J225" si="625">H223+I223</f>
        <v>11720</v>
      </c>
      <c r="K223" s="10"/>
      <c r="L223" s="10">
        <f t="shared" ref="L223:L225" si="626">J223+K223</f>
        <v>11720</v>
      </c>
      <c r="M223" s="10"/>
      <c r="N223" s="10">
        <f>L223+M223</f>
        <v>11720</v>
      </c>
      <c r="O223" s="24"/>
      <c r="P223" s="10">
        <f>N223+O223</f>
        <v>11720</v>
      </c>
      <c r="Q223" s="10">
        <v>0</v>
      </c>
      <c r="R223" s="10">
        <v>0</v>
      </c>
      <c r="S223" s="10">
        <f t="shared" si="417"/>
        <v>0</v>
      </c>
      <c r="T223" s="10">
        <v>0</v>
      </c>
      <c r="U223" s="10">
        <f t="shared" ref="U223:U225" si="627">S223+T223</f>
        <v>0</v>
      </c>
      <c r="V223" s="10">
        <v>0</v>
      </c>
      <c r="W223" s="10">
        <f t="shared" ref="W223:W225" si="628">U223+V223</f>
        <v>0</v>
      </c>
      <c r="X223" s="10">
        <v>0</v>
      </c>
      <c r="Y223" s="10">
        <f t="shared" ref="Y223:Y225" si="629">W223+X223</f>
        <v>0</v>
      </c>
      <c r="Z223" s="24">
        <v>0</v>
      </c>
      <c r="AA223" s="10">
        <f t="shared" ref="AA223:AA225" si="630">Y223+Z223</f>
        <v>0</v>
      </c>
      <c r="AB223" s="11">
        <v>0</v>
      </c>
      <c r="AC223" s="11">
        <v>0</v>
      </c>
      <c r="AD223" s="11">
        <f t="shared" si="418"/>
        <v>0</v>
      </c>
      <c r="AE223" s="11">
        <v>0</v>
      </c>
      <c r="AF223" s="11">
        <f t="shared" ref="AF223:AF225" si="631">AD223+AE223</f>
        <v>0</v>
      </c>
      <c r="AG223" s="11">
        <v>0</v>
      </c>
      <c r="AH223" s="11">
        <f t="shared" ref="AH223:AH225" si="632">AF223+AG223</f>
        <v>0</v>
      </c>
      <c r="AI223" s="11">
        <v>0</v>
      </c>
      <c r="AJ223" s="11">
        <f t="shared" ref="AJ223:AJ225" si="633">AH223+AI223</f>
        <v>0</v>
      </c>
      <c r="AK223" s="27">
        <v>0</v>
      </c>
      <c r="AL223" s="11">
        <f t="shared" ref="AL223:AL225" si="634">AJ223+AK223</f>
        <v>0</v>
      </c>
      <c r="AM223" s="3" t="s">
        <v>298</v>
      </c>
      <c r="AN223" s="3">
        <v>0</v>
      </c>
    </row>
    <row r="224" spans="1:40" x14ac:dyDescent="0.35">
      <c r="A224" s="37"/>
      <c r="B224" s="44" t="s">
        <v>21</v>
      </c>
      <c r="C224" s="44"/>
      <c r="D224" s="10">
        <v>35159.5</v>
      </c>
      <c r="E224" s="10"/>
      <c r="F224" s="10">
        <f t="shared" si="416"/>
        <v>35159.5</v>
      </c>
      <c r="G224" s="10"/>
      <c r="H224" s="10">
        <f t="shared" si="624"/>
        <v>35159.5</v>
      </c>
      <c r="I224" s="10"/>
      <c r="J224" s="10">
        <f t="shared" si="625"/>
        <v>35159.5</v>
      </c>
      <c r="K224" s="10"/>
      <c r="L224" s="10">
        <f t="shared" si="626"/>
        <v>35159.5</v>
      </c>
      <c r="M224" s="10"/>
      <c r="N224" s="10">
        <f>L224+M224</f>
        <v>35159.5</v>
      </c>
      <c r="O224" s="24"/>
      <c r="P224" s="40">
        <f>N224+O224</f>
        <v>35159.5</v>
      </c>
      <c r="Q224" s="10">
        <v>0</v>
      </c>
      <c r="R224" s="10">
        <v>0</v>
      </c>
      <c r="S224" s="10">
        <f t="shared" si="417"/>
        <v>0</v>
      </c>
      <c r="T224" s="10">
        <v>0</v>
      </c>
      <c r="U224" s="10">
        <f t="shared" si="627"/>
        <v>0</v>
      </c>
      <c r="V224" s="10">
        <v>0</v>
      </c>
      <c r="W224" s="10">
        <f t="shared" si="628"/>
        <v>0</v>
      </c>
      <c r="X224" s="10">
        <v>0</v>
      </c>
      <c r="Y224" s="10">
        <f t="shared" si="629"/>
        <v>0</v>
      </c>
      <c r="Z224" s="24">
        <v>0</v>
      </c>
      <c r="AA224" s="40">
        <f t="shared" si="630"/>
        <v>0</v>
      </c>
      <c r="AB224" s="11">
        <v>0</v>
      </c>
      <c r="AC224" s="11">
        <v>0</v>
      </c>
      <c r="AD224" s="11">
        <f t="shared" si="418"/>
        <v>0</v>
      </c>
      <c r="AE224" s="11">
        <v>0</v>
      </c>
      <c r="AF224" s="11">
        <f t="shared" si="631"/>
        <v>0</v>
      </c>
      <c r="AG224" s="11">
        <v>0</v>
      </c>
      <c r="AH224" s="11">
        <f t="shared" si="632"/>
        <v>0</v>
      </c>
      <c r="AI224" s="11">
        <v>0</v>
      </c>
      <c r="AJ224" s="11">
        <f t="shared" si="633"/>
        <v>0</v>
      </c>
      <c r="AK224" s="27">
        <v>0</v>
      </c>
      <c r="AL224" s="43">
        <f t="shared" si="634"/>
        <v>0</v>
      </c>
      <c r="AM224" s="3" t="s">
        <v>299</v>
      </c>
      <c r="AN224" s="3"/>
    </row>
    <row r="225" spans="1:40" ht="36" x14ac:dyDescent="0.35">
      <c r="A225" s="37" t="s">
        <v>235</v>
      </c>
      <c r="B225" s="44" t="s">
        <v>42</v>
      </c>
      <c r="C225" s="47" t="s">
        <v>97</v>
      </c>
      <c r="D225" s="10">
        <f>D227+D228</f>
        <v>18636</v>
      </c>
      <c r="E225" s="10">
        <f>E227+E228</f>
        <v>0</v>
      </c>
      <c r="F225" s="10">
        <f t="shared" si="416"/>
        <v>18636</v>
      </c>
      <c r="G225" s="10">
        <f>G227+G228</f>
        <v>0</v>
      </c>
      <c r="H225" s="10">
        <f t="shared" si="624"/>
        <v>18636</v>
      </c>
      <c r="I225" s="10">
        <f>I227+I228</f>
        <v>0</v>
      </c>
      <c r="J225" s="10">
        <f t="shared" si="625"/>
        <v>18636</v>
      </c>
      <c r="K225" s="10">
        <f>K227+K228</f>
        <v>0</v>
      </c>
      <c r="L225" s="10">
        <f t="shared" si="626"/>
        <v>18636</v>
      </c>
      <c r="M225" s="10">
        <f>M227+M228</f>
        <v>0</v>
      </c>
      <c r="N225" s="10">
        <f>L225+M225</f>
        <v>18636</v>
      </c>
      <c r="O225" s="24">
        <f>O227+O228</f>
        <v>0</v>
      </c>
      <c r="P225" s="40">
        <f>N225+O225</f>
        <v>18636</v>
      </c>
      <c r="Q225" s="10">
        <f t="shared" ref="Q225:AB225" si="635">Q227+Q228</f>
        <v>0</v>
      </c>
      <c r="R225" s="10">
        <f t="shared" ref="R225:T225" si="636">R227+R228</f>
        <v>0</v>
      </c>
      <c r="S225" s="10">
        <f t="shared" si="417"/>
        <v>0</v>
      </c>
      <c r="T225" s="10">
        <f t="shared" si="636"/>
        <v>0</v>
      </c>
      <c r="U225" s="10">
        <f t="shared" si="627"/>
        <v>0</v>
      </c>
      <c r="V225" s="10">
        <f t="shared" ref="V225" si="637">V227+V228</f>
        <v>0</v>
      </c>
      <c r="W225" s="10">
        <f t="shared" si="628"/>
        <v>0</v>
      </c>
      <c r="X225" s="10">
        <f t="shared" ref="X225:Z225" si="638">X227+X228</f>
        <v>0</v>
      </c>
      <c r="Y225" s="10">
        <f t="shared" si="629"/>
        <v>0</v>
      </c>
      <c r="Z225" s="24">
        <f t="shared" si="638"/>
        <v>0</v>
      </c>
      <c r="AA225" s="40">
        <f t="shared" si="630"/>
        <v>0</v>
      </c>
      <c r="AB225" s="10">
        <f t="shared" si="635"/>
        <v>0</v>
      </c>
      <c r="AC225" s="11">
        <f t="shared" ref="AC225:AE225" si="639">AC227+AC228</f>
        <v>0</v>
      </c>
      <c r="AD225" s="11">
        <f t="shared" si="418"/>
        <v>0</v>
      </c>
      <c r="AE225" s="11">
        <f t="shared" si="639"/>
        <v>0</v>
      </c>
      <c r="AF225" s="11">
        <f t="shared" si="631"/>
        <v>0</v>
      </c>
      <c r="AG225" s="11">
        <f t="shared" ref="AG225:AI225" si="640">AG227+AG228</f>
        <v>0</v>
      </c>
      <c r="AH225" s="11">
        <f t="shared" si="632"/>
        <v>0</v>
      </c>
      <c r="AI225" s="11">
        <f t="shared" si="640"/>
        <v>0</v>
      </c>
      <c r="AJ225" s="11">
        <f t="shared" si="633"/>
        <v>0</v>
      </c>
      <c r="AK225" s="27">
        <f t="shared" ref="AK225" si="641">AK227+AK228</f>
        <v>0</v>
      </c>
      <c r="AL225" s="43">
        <f t="shared" si="634"/>
        <v>0</v>
      </c>
      <c r="AM225" s="3"/>
      <c r="AN225" s="3"/>
    </row>
    <row r="226" spans="1:40" x14ac:dyDescent="0.35">
      <c r="A226" s="37"/>
      <c r="B226" s="44" t="s">
        <v>5</v>
      </c>
      <c r="C226" s="44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24"/>
      <c r="P226" s="40"/>
      <c r="Q226" s="10"/>
      <c r="R226" s="10"/>
      <c r="S226" s="10"/>
      <c r="T226" s="10"/>
      <c r="U226" s="10"/>
      <c r="V226" s="10"/>
      <c r="W226" s="10"/>
      <c r="X226" s="10"/>
      <c r="Y226" s="10"/>
      <c r="Z226" s="24"/>
      <c r="AA226" s="40"/>
      <c r="AB226" s="11"/>
      <c r="AC226" s="11"/>
      <c r="AD226" s="11"/>
      <c r="AE226" s="11"/>
      <c r="AF226" s="11"/>
      <c r="AG226" s="11"/>
      <c r="AH226" s="11"/>
      <c r="AI226" s="11"/>
      <c r="AJ226" s="11"/>
      <c r="AK226" s="27"/>
      <c r="AL226" s="43"/>
      <c r="AM226" s="3"/>
      <c r="AN226" s="3"/>
    </row>
    <row r="227" spans="1:40" s="3" customFormat="1" hidden="1" x14ac:dyDescent="0.35">
      <c r="A227" s="1"/>
      <c r="B227" s="16" t="s">
        <v>6</v>
      </c>
      <c r="C227" s="16"/>
      <c r="D227" s="10">
        <v>4659</v>
      </c>
      <c r="E227" s="10"/>
      <c r="F227" s="10">
        <f t="shared" si="416"/>
        <v>4659</v>
      </c>
      <c r="G227" s="10"/>
      <c r="H227" s="10">
        <f t="shared" ref="H227:H229" si="642">F227+G227</f>
        <v>4659</v>
      </c>
      <c r="I227" s="10"/>
      <c r="J227" s="10">
        <f t="shared" ref="J227:J229" si="643">H227+I227</f>
        <v>4659</v>
      </c>
      <c r="K227" s="10"/>
      <c r="L227" s="10">
        <f t="shared" ref="L227:L229" si="644">J227+K227</f>
        <v>4659</v>
      </c>
      <c r="M227" s="10"/>
      <c r="N227" s="10">
        <f>L227+M227</f>
        <v>4659</v>
      </c>
      <c r="O227" s="24"/>
      <c r="P227" s="10">
        <f>N227+O227</f>
        <v>4659</v>
      </c>
      <c r="Q227" s="10">
        <v>0</v>
      </c>
      <c r="R227" s="10">
        <v>0</v>
      </c>
      <c r="S227" s="10">
        <f t="shared" si="417"/>
        <v>0</v>
      </c>
      <c r="T227" s="10">
        <v>0</v>
      </c>
      <c r="U227" s="10">
        <f t="shared" ref="U227:U229" si="645">S227+T227</f>
        <v>0</v>
      </c>
      <c r="V227" s="10">
        <v>0</v>
      </c>
      <c r="W227" s="10">
        <f t="shared" ref="W227:W229" si="646">U227+V227</f>
        <v>0</v>
      </c>
      <c r="X227" s="10">
        <v>0</v>
      </c>
      <c r="Y227" s="10">
        <f t="shared" ref="Y227:Y229" si="647">W227+X227</f>
        <v>0</v>
      </c>
      <c r="Z227" s="24">
        <v>0</v>
      </c>
      <c r="AA227" s="10">
        <f t="shared" ref="AA227:AA229" si="648">Y227+Z227</f>
        <v>0</v>
      </c>
      <c r="AB227" s="11">
        <v>0</v>
      </c>
      <c r="AC227" s="11">
        <v>0</v>
      </c>
      <c r="AD227" s="11">
        <f t="shared" si="418"/>
        <v>0</v>
      </c>
      <c r="AE227" s="11">
        <v>0</v>
      </c>
      <c r="AF227" s="11">
        <f t="shared" ref="AF227:AF229" si="649">AD227+AE227</f>
        <v>0</v>
      </c>
      <c r="AG227" s="11">
        <v>0</v>
      </c>
      <c r="AH227" s="11">
        <f t="shared" ref="AH227:AH229" si="650">AF227+AG227</f>
        <v>0</v>
      </c>
      <c r="AI227" s="11">
        <v>0</v>
      </c>
      <c r="AJ227" s="11">
        <f t="shared" ref="AJ227:AJ229" si="651">AH227+AI227</f>
        <v>0</v>
      </c>
      <c r="AK227" s="27">
        <v>0</v>
      </c>
      <c r="AL227" s="11">
        <f t="shared" ref="AL227:AL229" si="652">AJ227+AK227</f>
        <v>0</v>
      </c>
      <c r="AM227" s="3" t="s">
        <v>300</v>
      </c>
      <c r="AN227" s="3">
        <v>0</v>
      </c>
    </row>
    <row r="228" spans="1:40" x14ac:dyDescent="0.35">
      <c r="A228" s="37"/>
      <c r="B228" s="44" t="s">
        <v>21</v>
      </c>
      <c r="C228" s="44"/>
      <c r="D228" s="10">
        <v>13977</v>
      </c>
      <c r="E228" s="10"/>
      <c r="F228" s="10">
        <f t="shared" si="416"/>
        <v>13977</v>
      </c>
      <c r="G228" s="10"/>
      <c r="H228" s="10">
        <f t="shared" si="642"/>
        <v>13977</v>
      </c>
      <c r="I228" s="10"/>
      <c r="J228" s="10">
        <f t="shared" si="643"/>
        <v>13977</v>
      </c>
      <c r="K228" s="10"/>
      <c r="L228" s="10">
        <f t="shared" si="644"/>
        <v>13977</v>
      </c>
      <c r="M228" s="10"/>
      <c r="N228" s="10">
        <f>L228+M228</f>
        <v>13977</v>
      </c>
      <c r="O228" s="24"/>
      <c r="P228" s="40">
        <f>N228+O228</f>
        <v>13977</v>
      </c>
      <c r="Q228" s="10">
        <v>0</v>
      </c>
      <c r="R228" s="10">
        <v>0</v>
      </c>
      <c r="S228" s="10">
        <f t="shared" si="417"/>
        <v>0</v>
      </c>
      <c r="T228" s="10">
        <v>0</v>
      </c>
      <c r="U228" s="10">
        <f t="shared" si="645"/>
        <v>0</v>
      </c>
      <c r="V228" s="10">
        <v>0</v>
      </c>
      <c r="W228" s="10">
        <f t="shared" si="646"/>
        <v>0</v>
      </c>
      <c r="X228" s="10">
        <v>0</v>
      </c>
      <c r="Y228" s="10">
        <f t="shared" si="647"/>
        <v>0</v>
      </c>
      <c r="Z228" s="24">
        <v>0</v>
      </c>
      <c r="AA228" s="40">
        <f t="shared" si="648"/>
        <v>0</v>
      </c>
      <c r="AB228" s="11">
        <v>0</v>
      </c>
      <c r="AC228" s="11">
        <v>0</v>
      </c>
      <c r="AD228" s="11">
        <f t="shared" si="418"/>
        <v>0</v>
      </c>
      <c r="AE228" s="11">
        <v>0</v>
      </c>
      <c r="AF228" s="11">
        <f t="shared" si="649"/>
        <v>0</v>
      </c>
      <c r="AG228" s="11">
        <v>0</v>
      </c>
      <c r="AH228" s="11">
        <f t="shared" si="650"/>
        <v>0</v>
      </c>
      <c r="AI228" s="11">
        <v>0</v>
      </c>
      <c r="AJ228" s="11">
        <f t="shared" si="651"/>
        <v>0</v>
      </c>
      <c r="AK228" s="27">
        <v>0</v>
      </c>
      <c r="AL228" s="43">
        <f t="shared" si="652"/>
        <v>0</v>
      </c>
      <c r="AM228" s="3" t="s">
        <v>299</v>
      </c>
      <c r="AN228" s="3"/>
    </row>
    <row r="229" spans="1:40" ht="36" x14ac:dyDescent="0.35">
      <c r="A229" s="37" t="s">
        <v>236</v>
      </c>
      <c r="B229" s="44" t="s">
        <v>43</v>
      </c>
      <c r="C229" s="47" t="s">
        <v>97</v>
      </c>
      <c r="D229" s="10">
        <f>D231+D232</f>
        <v>55250.1</v>
      </c>
      <c r="E229" s="10">
        <f>E231+E232</f>
        <v>0</v>
      </c>
      <c r="F229" s="10">
        <f t="shared" si="416"/>
        <v>55250.1</v>
      </c>
      <c r="G229" s="10">
        <f>G231+G232</f>
        <v>0</v>
      </c>
      <c r="H229" s="10">
        <f t="shared" si="642"/>
        <v>55250.1</v>
      </c>
      <c r="I229" s="10">
        <f>I231+I232</f>
        <v>0</v>
      </c>
      <c r="J229" s="10">
        <f t="shared" si="643"/>
        <v>55250.1</v>
      </c>
      <c r="K229" s="10">
        <f>K231+K232</f>
        <v>0</v>
      </c>
      <c r="L229" s="10">
        <f t="shared" si="644"/>
        <v>55250.1</v>
      </c>
      <c r="M229" s="10">
        <f>M231+M232</f>
        <v>0</v>
      </c>
      <c r="N229" s="10">
        <f>L229+M229</f>
        <v>55250.1</v>
      </c>
      <c r="O229" s="24">
        <f>O231+O232</f>
        <v>0</v>
      </c>
      <c r="P229" s="40">
        <f>N229+O229</f>
        <v>55250.1</v>
      </c>
      <c r="Q229" s="10">
        <f t="shared" ref="Q229:AB229" si="653">Q231+Q232</f>
        <v>394108.19999999995</v>
      </c>
      <c r="R229" s="10">
        <f t="shared" ref="R229:T229" si="654">R231+R232</f>
        <v>0</v>
      </c>
      <c r="S229" s="10">
        <f t="shared" si="417"/>
        <v>394108.19999999995</v>
      </c>
      <c r="T229" s="10">
        <f t="shared" si="654"/>
        <v>0</v>
      </c>
      <c r="U229" s="10">
        <f t="shared" si="645"/>
        <v>394108.19999999995</v>
      </c>
      <c r="V229" s="10">
        <f t="shared" ref="V229" si="655">V231+V232</f>
        <v>0</v>
      </c>
      <c r="W229" s="10">
        <f t="shared" si="646"/>
        <v>394108.19999999995</v>
      </c>
      <c r="X229" s="10">
        <f t="shared" ref="X229:Z229" si="656">X231+X232</f>
        <v>0</v>
      </c>
      <c r="Y229" s="10">
        <f t="shared" si="647"/>
        <v>394108.19999999995</v>
      </c>
      <c r="Z229" s="24">
        <f t="shared" si="656"/>
        <v>0</v>
      </c>
      <c r="AA229" s="40">
        <f t="shared" si="648"/>
        <v>394108.19999999995</v>
      </c>
      <c r="AB229" s="10">
        <f t="shared" si="653"/>
        <v>0</v>
      </c>
      <c r="AC229" s="11">
        <f t="shared" ref="AC229:AE229" si="657">AC231+AC232</f>
        <v>0</v>
      </c>
      <c r="AD229" s="11">
        <f t="shared" si="418"/>
        <v>0</v>
      </c>
      <c r="AE229" s="11">
        <f t="shared" si="657"/>
        <v>0</v>
      </c>
      <c r="AF229" s="11">
        <f t="shared" si="649"/>
        <v>0</v>
      </c>
      <c r="AG229" s="11">
        <f t="shared" ref="AG229:AI229" si="658">AG231+AG232</f>
        <v>0</v>
      </c>
      <c r="AH229" s="11">
        <f t="shared" si="650"/>
        <v>0</v>
      </c>
      <c r="AI229" s="11">
        <f t="shared" si="658"/>
        <v>0</v>
      </c>
      <c r="AJ229" s="11">
        <f t="shared" si="651"/>
        <v>0</v>
      </c>
      <c r="AK229" s="27">
        <f t="shared" ref="AK229" si="659">AK231+AK232</f>
        <v>0</v>
      </c>
      <c r="AL229" s="43">
        <f t="shared" si="652"/>
        <v>0</v>
      </c>
      <c r="AM229" s="3"/>
      <c r="AN229" s="3"/>
    </row>
    <row r="230" spans="1:40" x14ac:dyDescent="0.35">
      <c r="A230" s="37"/>
      <c r="B230" s="44" t="s">
        <v>5</v>
      </c>
      <c r="C230" s="44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24"/>
      <c r="P230" s="40"/>
      <c r="Q230" s="10"/>
      <c r="R230" s="10"/>
      <c r="S230" s="10"/>
      <c r="T230" s="10"/>
      <c r="U230" s="10"/>
      <c r="V230" s="10"/>
      <c r="W230" s="10"/>
      <c r="X230" s="10"/>
      <c r="Y230" s="10"/>
      <c r="Z230" s="24"/>
      <c r="AA230" s="40"/>
      <c r="AB230" s="11"/>
      <c r="AC230" s="11"/>
      <c r="AD230" s="11"/>
      <c r="AE230" s="11"/>
      <c r="AF230" s="11"/>
      <c r="AG230" s="11"/>
      <c r="AH230" s="11"/>
      <c r="AI230" s="11"/>
      <c r="AJ230" s="11"/>
      <c r="AK230" s="27"/>
      <c r="AL230" s="43"/>
      <c r="AM230" s="3"/>
      <c r="AN230" s="3"/>
    </row>
    <row r="231" spans="1:40" s="3" customFormat="1" hidden="1" x14ac:dyDescent="0.35">
      <c r="A231" s="1"/>
      <c r="B231" s="16" t="s">
        <v>6</v>
      </c>
      <c r="C231" s="16"/>
      <c r="D231" s="10">
        <v>13812.6</v>
      </c>
      <c r="E231" s="10"/>
      <c r="F231" s="10">
        <f t="shared" si="416"/>
        <v>13812.6</v>
      </c>
      <c r="G231" s="10"/>
      <c r="H231" s="10">
        <f t="shared" ref="H231:H233" si="660">F231+G231</f>
        <v>13812.6</v>
      </c>
      <c r="I231" s="10"/>
      <c r="J231" s="10">
        <f t="shared" ref="J231:J233" si="661">H231+I231</f>
        <v>13812.6</v>
      </c>
      <c r="K231" s="10"/>
      <c r="L231" s="10">
        <f t="shared" ref="L231:L233" si="662">J231+K231</f>
        <v>13812.6</v>
      </c>
      <c r="M231" s="10"/>
      <c r="N231" s="10">
        <f>L231+M231</f>
        <v>13812.6</v>
      </c>
      <c r="O231" s="24"/>
      <c r="P231" s="10">
        <f>N231+O231</f>
        <v>13812.6</v>
      </c>
      <c r="Q231" s="10">
        <v>98527.1</v>
      </c>
      <c r="R231" s="10"/>
      <c r="S231" s="10">
        <f t="shared" si="417"/>
        <v>98527.1</v>
      </c>
      <c r="T231" s="10"/>
      <c r="U231" s="10">
        <f t="shared" ref="U231:U233" si="663">S231+T231</f>
        <v>98527.1</v>
      </c>
      <c r="V231" s="10"/>
      <c r="W231" s="10">
        <f t="shared" ref="W231:W233" si="664">U231+V231</f>
        <v>98527.1</v>
      </c>
      <c r="X231" s="10"/>
      <c r="Y231" s="10">
        <f t="shared" ref="Y231:Y233" si="665">W231+X231</f>
        <v>98527.1</v>
      </c>
      <c r="Z231" s="24"/>
      <c r="AA231" s="10">
        <f t="shared" ref="AA231:AA233" si="666">Y231+Z231</f>
        <v>98527.1</v>
      </c>
      <c r="AB231" s="11">
        <v>0</v>
      </c>
      <c r="AC231" s="11">
        <v>0</v>
      </c>
      <c r="AD231" s="11">
        <f t="shared" si="418"/>
        <v>0</v>
      </c>
      <c r="AE231" s="11">
        <v>0</v>
      </c>
      <c r="AF231" s="11">
        <f t="shared" ref="AF231:AF233" si="667">AD231+AE231</f>
        <v>0</v>
      </c>
      <c r="AG231" s="11">
        <v>0</v>
      </c>
      <c r="AH231" s="11">
        <f t="shared" ref="AH231:AH233" si="668">AF231+AG231</f>
        <v>0</v>
      </c>
      <c r="AI231" s="11">
        <v>0</v>
      </c>
      <c r="AJ231" s="11">
        <f t="shared" ref="AJ231:AJ233" si="669">AH231+AI231</f>
        <v>0</v>
      </c>
      <c r="AK231" s="27">
        <v>0</v>
      </c>
      <c r="AL231" s="11">
        <f t="shared" ref="AL231:AL233" si="670">AJ231+AK231</f>
        <v>0</v>
      </c>
      <c r="AM231" s="3" t="s">
        <v>290</v>
      </c>
      <c r="AN231" s="3">
        <v>0</v>
      </c>
    </row>
    <row r="232" spans="1:40" x14ac:dyDescent="0.35">
      <c r="A232" s="37"/>
      <c r="B232" s="44" t="s">
        <v>21</v>
      </c>
      <c r="C232" s="44"/>
      <c r="D232" s="10">
        <v>41437.5</v>
      </c>
      <c r="E232" s="10"/>
      <c r="F232" s="10">
        <f t="shared" si="416"/>
        <v>41437.5</v>
      </c>
      <c r="G232" s="10"/>
      <c r="H232" s="10">
        <f t="shared" si="660"/>
        <v>41437.5</v>
      </c>
      <c r="I232" s="10"/>
      <c r="J232" s="10">
        <f t="shared" si="661"/>
        <v>41437.5</v>
      </c>
      <c r="K232" s="10"/>
      <c r="L232" s="10">
        <f t="shared" si="662"/>
        <v>41437.5</v>
      </c>
      <c r="M232" s="10"/>
      <c r="N232" s="10">
        <f>L232+M232</f>
        <v>41437.5</v>
      </c>
      <c r="O232" s="24"/>
      <c r="P232" s="40">
        <f>N232+O232</f>
        <v>41437.5</v>
      </c>
      <c r="Q232" s="10">
        <v>295581.09999999998</v>
      </c>
      <c r="R232" s="10"/>
      <c r="S232" s="10">
        <f t="shared" si="417"/>
        <v>295581.09999999998</v>
      </c>
      <c r="T232" s="10"/>
      <c r="U232" s="10">
        <f t="shared" si="663"/>
        <v>295581.09999999998</v>
      </c>
      <c r="V232" s="10"/>
      <c r="W232" s="10">
        <f t="shared" si="664"/>
        <v>295581.09999999998</v>
      </c>
      <c r="X232" s="10"/>
      <c r="Y232" s="10">
        <f t="shared" si="665"/>
        <v>295581.09999999998</v>
      </c>
      <c r="Z232" s="24"/>
      <c r="AA232" s="40">
        <f t="shared" si="666"/>
        <v>295581.09999999998</v>
      </c>
      <c r="AB232" s="11">
        <v>0</v>
      </c>
      <c r="AC232" s="11">
        <v>0</v>
      </c>
      <c r="AD232" s="11">
        <f t="shared" si="418"/>
        <v>0</v>
      </c>
      <c r="AE232" s="11">
        <v>0</v>
      </c>
      <c r="AF232" s="11">
        <f t="shared" si="667"/>
        <v>0</v>
      </c>
      <c r="AG232" s="11">
        <v>0</v>
      </c>
      <c r="AH232" s="11">
        <f t="shared" si="668"/>
        <v>0</v>
      </c>
      <c r="AI232" s="11">
        <v>0</v>
      </c>
      <c r="AJ232" s="11">
        <f t="shared" si="669"/>
        <v>0</v>
      </c>
      <c r="AK232" s="27">
        <v>0</v>
      </c>
      <c r="AL232" s="43">
        <f t="shared" si="670"/>
        <v>0</v>
      </c>
      <c r="AM232" s="3" t="s">
        <v>299</v>
      </c>
      <c r="AN232" s="3"/>
    </row>
    <row r="233" spans="1:40" ht="36" x14ac:dyDescent="0.35">
      <c r="A233" s="37" t="s">
        <v>237</v>
      </c>
      <c r="B233" s="44" t="s">
        <v>44</v>
      </c>
      <c r="C233" s="47" t="s">
        <v>250</v>
      </c>
      <c r="D233" s="10">
        <f>D235+D236</f>
        <v>283733.40000000002</v>
      </c>
      <c r="E233" s="10">
        <f>E235+E236</f>
        <v>0</v>
      </c>
      <c r="F233" s="10">
        <f t="shared" si="416"/>
        <v>283733.40000000002</v>
      </c>
      <c r="G233" s="10">
        <f>G235+G236</f>
        <v>0</v>
      </c>
      <c r="H233" s="10">
        <f t="shared" si="660"/>
        <v>283733.40000000002</v>
      </c>
      <c r="I233" s="10">
        <f>I235+I236</f>
        <v>0</v>
      </c>
      <c r="J233" s="10">
        <f t="shared" si="661"/>
        <v>283733.40000000002</v>
      </c>
      <c r="K233" s="10">
        <f>K235+K236</f>
        <v>25817.919999999998</v>
      </c>
      <c r="L233" s="10">
        <f t="shared" si="662"/>
        <v>309551.32</v>
      </c>
      <c r="M233" s="10">
        <f>M235+M236</f>
        <v>0</v>
      </c>
      <c r="N233" s="10">
        <f>L233+M233</f>
        <v>309551.32</v>
      </c>
      <c r="O233" s="24">
        <f>O235+O236</f>
        <v>0</v>
      </c>
      <c r="P233" s="40">
        <f>N233+O233</f>
        <v>309551.32</v>
      </c>
      <c r="Q233" s="10">
        <f t="shared" ref="Q233:AB233" si="671">Q235+Q236</f>
        <v>0</v>
      </c>
      <c r="R233" s="10">
        <f t="shared" ref="R233:T233" si="672">R235+R236</f>
        <v>0</v>
      </c>
      <c r="S233" s="10">
        <f t="shared" si="417"/>
        <v>0</v>
      </c>
      <c r="T233" s="10">
        <f t="shared" si="672"/>
        <v>0</v>
      </c>
      <c r="U233" s="10">
        <f t="shared" si="663"/>
        <v>0</v>
      </c>
      <c r="V233" s="10">
        <f t="shared" ref="V233" si="673">V235+V236</f>
        <v>0</v>
      </c>
      <c r="W233" s="10">
        <f t="shared" si="664"/>
        <v>0</v>
      </c>
      <c r="X233" s="10">
        <f t="shared" ref="X233:Z233" si="674">X235+X236</f>
        <v>0</v>
      </c>
      <c r="Y233" s="10">
        <f t="shared" si="665"/>
        <v>0</v>
      </c>
      <c r="Z233" s="24">
        <f t="shared" si="674"/>
        <v>0</v>
      </c>
      <c r="AA233" s="40">
        <f t="shared" si="666"/>
        <v>0</v>
      </c>
      <c r="AB233" s="10">
        <f t="shared" si="671"/>
        <v>0</v>
      </c>
      <c r="AC233" s="11">
        <f t="shared" ref="AC233:AE233" si="675">AC235+AC236</f>
        <v>0</v>
      </c>
      <c r="AD233" s="11">
        <f t="shared" si="418"/>
        <v>0</v>
      </c>
      <c r="AE233" s="11">
        <f t="shared" si="675"/>
        <v>0</v>
      </c>
      <c r="AF233" s="11">
        <f t="shared" si="667"/>
        <v>0</v>
      </c>
      <c r="AG233" s="11">
        <f t="shared" ref="AG233:AI233" si="676">AG235+AG236</f>
        <v>0</v>
      </c>
      <c r="AH233" s="11">
        <f t="shared" si="668"/>
        <v>0</v>
      </c>
      <c r="AI233" s="11">
        <f t="shared" si="676"/>
        <v>0</v>
      </c>
      <c r="AJ233" s="11">
        <f t="shared" si="669"/>
        <v>0</v>
      </c>
      <c r="AK233" s="27">
        <f t="shared" ref="AK233" si="677">AK235+AK236</f>
        <v>0</v>
      </c>
      <c r="AL233" s="43">
        <f t="shared" si="670"/>
        <v>0</v>
      </c>
      <c r="AM233" s="3"/>
      <c r="AN233" s="3"/>
    </row>
    <row r="234" spans="1:40" x14ac:dyDescent="0.35">
      <c r="A234" s="37"/>
      <c r="B234" s="44" t="s">
        <v>5</v>
      </c>
      <c r="C234" s="44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24"/>
      <c r="P234" s="40"/>
      <c r="Q234" s="10"/>
      <c r="R234" s="10"/>
      <c r="S234" s="10"/>
      <c r="T234" s="10"/>
      <c r="U234" s="10"/>
      <c r="V234" s="10"/>
      <c r="W234" s="10"/>
      <c r="X234" s="10"/>
      <c r="Y234" s="10"/>
      <c r="Z234" s="24"/>
      <c r="AA234" s="40"/>
      <c r="AB234" s="11"/>
      <c r="AC234" s="11"/>
      <c r="AD234" s="11"/>
      <c r="AE234" s="11"/>
      <c r="AF234" s="11"/>
      <c r="AG234" s="11"/>
      <c r="AH234" s="11"/>
      <c r="AI234" s="11"/>
      <c r="AJ234" s="11"/>
      <c r="AK234" s="27"/>
      <c r="AL234" s="43"/>
      <c r="AM234" s="3"/>
      <c r="AN234" s="3"/>
    </row>
    <row r="235" spans="1:40" s="3" customFormat="1" hidden="1" x14ac:dyDescent="0.35">
      <c r="A235" s="1"/>
      <c r="B235" s="16" t="s">
        <v>6</v>
      </c>
      <c r="C235" s="16"/>
      <c r="D235" s="10">
        <v>70933.399999999994</v>
      </c>
      <c r="E235" s="10"/>
      <c r="F235" s="10">
        <f t="shared" si="416"/>
        <v>70933.399999999994</v>
      </c>
      <c r="G235" s="10"/>
      <c r="H235" s="10">
        <f t="shared" ref="H235:H241" si="678">F235+G235</f>
        <v>70933.399999999994</v>
      </c>
      <c r="I235" s="10"/>
      <c r="J235" s="10">
        <f t="shared" ref="J235:J241" si="679">H235+I235</f>
        <v>70933.399999999994</v>
      </c>
      <c r="K235" s="10">
        <v>25817.919999999998</v>
      </c>
      <c r="L235" s="10">
        <f t="shared" ref="L235:L241" si="680">J235+K235</f>
        <v>96751.319999999992</v>
      </c>
      <c r="M235" s="10"/>
      <c r="N235" s="10">
        <f t="shared" ref="N235:N241" si="681">L235+M235</f>
        <v>96751.319999999992</v>
      </c>
      <c r="O235" s="24"/>
      <c r="P235" s="10">
        <f t="shared" ref="P235:P241" si="682">N235+O235</f>
        <v>96751.319999999992</v>
      </c>
      <c r="Q235" s="10">
        <v>0</v>
      </c>
      <c r="R235" s="10">
        <v>0</v>
      </c>
      <c r="S235" s="10">
        <f t="shared" si="417"/>
        <v>0</v>
      </c>
      <c r="T235" s="10">
        <v>0</v>
      </c>
      <c r="U235" s="10">
        <f t="shared" ref="U235:U241" si="683">S235+T235</f>
        <v>0</v>
      </c>
      <c r="V235" s="10">
        <v>0</v>
      </c>
      <c r="W235" s="10">
        <f t="shared" ref="W235:W241" si="684">U235+V235</f>
        <v>0</v>
      </c>
      <c r="X235" s="10">
        <v>0</v>
      </c>
      <c r="Y235" s="10">
        <f t="shared" ref="Y235:Y241" si="685">W235+X235</f>
        <v>0</v>
      </c>
      <c r="Z235" s="24"/>
      <c r="AA235" s="10">
        <f t="shared" ref="AA235:AA241" si="686">Y235+Z235</f>
        <v>0</v>
      </c>
      <c r="AB235" s="11">
        <v>0</v>
      </c>
      <c r="AC235" s="11">
        <v>0</v>
      </c>
      <c r="AD235" s="11">
        <f t="shared" si="418"/>
        <v>0</v>
      </c>
      <c r="AE235" s="11">
        <v>0</v>
      </c>
      <c r="AF235" s="11">
        <f t="shared" ref="AF235:AF241" si="687">AD235+AE235</f>
        <v>0</v>
      </c>
      <c r="AG235" s="11">
        <v>0</v>
      </c>
      <c r="AH235" s="11">
        <f t="shared" ref="AH235:AH241" si="688">AF235+AG235</f>
        <v>0</v>
      </c>
      <c r="AI235" s="11">
        <v>0</v>
      </c>
      <c r="AJ235" s="11">
        <f t="shared" ref="AJ235:AJ241" si="689">AH235+AI235</f>
        <v>0</v>
      </c>
      <c r="AK235" s="27">
        <v>0</v>
      </c>
      <c r="AL235" s="11">
        <f t="shared" ref="AL235:AL241" si="690">AJ235+AK235</f>
        <v>0</v>
      </c>
      <c r="AM235" s="3" t="s">
        <v>280</v>
      </c>
      <c r="AN235" s="3">
        <v>0</v>
      </c>
    </row>
    <row r="236" spans="1:40" x14ac:dyDescent="0.35">
      <c r="A236" s="37"/>
      <c r="B236" s="44" t="s">
        <v>21</v>
      </c>
      <c r="C236" s="44"/>
      <c r="D236" s="10">
        <v>212800</v>
      </c>
      <c r="E236" s="10"/>
      <c r="F236" s="10">
        <f t="shared" si="416"/>
        <v>212800</v>
      </c>
      <c r="G236" s="10"/>
      <c r="H236" s="10">
        <f t="shared" si="678"/>
        <v>212800</v>
      </c>
      <c r="I236" s="10"/>
      <c r="J236" s="10">
        <f t="shared" si="679"/>
        <v>212800</v>
      </c>
      <c r="K236" s="10"/>
      <c r="L236" s="10">
        <f t="shared" si="680"/>
        <v>212800</v>
      </c>
      <c r="M236" s="10"/>
      <c r="N236" s="10">
        <f t="shared" si="681"/>
        <v>212800</v>
      </c>
      <c r="O236" s="24"/>
      <c r="P236" s="40">
        <f t="shared" si="682"/>
        <v>212800</v>
      </c>
      <c r="Q236" s="10">
        <v>0</v>
      </c>
      <c r="R236" s="10">
        <v>0</v>
      </c>
      <c r="S236" s="10">
        <f t="shared" si="417"/>
        <v>0</v>
      </c>
      <c r="T236" s="10">
        <v>0</v>
      </c>
      <c r="U236" s="10">
        <f t="shared" si="683"/>
        <v>0</v>
      </c>
      <c r="V236" s="10">
        <v>0</v>
      </c>
      <c r="W236" s="10">
        <f t="shared" si="684"/>
        <v>0</v>
      </c>
      <c r="X236" s="10">
        <v>0</v>
      </c>
      <c r="Y236" s="10">
        <f t="shared" si="685"/>
        <v>0</v>
      </c>
      <c r="Z236" s="24"/>
      <c r="AA236" s="40">
        <f t="shared" si="686"/>
        <v>0</v>
      </c>
      <c r="AB236" s="11">
        <v>0</v>
      </c>
      <c r="AC236" s="11">
        <v>0</v>
      </c>
      <c r="AD236" s="11">
        <f t="shared" si="418"/>
        <v>0</v>
      </c>
      <c r="AE236" s="11">
        <v>0</v>
      </c>
      <c r="AF236" s="11">
        <f t="shared" si="687"/>
        <v>0</v>
      </c>
      <c r="AG236" s="11">
        <v>0</v>
      </c>
      <c r="AH236" s="11">
        <f t="shared" si="688"/>
        <v>0</v>
      </c>
      <c r="AI236" s="11">
        <v>0</v>
      </c>
      <c r="AJ236" s="11">
        <f t="shared" si="689"/>
        <v>0</v>
      </c>
      <c r="AK236" s="27">
        <v>0</v>
      </c>
      <c r="AL236" s="43">
        <f t="shared" si="690"/>
        <v>0</v>
      </c>
      <c r="AM236" s="3" t="s">
        <v>280</v>
      </c>
      <c r="AN236" s="3"/>
    </row>
    <row r="237" spans="1:40" ht="36" x14ac:dyDescent="0.35">
      <c r="A237" s="37" t="s">
        <v>238</v>
      </c>
      <c r="B237" s="44" t="s">
        <v>254</v>
      </c>
      <c r="C237" s="47" t="s">
        <v>97</v>
      </c>
      <c r="D237" s="10">
        <v>8000</v>
      </c>
      <c r="E237" s="10"/>
      <c r="F237" s="10">
        <f t="shared" si="416"/>
        <v>8000</v>
      </c>
      <c r="G237" s="10">
        <v>3396.34</v>
      </c>
      <c r="H237" s="10">
        <f t="shared" si="678"/>
        <v>11396.34</v>
      </c>
      <c r="I237" s="10"/>
      <c r="J237" s="10">
        <f t="shared" si="679"/>
        <v>11396.34</v>
      </c>
      <c r="K237" s="10"/>
      <c r="L237" s="10">
        <f t="shared" si="680"/>
        <v>11396.34</v>
      </c>
      <c r="M237" s="10"/>
      <c r="N237" s="10">
        <f t="shared" si="681"/>
        <v>11396.34</v>
      </c>
      <c r="O237" s="24"/>
      <c r="P237" s="40">
        <f t="shared" si="682"/>
        <v>11396.34</v>
      </c>
      <c r="Q237" s="10">
        <v>39873.699999999997</v>
      </c>
      <c r="R237" s="10"/>
      <c r="S237" s="10">
        <f t="shared" si="417"/>
        <v>39873.699999999997</v>
      </c>
      <c r="T237" s="10"/>
      <c r="U237" s="10">
        <f t="shared" si="683"/>
        <v>39873.699999999997</v>
      </c>
      <c r="V237" s="10"/>
      <c r="W237" s="10">
        <f t="shared" si="684"/>
        <v>39873.699999999997</v>
      </c>
      <c r="X237" s="10"/>
      <c r="Y237" s="10">
        <f t="shared" si="685"/>
        <v>39873.699999999997</v>
      </c>
      <c r="Z237" s="24"/>
      <c r="AA237" s="40">
        <f t="shared" si="686"/>
        <v>39873.699999999997</v>
      </c>
      <c r="AB237" s="11">
        <v>0</v>
      </c>
      <c r="AC237" s="11">
        <v>0</v>
      </c>
      <c r="AD237" s="11">
        <f t="shared" si="418"/>
        <v>0</v>
      </c>
      <c r="AE237" s="11">
        <v>0</v>
      </c>
      <c r="AF237" s="11">
        <f t="shared" si="687"/>
        <v>0</v>
      </c>
      <c r="AG237" s="11">
        <v>0</v>
      </c>
      <c r="AH237" s="11">
        <f t="shared" si="688"/>
        <v>0</v>
      </c>
      <c r="AI237" s="11">
        <v>0</v>
      </c>
      <c r="AJ237" s="11">
        <f t="shared" si="689"/>
        <v>0</v>
      </c>
      <c r="AK237" s="27">
        <v>0</v>
      </c>
      <c r="AL237" s="43">
        <f t="shared" si="690"/>
        <v>0</v>
      </c>
      <c r="AM237" s="3" t="s">
        <v>284</v>
      </c>
      <c r="AN237" s="3"/>
    </row>
    <row r="238" spans="1:40" ht="36" x14ac:dyDescent="0.35">
      <c r="A238" s="37" t="s">
        <v>239</v>
      </c>
      <c r="B238" s="44" t="s">
        <v>52</v>
      </c>
      <c r="C238" s="47" t="s">
        <v>97</v>
      </c>
      <c r="D238" s="10">
        <v>21398.400000000001</v>
      </c>
      <c r="E238" s="10"/>
      <c r="F238" s="10">
        <f t="shared" si="416"/>
        <v>21398.400000000001</v>
      </c>
      <c r="G238" s="10"/>
      <c r="H238" s="10">
        <f t="shared" si="678"/>
        <v>21398.400000000001</v>
      </c>
      <c r="I238" s="10"/>
      <c r="J238" s="10">
        <f t="shared" si="679"/>
        <v>21398.400000000001</v>
      </c>
      <c r="K238" s="10"/>
      <c r="L238" s="10">
        <f t="shared" si="680"/>
        <v>21398.400000000001</v>
      </c>
      <c r="M238" s="10"/>
      <c r="N238" s="10">
        <f t="shared" si="681"/>
        <v>21398.400000000001</v>
      </c>
      <c r="O238" s="24"/>
      <c r="P238" s="40">
        <f t="shared" si="682"/>
        <v>21398.400000000001</v>
      </c>
      <c r="Q238" s="10">
        <v>0</v>
      </c>
      <c r="R238" s="10">
        <v>0</v>
      </c>
      <c r="S238" s="10">
        <f t="shared" si="417"/>
        <v>0</v>
      </c>
      <c r="T238" s="10">
        <v>0</v>
      </c>
      <c r="U238" s="10">
        <f t="shared" si="683"/>
        <v>0</v>
      </c>
      <c r="V238" s="10">
        <v>0</v>
      </c>
      <c r="W238" s="10">
        <f t="shared" si="684"/>
        <v>0</v>
      </c>
      <c r="X238" s="10">
        <v>0</v>
      </c>
      <c r="Y238" s="10">
        <f t="shared" si="685"/>
        <v>0</v>
      </c>
      <c r="Z238" s="24"/>
      <c r="AA238" s="40">
        <f t="shared" si="686"/>
        <v>0</v>
      </c>
      <c r="AB238" s="11">
        <v>0</v>
      </c>
      <c r="AC238" s="11">
        <v>0</v>
      </c>
      <c r="AD238" s="11">
        <f t="shared" si="418"/>
        <v>0</v>
      </c>
      <c r="AE238" s="11">
        <v>0</v>
      </c>
      <c r="AF238" s="11">
        <f t="shared" si="687"/>
        <v>0</v>
      </c>
      <c r="AG238" s="11">
        <v>0</v>
      </c>
      <c r="AH238" s="11">
        <f t="shared" si="688"/>
        <v>0</v>
      </c>
      <c r="AI238" s="11">
        <v>0</v>
      </c>
      <c r="AJ238" s="11">
        <f t="shared" si="689"/>
        <v>0</v>
      </c>
      <c r="AK238" s="27">
        <v>0</v>
      </c>
      <c r="AL238" s="43">
        <f t="shared" si="690"/>
        <v>0</v>
      </c>
      <c r="AM238" s="3" t="s">
        <v>285</v>
      </c>
      <c r="AN238" s="3"/>
    </row>
    <row r="239" spans="1:40" ht="36" x14ac:dyDescent="0.35">
      <c r="A239" s="37" t="s">
        <v>240</v>
      </c>
      <c r="B239" s="44" t="s">
        <v>53</v>
      </c>
      <c r="C239" s="47" t="s">
        <v>97</v>
      </c>
      <c r="D239" s="10">
        <v>12363.3</v>
      </c>
      <c r="E239" s="10"/>
      <c r="F239" s="10">
        <f t="shared" ref="F239:F328" si="691">D239+E239</f>
        <v>12363.3</v>
      </c>
      <c r="G239" s="10"/>
      <c r="H239" s="10">
        <f t="shared" si="678"/>
        <v>12363.3</v>
      </c>
      <c r="I239" s="10"/>
      <c r="J239" s="10">
        <f t="shared" si="679"/>
        <v>12363.3</v>
      </c>
      <c r="K239" s="10"/>
      <c r="L239" s="10">
        <f t="shared" si="680"/>
        <v>12363.3</v>
      </c>
      <c r="M239" s="10"/>
      <c r="N239" s="10">
        <f t="shared" si="681"/>
        <v>12363.3</v>
      </c>
      <c r="O239" s="24"/>
      <c r="P239" s="40">
        <f t="shared" si="682"/>
        <v>12363.3</v>
      </c>
      <c r="Q239" s="10">
        <v>0</v>
      </c>
      <c r="R239" s="10">
        <v>0</v>
      </c>
      <c r="S239" s="10">
        <f t="shared" ref="S239:S328" si="692">Q239+R239</f>
        <v>0</v>
      </c>
      <c r="T239" s="10">
        <v>0</v>
      </c>
      <c r="U239" s="10">
        <f t="shared" si="683"/>
        <v>0</v>
      </c>
      <c r="V239" s="10">
        <v>0</v>
      </c>
      <c r="W239" s="10">
        <f t="shared" si="684"/>
        <v>0</v>
      </c>
      <c r="X239" s="10">
        <v>0</v>
      </c>
      <c r="Y239" s="10">
        <f t="shared" si="685"/>
        <v>0</v>
      </c>
      <c r="Z239" s="24"/>
      <c r="AA239" s="40">
        <f t="shared" si="686"/>
        <v>0</v>
      </c>
      <c r="AB239" s="11">
        <v>0</v>
      </c>
      <c r="AC239" s="11">
        <v>0</v>
      </c>
      <c r="AD239" s="11">
        <f t="shared" ref="AD239:AD328" si="693">AB239+AC239</f>
        <v>0</v>
      </c>
      <c r="AE239" s="11">
        <v>0</v>
      </c>
      <c r="AF239" s="11">
        <f t="shared" si="687"/>
        <v>0</v>
      </c>
      <c r="AG239" s="11">
        <v>0</v>
      </c>
      <c r="AH239" s="11">
        <f t="shared" si="688"/>
        <v>0</v>
      </c>
      <c r="AI239" s="11">
        <v>0</v>
      </c>
      <c r="AJ239" s="11">
        <f t="shared" si="689"/>
        <v>0</v>
      </c>
      <c r="AK239" s="27">
        <v>0</v>
      </c>
      <c r="AL239" s="43">
        <f t="shared" si="690"/>
        <v>0</v>
      </c>
      <c r="AM239" s="3" t="s">
        <v>286</v>
      </c>
      <c r="AN239" s="3"/>
    </row>
    <row r="240" spans="1:40" ht="54" x14ac:dyDescent="0.35">
      <c r="A240" s="37" t="s">
        <v>241</v>
      </c>
      <c r="B240" s="44" t="s">
        <v>54</v>
      </c>
      <c r="C240" s="47" t="s">
        <v>97</v>
      </c>
      <c r="D240" s="10">
        <v>9666.2000000000007</v>
      </c>
      <c r="E240" s="10"/>
      <c r="F240" s="10">
        <f t="shared" si="691"/>
        <v>9666.2000000000007</v>
      </c>
      <c r="G240" s="10"/>
      <c r="H240" s="10">
        <f t="shared" si="678"/>
        <v>9666.2000000000007</v>
      </c>
      <c r="I240" s="10"/>
      <c r="J240" s="10">
        <f t="shared" si="679"/>
        <v>9666.2000000000007</v>
      </c>
      <c r="K240" s="10"/>
      <c r="L240" s="10">
        <f t="shared" si="680"/>
        <v>9666.2000000000007</v>
      </c>
      <c r="M240" s="10"/>
      <c r="N240" s="10">
        <f t="shared" si="681"/>
        <v>9666.2000000000007</v>
      </c>
      <c r="O240" s="24"/>
      <c r="P240" s="40">
        <f t="shared" si="682"/>
        <v>9666.2000000000007</v>
      </c>
      <c r="Q240" s="10">
        <v>0</v>
      </c>
      <c r="R240" s="10">
        <v>0</v>
      </c>
      <c r="S240" s="10">
        <f t="shared" si="692"/>
        <v>0</v>
      </c>
      <c r="T240" s="10">
        <v>0</v>
      </c>
      <c r="U240" s="10">
        <f t="shared" si="683"/>
        <v>0</v>
      </c>
      <c r="V240" s="10">
        <v>0</v>
      </c>
      <c r="W240" s="10">
        <f t="shared" si="684"/>
        <v>0</v>
      </c>
      <c r="X240" s="10">
        <v>0</v>
      </c>
      <c r="Y240" s="10">
        <f t="shared" si="685"/>
        <v>0</v>
      </c>
      <c r="Z240" s="24"/>
      <c r="AA240" s="40">
        <f t="shared" si="686"/>
        <v>0</v>
      </c>
      <c r="AB240" s="11">
        <v>0</v>
      </c>
      <c r="AC240" s="11">
        <v>0</v>
      </c>
      <c r="AD240" s="11">
        <f t="shared" si="693"/>
        <v>0</v>
      </c>
      <c r="AE240" s="11">
        <v>0</v>
      </c>
      <c r="AF240" s="11">
        <f t="shared" si="687"/>
        <v>0</v>
      </c>
      <c r="AG240" s="11">
        <v>0</v>
      </c>
      <c r="AH240" s="11">
        <f t="shared" si="688"/>
        <v>0</v>
      </c>
      <c r="AI240" s="11">
        <v>0</v>
      </c>
      <c r="AJ240" s="11">
        <f t="shared" si="689"/>
        <v>0</v>
      </c>
      <c r="AK240" s="27">
        <v>0</v>
      </c>
      <c r="AL240" s="43">
        <f t="shared" si="690"/>
        <v>0</v>
      </c>
      <c r="AM240" s="3" t="s">
        <v>287</v>
      </c>
      <c r="AN240" s="3"/>
    </row>
    <row r="241" spans="1:40" ht="36" x14ac:dyDescent="0.35">
      <c r="A241" s="37" t="s">
        <v>242</v>
      </c>
      <c r="B241" s="44" t="s">
        <v>55</v>
      </c>
      <c r="C241" s="47" t="s">
        <v>97</v>
      </c>
      <c r="D241" s="10">
        <f>D243+D244</f>
        <v>0</v>
      </c>
      <c r="E241" s="10">
        <f>E243+E244</f>
        <v>0</v>
      </c>
      <c r="F241" s="10">
        <f t="shared" si="691"/>
        <v>0</v>
      </c>
      <c r="G241" s="10">
        <f>G243+G244</f>
        <v>0</v>
      </c>
      <c r="H241" s="10">
        <f t="shared" si="678"/>
        <v>0</v>
      </c>
      <c r="I241" s="10">
        <f>I243+I244</f>
        <v>0</v>
      </c>
      <c r="J241" s="10">
        <f t="shared" si="679"/>
        <v>0</v>
      </c>
      <c r="K241" s="10">
        <f>K243+K244</f>
        <v>0</v>
      </c>
      <c r="L241" s="10">
        <f t="shared" si="680"/>
        <v>0</v>
      </c>
      <c r="M241" s="10">
        <f>M243+M244</f>
        <v>0</v>
      </c>
      <c r="N241" s="10">
        <f t="shared" si="681"/>
        <v>0</v>
      </c>
      <c r="O241" s="24">
        <f>O243+O244</f>
        <v>0</v>
      </c>
      <c r="P241" s="40">
        <f t="shared" si="682"/>
        <v>0</v>
      </c>
      <c r="Q241" s="10">
        <f t="shared" ref="Q241:AB241" si="694">Q243+Q244</f>
        <v>33031.4</v>
      </c>
      <c r="R241" s="10">
        <f t="shared" ref="R241:T241" si="695">R243+R244</f>
        <v>0</v>
      </c>
      <c r="S241" s="10">
        <f t="shared" si="692"/>
        <v>33031.4</v>
      </c>
      <c r="T241" s="10">
        <f t="shared" si="695"/>
        <v>0</v>
      </c>
      <c r="U241" s="10">
        <f t="shared" si="683"/>
        <v>33031.4</v>
      </c>
      <c r="V241" s="10">
        <f t="shared" ref="V241" si="696">V243+V244</f>
        <v>0</v>
      </c>
      <c r="W241" s="10">
        <f t="shared" si="684"/>
        <v>33031.4</v>
      </c>
      <c r="X241" s="10">
        <f t="shared" ref="X241:Z241" si="697">X243+X244</f>
        <v>0</v>
      </c>
      <c r="Y241" s="10">
        <f t="shared" si="685"/>
        <v>33031.4</v>
      </c>
      <c r="Z241" s="24">
        <f t="shared" si="697"/>
        <v>0</v>
      </c>
      <c r="AA241" s="40">
        <f t="shared" si="686"/>
        <v>33031.4</v>
      </c>
      <c r="AB241" s="10">
        <f t="shared" si="694"/>
        <v>0</v>
      </c>
      <c r="AC241" s="11">
        <f t="shared" ref="AC241:AE241" si="698">AC243+AC244</f>
        <v>0</v>
      </c>
      <c r="AD241" s="11">
        <f t="shared" si="693"/>
        <v>0</v>
      </c>
      <c r="AE241" s="11">
        <f t="shared" si="698"/>
        <v>0</v>
      </c>
      <c r="AF241" s="11">
        <f t="shared" si="687"/>
        <v>0</v>
      </c>
      <c r="AG241" s="11">
        <f t="shared" ref="AG241:AI241" si="699">AG243+AG244</f>
        <v>0</v>
      </c>
      <c r="AH241" s="11">
        <f t="shared" si="688"/>
        <v>0</v>
      </c>
      <c r="AI241" s="11">
        <f t="shared" si="699"/>
        <v>0</v>
      </c>
      <c r="AJ241" s="11">
        <f t="shared" si="689"/>
        <v>0</v>
      </c>
      <c r="AK241" s="27">
        <f t="shared" ref="AK241" si="700">AK243+AK244</f>
        <v>0</v>
      </c>
      <c r="AL241" s="43">
        <f t="shared" si="690"/>
        <v>0</v>
      </c>
      <c r="AM241" s="3"/>
      <c r="AN241" s="3"/>
    </row>
    <row r="242" spans="1:40" x14ac:dyDescent="0.35">
      <c r="A242" s="37"/>
      <c r="B242" s="44" t="s">
        <v>5</v>
      </c>
      <c r="C242" s="44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24"/>
      <c r="P242" s="40"/>
      <c r="Q242" s="10"/>
      <c r="R242" s="10"/>
      <c r="S242" s="10"/>
      <c r="T242" s="10"/>
      <c r="U242" s="10"/>
      <c r="V242" s="10"/>
      <c r="W242" s="10"/>
      <c r="X242" s="10"/>
      <c r="Y242" s="10"/>
      <c r="Z242" s="24"/>
      <c r="AA242" s="40"/>
      <c r="AB242" s="11"/>
      <c r="AC242" s="11"/>
      <c r="AD242" s="11"/>
      <c r="AE242" s="11"/>
      <c r="AF242" s="11"/>
      <c r="AG242" s="11"/>
      <c r="AH242" s="11"/>
      <c r="AI242" s="11"/>
      <c r="AJ242" s="11"/>
      <c r="AK242" s="27"/>
      <c r="AL242" s="43"/>
      <c r="AM242" s="3"/>
      <c r="AN242" s="3"/>
    </row>
    <row r="243" spans="1:40" s="3" customFormat="1" hidden="1" x14ac:dyDescent="0.35">
      <c r="A243" s="1"/>
      <c r="B243" s="16" t="s">
        <v>6</v>
      </c>
      <c r="C243" s="16"/>
      <c r="D243" s="10">
        <v>0</v>
      </c>
      <c r="E243" s="10">
        <v>0</v>
      </c>
      <c r="F243" s="10">
        <f t="shared" si="691"/>
        <v>0</v>
      </c>
      <c r="G243" s="10">
        <v>0</v>
      </c>
      <c r="H243" s="10">
        <f t="shared" ref="H243:H245" si="701">F243+G243</f>
        <v>0</v>
      </c>
      <c r="I243" s="10">
        <v>0</v>
      </c>
      <c r="J243" s="10">
        <f t="shared" ref="J243:J245" si="702">H243+I243</f>
        <v>0</v>
      </c>
      <c r="K243" s="10">
        <v>0</v>
      </c>
      <c r="L243" s="10">
        <f t="shared" ref="L243:L245" si="703">J243+K243</f>
        <v>0</v>
      </c>
      <c r="M243" s="10">
        <v>0</v>
      </c>
      <c r="N243" s="10">
        <f>L243+M243</f>
        <v>0</v>
      </c>
      <c r="O243" s="24">
        <v>0</v>
      </c>
      <c r="P243" s="10">
        <f>N243+O243</f>
        <v>0</v>
      </c>
      <c r="Q243" s="10">
        <v>8257.9</v>
      </c>
      <c r="R243" s="10"/>
      <c r="S243" s="10">
        <f t="shared" si="692"/>
        <v>8257.9</v>
      </c>
      <c r="T243" s="10"/>
      <c r="U243" s="10">
        <f t="shared" ref="U243:U245" si="704">S243+T243</f>
        <v>8257.9</v>
      </c>
      <c r="V243" s="10"/>
      <c r="W243" s="10">
        <f t="shared" ref="W243:W245" si="705">U243+V243</f>
        <v>8257.9</v>
      </c>
      <c r="X243" s="10"/>
      <c r="Y243" s="10">
        <f t="shared" ref="Y243:Y245" si="706">W243+X243</f>
        <v>8257.9</v>
      </c>
      <c r="Z243" s="24">
        <v>-0.05</v>
      </c>
      <c r="AA243" s="10">
        <f t="shared" ref="AA243:AA245" si="707">Y243+Z243</f>
        <v>8257.85</v>
      </c>
      <c r="AB243" s="11">
        <v>0</v>
      </c>
      <c r="AC243" s="11">
        <v>0</v>
      </c>
      <c r="AD243" s="11">
        <f t="shared" si="693"/>
        <v>0</v>
      </c>
      <c r="AE243" s="11">
        <v>0</v>
      </c>
      <c r="AF243" s="11">
        <f t="shared" ref="AF243:AF245" si="708">AD243+AE243</f>
        <v>0</v>
      </c>
      <c r="AG243" s="11">
        <v>0</v>
      </c>
      <c r="AH243" s="11">
        <f t="shared" ref="AH243:AH245" si="709">AF243+AG243</f>
        <v>0</v>
      </c>
      <c r="AI243" s="11">
        <v>0</v>
      </c>
      <c r="AJ243" s="11">
        <f t="shared" ref="AJ243:AJ245" si="710">AH243+AI243</f>
        <v>0</v>
      </c>
      <c r="AK243" s="27">
        <v>0</v>
      </c>
      <c r="AL243" s="11">
        <f t="shared" ref="AL243:AL245" si="711">AJ243+AK243</f>
        <v>0</v>
      </c>
      <c r="AM243" s="3" t="s">
        <v>289</v>
      </c>
      <c r="AN243" s="3">
        <v>0</v>
      </c>
    </row>
    <row r="244" spans="1:40" x14ac:dyDescent="0.35">
      <c r="A244" s="37"/>
      <c r="B244" s="44" t="s">
        <v>21</v>
      </c>
      <c r="C244" s="44"/>
      <c r="D244" s="10">
        <v>0</v>
      </c>
      <c r="E244" s="10">
        <v>0</v>
      </c>
      <c r="F244" s="10">
        <f t="shared" si="691"/>
        <v>0</v>
      </c>
      <c r="G244" s="10">
        <v>0</v>
      </c>
      <c r="H244" s="10">
        <f t="shared" si="701"/>
        <v>0</v>
      </c>
      <c r="I244" s="10">
        <v>0</v>
      </c>
      <c r="J244" s="10">
        <f t="shared" si="702"/>
        <v>0</v>
      </c>
      <c r="K244" s="10">
        <v>0</v>
      </c>
      <c r="L244" s="10">
        <f t="shared" si="703"/>
        <v>0</v>
      </c>
      <c r="M244" s="10">
        <v>0</v>
      </c>
      <c r="N244" s="10">
        <f>L244+M244</f>
        <v>0</v>
      </c>
      <c r="O244" s="24">
        <v>0</v>
      </c>
      <c r="P244" s="40">
        <f>N244+O244</f>
        <v>0</v>
      </c>
      <c r="Q244" s="10">
        <v>24773.5</v>
      </c>
      <c r="R244" s="10"/>
      <c r="S244" s="10">
        <f t="shared" si="692"/>
        <v>24773.5</v>
      </c>
      <c r="T244" s="10"/>
      <c r="U244" s="10">
        <f t="shared" si="704"/>
        <v>24773.5</v>
      </c>
      <c r="V244" s="10"/>
      <c r="W244" s="10">
        <f t="shared" si="705"/>
        <v>24773.5</v>
      </c>
      <c r="X244" s="10"/>
      <c r="Y244" s="10">
        <f t="shared" si="706"/>
        <v>24773.5</v>
      </c>
      <c r="Z244" s="24">
        <v>0.05</v>
      </c>
      <c r="AA244" s="40">
        <f t="shared" si="707"/>
        <v>24773.55</v>
      </c>
      <c r="AB244" s="11">
        <v>0</v>
      </c>
      <c r="AC244" s="11">
        <v>0</v>
      </c>
      <c r="AD244" s="11">
        <f t="shared" si="693"/>
        <v>0</v>
      </c>
      <c r="AE244" s="11">
        <v>0</v>
      </c>
      <c r="AF244" s="11">
        <f t="shared" si="708"/>
        <v>0</v>
      </c>
      <c r="AG244" s="11">
        <v>0</v>
      </c>
      <c r="AH244" s="11">
        <f t="shared" si="709"/>
        <v>0</v>
      </c>
      <c r="AI244" s="11">
        <v>0</v>
      </c>
      <c r="AJ244" s="11">
        <f t="shared" si="710"/>
        <v>0</v>
      </c>
      <c r="AK244" s="27">
        <v>0</v>
      </c>
      <c r="AL244" s="43">
        <f t="shared" si="711"/>
        <v>0</v>
      </c>
      <c r="AM244" s="3" t="s">
        <v>299</v>
      </c>
      <c r="AN244" s="3"/>
    </row>
    <row r="245" spans="1:40" ht="36" x14ac:dyDescent="0.35">
      <c r="A245" s="37" t="s">
        <v>243</v>
      </c>
      <c r="B245" s="44" t="s">
        <v>56</v>
      </c>
      <c r="C245" s="47" t="s">
        <v>97</v>
      </c>
      <c r="D245" s="10">
        <f>D247+D248</f>
        <v>0</v>
      </c>
      <c r="E245" s="10">
        <f>E247+E248</f>
        <v>0</v>
      </c>
      <c r="F245" s="10">
        <f t="shared" si="691"/>
        <v>0</v>
      </c>
      <c r="G245" s="10">
        <f>G247+G248</f>
        <v>0</v>
      </c>
      <c r="H245" s="10">
        <f t="shared" si="701"/>
        <v>0</v>
      </c>
      <c r="I245" s="10">
        <f>I247+I248</f>
        <v>0</v>
      </c>
      <c r="J245" s="10">
        <f t="shared" si="702"/>
        <v>0</v>
      </c>
      <c r="K245" s="10">
        <f>K247+K248</f>
        <v>0</v>
      </c>
      <c r="L245" s="10">
        <f t="shared" si="703"/>
        <v>0</v>
      </c>
      <c r="M245" s="10">
        <f>M247+M248</f>
        <v>0</v>
      </c>
      <c r="N245" s="10">
        <f>L245+M245</f>
        <v>0</v>
      </c>
      <c r="O245" s="24">
        <f>O247+O248</f>
        <v>0</v>
      </c>
      <c r="P245" s="40">
        <f>N245+O245</f>
        <v>0</v>
      </c>
      <c r="Q245" s="10">
        <f t="shared" ref="Q245:AB245" si="712">Q247+Q248</f>
        <v>19415.8</v>
      </c>
      <c r="R245" s="10">
        <f t="shared" ref="R245:T245" si="713">R247+R248</f>
        <v>0</v>
      </c>
      <c r="S245" s="10">
        <f t="shared" si="692"/>
        <v>19415.8</v>
      </c>
      <c r="T245" s="10">
        <f t="shared" si="713"/>
        <v>0</v>
      </c>
      <c r="U245" s="10">
        <f t="shared" si="704"/>
        <v>19415.8</v>
      </c>
      <c r="V245" s="10">
        <f t="shared" ref="V245" si="714">V247+V248</f>
        <v>0</v>
      </c>
      <c r="W245" s="10">
        <f t="shared" si="705"/>
        <v>19415.8</v>
      </c>
      <c r="X245" s="10">
        <f t="shared" ref="X245:Z245" si="715">X247+X248</f>
        <v>0</v>
      </c>
      <c r="Y245" s="10">
        <f t="shared" si="706"/>
        <v>19415.8</v>
      </c>
      <c r="Z245" s="24">
        <f t="shared" si="715"/>
        <v>0</v>
      </c>
      <c r="AA245" s="40">
        <f t="shared" si="707"/>
        <v>19415.8</v>
      </c>
      <c r="AB245" s="10">
        <f t="shared" si="712"/>
        <v>0</v>
      </c>
      <c r="AC245" s="11">
        <f t="shared" ref="AC245:AE245" si="716">AC247+AC248</f>
        <v>0</v>
      </c>
      <c r="AD245" s="11">
        <f t="shared" si="693"/>
        <v>0</v>
      </c>
      <c r="AE245" s="11">
        <f t="shared" si="716"/>
        <v>0</v>
      </c>
      <c r="AF245" s="11">
        <f t="shared" si="708"/>
        <v>0</v>
      </c>
      <c r="AG245" s="11">
        <f t="shared" ref="AG245:AI245" si="717">AG247+AG248</f>
        <v>0</v>
      </c>
      <c r="AH245" s="11">
        <f t="shared" si="709"/>
        <v>0</v>
      </c>
      <c r="AI245" s="11">
        <f t="shared" si="717"/>
        <v>0</v>
      </c>
      <c r="AJ245" s="11">
        <f t="shared" si="710"/>
        <v>0</v>
      </c>
      <c r="AK245" s="27">
        <f t="shared" ref="AK245" si="718">AK247+AK248</f>
        <v>0</v>
      </c>
      <c r="AL245" s="43">
        <f t="shared" si="711"/>
        <v>0</v>
      </c>
      <c r="AM245" s="3"/>
      <c r="AN245" s="3"/>
    </row>
    <row r="246" spans="1:40" x14ac:dyDescent="0.35">
      <c r="A246" s="37"/>
      <c r="B246" s="44" t="s">
        <v>5</v>
      </c>
      <c r="C246" s="44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24"/>
      <c r="P246" s="40"/>
      <c r="Q246" s="10"/>
      <c r="R246" s="10"/>
      <c r="S246" s="10"/>
      <c r="T246" s="10"/>
      <c r="U246" s="10"/>
      <c r="V246" s="10"/>
      <c r="W246" s="10"/>
      <c r="X246" s="10"/>
      <c r="Y246" s="10"/>
      <c r="Z246" s="24"/>
      <c r="AA246" s="40"/>
      <c r="AB246" s="11"/>
      <c r="AC246" s="11"/>
      <c r="AD246" s="11"/>
      <c r="AE246" s="11"/>
      <c r="AF246" s="11"/>
      <c r="AG246" s="11"/>
      <c r="AH246" s="11"/>
      <c r="AI246" s="11"/>
      <c r="AJ246" s="11"/>
      <c r="AK246" s="27"/>
      <c r="AL246" s="43"/>
      <c r="AM246" s="3"/>
      <c r="AN246" s="3"/>
    </row>
    <row r="247" spans="1:40" s="3" customFormat="1" hidden="1" x14ac:dyDescent="0.35">
      <c r="A247" s="1"/>
      <c r="B247" s="16" t="s">
        <v>6</v>
      </c>
      <c r="C247" s="16"/>
      <c r="D247" s="10">
        <v>0</v>
      </c>
      <c r="E247" s="10">
        <v>0</v>
      </c>
      <c r="F247" s="10">
        <f t="shared" si="691"/>
        <v>0</v>
      </c>
      <c r="G247" s="10">
        <v>0</v>
      </c>
      <c r="H247" s="10">
        <f t="shared" ref="H247:H249" si="719">F247+G247</f>
        <v>0</v>
      </c>
      <c r="I247" s="10">
        <v>0</v>
      </c>
      <c r="J247" s="10">
        <f t="shared" ref="J247:J249" si="720">H247+I247</f>
        <v>0</v>
      </c>
      <c r="K247" s="10">
        <v>0</v>
      </c>
      <c r="L247" s="10">
        <f t="shared" ref="L247:L249" si="721">J247+K247</f>
        <v>0</v>
      </c>
      <c r="M247" s="10">
        <v>0</v>
      </c>
      <c r="N247" s="10">
        <f>L247+M247</f>
        <v>0</v>
      </c>
      <c r="O247" s="24">
        <v>0</v>
      </c>
      <c r="P247" s="10">
        <f>N247+O247</f>
        <v>0</v>
      </c>
      <c r="Q247" s="10">
        <v>4853.8999999999996</v>
      </c>
      <c r="R247" s="10"/>
      <c r="S247" s="10">
        <f t="shared" si="692"/>
        <v>4853.8999999999996</v>
      </c>
      <c r="T247" s="10"/>
      <c r="U247" s="10">
        <f t="shared" ref="U247:U249" si="722">S247+T247</f>
        <v>4853.8999999999996</v>
      </c>
      <c r="V247" s="10"/>
      <c r="W247" s="10">
        <f t="shared" ref="W247:W249" si="723">U247+V247</f>
        <v>4853.8999999999996</v>
      </c>
      <c r="X247" s="10"/>
      <c r="Y247" s="10">
        <f t="shared" ref="Y247:Y249" si="724">W247+X247</f>
        <v>4853.8999999999996</v>
      </c>
      <c r="Z247" s="24">
        <v>0.05</v>
      </c>
      <c r="AA247" s="10">
        <f t="shared" ref="AA247:AA249" si="725">Y247+Z247</f>
        <v>4853.95</v>
      </c>
      <c r="AB247" s="11">
        <v>0</v>
      </c>
      <c r="AC247" s="11">
        <v>0</v>
      </c>
      <c r="AD247" s="11">
        <f t="shared" si="693"/>
        <v>0</v>
      </c>
      <c r="AE247" s="11">
        <v>0</v>
      </c>
      <c r="AF247" s="11">
        <f t="shared" ref="AF247:AF249" si="726">AD247+AE247</f>
        <v>0</v>
      </c>
      <c r="AG247" s="11">
        <v>0</v>
      </c>
      <c r="AH247" s="11">
        <f t="shared" ref="AH247:AH249" si="727">AF247+AG247</f>
        <v>0</v>
      </c>
      <c r="AI247" s="11">
        <v>0</v>
      </c>
      <c r="AJ247" s="11">
        <f t="shared" ref="AJ247:AJ249" si="728">AH247+AI247</f>
        <v>0</v>
      </c>
      <c r="AK247" s="27">
        <v>0</v>
      </c>
      <c r="AL247" s="11">
        <f t="shared" ref="AL247:AL249" si="729">AJ247+AK247</f>
        <v>0</v>
      </c>
      <c r="AM247" s="3" t="s">
        <v>296</v>
      </c>
      <c r="AN247" s="3">
        <v>0</v>
      </c>
    </row>
    <row r="248" spans="1:40" x14ac:dyDescent="0.35">
      <c r="A248" s="37"/>
      <c r="B248" s="44" t="s">
        <v>21</v>
      </c>
      <c r="C248" s="44"/>
      <c r="D248" s="10">
        <v>0</v>
      </c>
      <c r="E248" s="10">
        <v>0</v>
      </c>
      <c r="F248" s="10">
        <f t="shared" si="691"/>
        <v>0</v>
      </c>
      <c r="G248" s="10">
        <v>0</v>
      </c>
      <c r="H248" s="10">
        <f t="shared" si="719"/>
        <v>0</v>
      </c>
      <c r="I248" s="10">
        <v>0</v>
      </c>
      <c r="J248" s="10">
        <f t="shared" si="720"/>
        <v>0</v>
      </c>
      <c r="K248" s="10">
        <v>0</v>
      </c>
      <c r="L248" s="10">
        <f t="shared" si="721"/>
        <v>0</v>
      </c>
      <c r="M248" s="10">
        <v>0</v>
      </c>
      <c r="N248" s="10">
        <f>L248+M248</f>
        <v>0</v>
      </c>
      <c r="O248" s="24">
        <v>0</v>
      </c>
      <c r="P248" s="40">
        <f>N248+O248</f>
        <v>0</v>
      </c>
      <c r="Q248" s="10">
        <v>14561.9</v>
      </c>
      <c r="R248" s="10"/>
      <c r="S248" s="10">
        <f t="shared" si="692"/>
        <v>14561.9</v>
      </c>
      <c r="T248" s="10"/>
      <c r="U248" s="10">
        <f t="shared" si="722"/>
        <v>14561.9</v>
      </c>
      <c r="V248" s="10"/>
      <c r="W248" s="10">
        <f t="shared" si="723"/>
        <v>14561.9</v>
      </c>
      <c r="X248" s="10"/>
      <c r="Y248" s="10">
        <f t="shared" si="724"/>
        <v>14561.9</v>
      </c>
      <c r="Z248" s="24">
        <v>-0.05</v>
      </c>
      <c r="AA248" s="40">
        <f t="shared" si="725"/>
        <v>14561.85</v>
      </c>
      <c r="AB248" s="11">
        <v>0</v>
      </c>
      <c r="AC248" s="11">
        <v>0</v>
      </c>
      <c r="AD248" s="11">
        <f t="shared" si="693"/>
        <v>0</v>
      </c>
      <c r="AE248" s="11">
        <v>0</v>
      </c>
      <c r="AF248" s="11">
        <f t="shared" si="726"/>
        <v>0</v>
      </c>
      <c r="AG248" s="11">
        <v>0</v>
      </c>
      <c r="AH248" s="11">
        <f t="shared" si="727"/>
        <v>0</v>
      </c>
      <c r="AI248" s="11">
        <v>0</v>
      </c>
      <c r="AJ248" s="11">
        <f t="shared" si="728"/>
        <v>0</v>
      </c>
      <c r="AK248" s="27">
        <v>0</v>
      </c>
      <c r="AL248" s="43">
        <f t="shared" si="729"/>
        <v>0</v>
      </c>
      <c r="AM248" s="3" t="s">
        <v>299</v>
      </c>
      <c r="AN248" s="3"/>
    </row>
    <row r="249" spans="1:40" ht="36" x14ac:dyDescent="0.35">
      <c r="A249" s="37" t="s">
        <v>244</v>
      </c>
      <c r="B249" s="44" t="s">
        <v>98</v>
      </c>
      <c r="C249" s="47" t="s">
        <v>97</v>
      </c>
      <c r="D249" s="10">
        <f>D251+D252</f>
        <v>0</v>
      </c>
      <c r="E249" s="10">
        <f>E251+E252</f>
        <v>0</v>
      </c>
      <c r="F249" s="10">
        <f t="shared" si="691"/>
        <v>0</v>
      </c>
      <c r="G249" s="10">
        <f>G251+G252</f>
        <v>0</v>
      </c>
      <c r="H249" s="10">
        <f t="shared" si="719"/>
        <v>0</v>
      </c>
      <c r="I249" s="10">
        <f>I251+I252</f>
        <v>0</v>
      </c>
      <c r="J249" s="10">
        <f t="shared" si="720"/>
        <v>0</v>
      </c>
      <c r="K249" s="10">
        <f>K251+K252</f>
        <v>0</v>
      </c>
      <c r="L249" s="10">
        <f t="shared" si="721"/>
        <v>0</v>
      </c>
      <c r="M249" s="10">
        <f>M251+M252</f>
        <v>0</v>
      </c>
      <c r="N249" s="10">
        <f>L249+M249</f>
        <v>0</v>
      </c>
      <c r="O249" s="24">
        <f>O251+O252</f>
        <v>0</v>
      </c>
      <c r="P249" s="40">
        <f>N249+O249</f>
        <v>0</v>
      </c>
      <c r="Q249" s="10">
        <f t="shared" ref="Q249:AB249" si="730">Q251+Q252</f>
        <v>100000</v>
      </c>
      <c r="R249" s="10">
        <f t="shared" ref="R249:T249" si="731">R251+R252</f>
        <v>0</v>
      </c>
      <c r="S249" s="10">
        <f t="shared" si="692"/>
        <v>100000</v>
      </c>
      <c r="T249" s="10">
        <f t="shared" si="731"/>
        <v>0</v>
      </c>
      <c r="U249" s="10">
        <f t="shared" si="722"/>
        <v>100000</v>
      </c>
      <c r="V249" s="10">
        <f t="shared" ref="V249" si="732">V251+V252</f>
        <v>0</v>
      </c>
      <c r="W249" s="10">
        <f t="shared" si="723"/>
        <v>100000</v>
      </c>
      <c r="X249" s="10">
        <f t="shared" ref="X249:Z249" si="733">X251+X252</f>
        <v>0</v>
      </c>
      <c r="Y249" s="10">
        <f t="shared" si="724"/>
        <v>100000</v>
      </c>
      <c r="Z249" s="24">
        <f t="shared" si="733"/>
        <v>0</v>
      </c>
      <c r="AA249" s="40">
        <f t="shared" si="725"/>
        <v>100000</v>
      </c>
      <c r="AB249" s="10">
        <f t="shared" si="730"/>
        <v>999358.3</v>
      </c>
      <c r="AC249" s="11">
        <f t="shared" ref="AC249:AE249" si="734">AC251+AC252</f>
        <v>0</v>
      </c>
      <c r="AD249" s="11">
        <f t="shared" si="693"/>
        <v>999358.3</v>
      </c>
      <c r="AE249" s="11">
        <f t="shared" si="734"/>
        <v>0</v>
      </c>
      <c r="AF249" s="11">
        <f t="shared" si="726"/>
        <v>999358.3</v>
      </c>
      <c r="AG249" s="11">
        <f t="shared" ref="AG249:AI249" si="735">AG251+AG252</f>
        <v>0</v>
      </c>
      <c r="AH249" s="11">
        <f t="shared" si="727"/>
        <v>999358.3</v>
      </c>
      <c r="AI249" s="11">
        <f t="shared" si="735"/>
        <v>0</v>
      </c>
      <c r="AJ249" s="11">
        <f t="shared" si="728"/>
        <v>999358.3</v>
      </c>
      <c r="AK249" s="27">
        <f t="shared" ref="AK249" si="736">AK251+AK252</f>
        <v>0</v>
      </c>
      <c r="AL249" s="43">
        <f t="shared" si="729"/>
        <v>999358.3</v>
      </c>
      <c r="AM249" s="3"/>
      <c r="AN249" s="3"/>
    </row>
    <row r="250" spans="1:40" x14ac:dyDescent="0.35">
      <c r="A250" s="37"/>
      <c r="B250" s="44" t="s">
        <v>5</v>
      </c>
      <c r="C250" s="44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24"/>
      <c r="P250" s="40"/>
      <c r="Q250" s="10"/>
      <c r="R250" s="10"/>
      <c r="S250" s="10"/>
      <c r="T250" s="10"/>
      <c r="U250" s="10"/>
      <c r="V250" s="10"/>
      <c r="W250" s="10"/>
      <c r="X250" s="10"/>
      <c r="Y250" s="10"/>
      <c r="Z250" s="24"/>
      <c r="AA250" s="40"/>
      <c r="AB250" s="11"/>
      <c r="AC250" s="11"/>
      <c r="AD250" s="11"/>
      <c r="AE250" s="11"/>
      <c r="AF250" s="11"/>
      <c r="AG250" s="11"/>
      <c r="AH250" s="11"/>
      <c r="AI250" s="11"/>
      <c r="AJ250" s="11"/>
      <c r="AK250" s="27"/>
      <c r="AL250" s="43"/>
      <c r="AM250" s="3"/>
      <c r="AN250" s="3"/>
    </row>
    <row r="251" spans="1:40" s="3" customFormat="1" hidden="1" x14ac:dyDescent="0.35">
      <c r="A251" s="1"/>
      <c r="B251" s="16" t="s">
        <v>6</v>
      </c>
      <c r="C251" s="16"/>
      <c r="D251" s="10">
        <v>0</v>
      </c>
      <c r="E251" s="10">
        <v>0</v>
      </c>
      <c r="F251" s="10">
        <f t="shared" si="691"/>
        <v>0</v>
      </c>
      <c r="G251" s="10">
        <v>0</v>
      </c>
      <c r="H251" s="10">
        <f t="shared" ref="H251:H274" si="737">F251+G251</f>
        <v>0</v>
      </c>
      <c r="I251" s="10">
        <v>0</v>
      </c>
      <c r="J251" s="10">
        <f t="shared" ref="J251:J253" si="738">H251+I251</f>
        <v>0</v>
      </c>
      <c r="K251" s="10">
        <v>0</v>
      </c>
      <c r="L251" s="10">
        <f t="shared" ref="L251:L253" si="739">J251+K251</f>
        <v>0</v>
      </c>
      <c r="M251" s="10">
        <v>0</v>
      </c>
      <c r="N251" s="10">
        <f>L251+M251</f>
        <v>0</v>
      </c>
      <c r="O251" s="24">
        <v>0</v>
      </c>
      <c r="P251" s="10">
        <f>N251+O251</f>
        <v>0</v>
      </c>
      <c r="Q251" s="10">
        <v>25000</v>
      </c>
      <c r="R251" s="10"/>
      <c r="S251" s="10">
        <f t="shared" si="692"/>
        <v>25000</v>
      </c>
      <c r="T251" s="10"/>
      <c r="U251" s="10">
        <f t="shared" ref="U251:U274" si="740">S251+T251</f>
        <v>25000</v>
      </c>
      <c r="V251" s="10"/>
      <c r="W251" s="10">
        <f t="shared" ref="W251:W253" si="741">U251+V251</f>
        <v>25000</v>
      </c>
      <c r="X251" s="10"/>
      <c r="Y251" s="10">
        <f t="shared" ref="Y251:Y253" si="742">W251+X251</f>
        <v>25000</v>
      </c>
      <c r="Z251" s="24"/>
      <c r="AA251" s="10">
        <f t="shared" ref="AA251:AA253" si="743">Y251+Z251</f>
        <v>25000</v>
      </c>
      <c r="AB251" s="11">
        <v>284496.90000000002</v>
      </c>
      <c r="AC251" s="11"/>
      <c r="AD251" s="11">
        <f t="shared" si="693"/>
        <v>284496.90000000002</v>
      </c>
      <c r="AE251" s="11"/>
      <c r="AF251" s="11">
        <f t="shared" ref="AF251:AF274" si="744">AD251+AE251</f>
        <v>284496.90000000002</v>
      </c>
      <c r="AG251" s="11"/>
      <c r="AH251" s="11">
        <f t="shared" ref="AH251:AH253" si="745">AF251+AG251</f>
        <v>284496.90000000002</v>
      </c>
      <c r="AI251" s="11"/>
      <c r="AJ251" s="11">
        <f t="shared" ref="AJ251:AJ253" si="746">AH251+AI251</f>
        <v>284496.90000000002</v>
      </c>
      <c r="AK251" s="27"/>
      <c r="AL251" s="11">
        <f t="shared" ref="AL251:AL253" si="747">AJ251+AK251</f>
        <v>284496.90000000002</v>
      </c>
      <c r="AM251" s="3" t="s">
        <v>297</v>
      </c>
      <c r="AN251" s="3">
        <v>0</v>
      </c>
    </row>
    <row r="252" spans="1:40" x14ac:dyDescent="0.35">
      <c r="A252" s="37"/>
      <c r="B252" s="44" t="s">
        <v>21</v>
      </c>
      <c r="C252" s="44"/>
      <c r="D252" s="10">
        <v>0</v>
      </c>
      <c r="E252" s="10">
        <v>0</v>
      </c>
      <c r="F252" s="10">
        <f t="shared" si="691"/>
        <v>0</v>
      </c>
      <c r="G252" s="10">
        <v>0</v>
      </c>
      <c r="H252" s="10">
        <f t="shared" si="737"/>
        <v>0</v>
      </c>
      <c r="I252" s="10">
        <v>0</v>
      </c>
      <c r="J252" s="10">
        <f t="shared" si="738"/>
        <v>0</v>
      </c>
      <c r="K252" s="10">
        <v>0</v>
      </c>
      <c r="L252" s="10">
        <f t="shared" si="739"/>
        <v>0</v>
      </c>
      <c r="M252" s="10">
        <v>0</v>
      </c>
      <c r="N252" s="10">
        <f>L252+M252</f>
        <v>0</v>
      </c>
      <c r="O252" s="24">
        <v>0</v>
      </c>
      <c r="P252" s="40">
        <f>N252+O252</f>
        <v>0</v>
      </c>
      <c r="Q252" s="10">
        <v>75000</v>
      </c>
      <c r="R252" s="10"/>
      <c r="S252" s="10">
        <f t="shared" si="692"/>
        <v>75000</v>
      </c>
      <c r="T252" s="10"/>
      <c r="U252" s="10">
        <f t="shared" si="740"/>
        <v>75000</v>
      </c>
      <c r="V252" s="10"/>
      <c r="W252" s="10">
        <f t="shared" si="741"/>
        <v>75000</v>
      </c>
      <c r="X252" s="10"/>
      <c r="Y252" s="10">
        <f t="shared" si="742"/>
        <v>75000</v>
      </c>
      <c r="Z252" s="24"/>
      <c r="AA252" s="40">
        <f t="shared" si="743"/>
        <v>75000</v>
      </c>
      <c r="AB252" s="11">
        <v>714861.4</v>
      </c>
      <c r="AC252" s="11"/>
      <c r="AD252" s="11">
        <f t="shared" si="693"/>
        <v>714861.4</v>
      </c>
      <c r="AE252" s="11"/>
      <c r="AF252" s="11">
        <f t="shared" si="744"/>
        <v>714861.4</v>
      </c>
      <c r="AG252" s="11"/>
      <c r="AH252" s="11">
        <f t="shared" si="745"/>
        <v>714861.4</v>
      </c>
      <c r="AI252" s="11"/>
      <c r="AJ252" s="11">
        <f t="shared" si="746"/>
        <v>714861.4</v>
      </c>
      <c r="AK252" s="27"/>
      <c r="AL252" s="43">
        <f t="shared" si="747"/>
        <v>714861.4</v>
      </c>
      <c r="AM252" s="3" t="s">
        <v>299</v>
      </c>
      <c r="AN252" s="3"/>
    </row>
    <row r="253" spans="1:40" ht="45" customHeight="1" x14ac:dyDescent="0.35">
      <c r="A253" s="37" t="s">
        <v>245</v>
      </c>
      <c r="B253" s="44" t="s">
        <v>325</v>
      </c>
      <c r="C253" s="47" t="s">
        <v>97</v>
      </c>
      <c r="D253" s="10"/>
      <c r="E253" s="10"/>
      <c r="F253" s="10"/>
      <c r="G253" s="10">
        <f>G255+G256+G257</f>
        <v>94805.5</v>
      </c>
      <c r="H253" s="10">
        <f t="shared" si="737"/>
        <v>94805.5</v>
      </c>
      <c r="I253" s="10">
        <f>I255+I256+I257</f>
        <v>0</v>
      </c>
      <c r="J253" s="10">
        <f t="shared" si="738"/>
        <v>94805.5</v>
      </c>
      <c r="K253" s="10">
        <f>K255+K256+K257</f>
        <v>0</v>
      </c>
      <c r="L253" s="10">
        <f t="shared" si="739"/>
        <v>94805.5</v>
      </c>
      <c r="M253" s="10">
        <f>M255+M256+M257</f>
        <v>0</v>
      </c>
      <c r="N253" s="10">
        <f>L253+M253</f>
        <v>94805.5</v>
      </c>
      <c r="O253" s="24">
        <f>O255+O256+O257</f>
        <v>0</v>
      </c>
      <c r="P253" s="40">
        <f>N253+O253</f>
        <v>94805.5</v>
      </c>
      <c r="Q253" s="10"/>
      <c r="R253" s="10"/>
      <c r="S253" s="10"/>
      <c r="T253" s="10">
        <f>T255+T256+T257</f>
        <v>0</v>
      </c>
      <c r="U253" s="10">
        <f t="shared" si="740"/>
        <v>0</v>
      </c>
      <c r="V253" s="10">
        <f>V255+V256+V257</f>
        <v>0</v>
      </c>
      <c r="W253" s="10">
        <f t="shared" si="741"/>
        <v>0</v>
      </c>
      <c r="X253" s="10">
        <f>X255+X256+X257</f>
        <v>0</v>
      </c>
      <c r="Y253" s="10">
        <f t="shared" si="742"/>
        <v>0</v>
      </c>
      <c r="Z253" s="24">
        <f>Z255+Z256+Z257</f>
        <v>0</v>
      </c>
      <c r="AA253" s="40">
        <f t="shared" si="743"/>
        <v>0</v>
      </c>
      <c r="AB253" s="10"/>
      <c r="AC253" s="11"/>
      <c r="AD253" s="11"/>
      <c r="AE253" s="11">
        <f>AE255+AE256+AE257</f>
        <v>0</v>
      </c>
      <c r="AF253" s="11">
        <f t="shared" si="744"/>
        <v>0</v>
      </c>
      <c r="AG253" s="11">
        <f>AG255+AG256+AG257</f>
        <v>0</v>
      </c>
      <c r="AH253" s="11">
        <f t="shared" si="745"/>
        <v>0</v>
      </c>
      <c r="AI253" s="11">
        <f>AI255+AI256+AI257</f>
        <v>0</v>
      </c>
      <c r="AJ253" s="11">
        <f t="shared" si="746"/>
        <v>0</v>
      </c>
      <c r="AK253" s="27">
        <f>AK255+AK256+AK257</f>
        <v>0</v>
      </c>
      <c r="AL253" s="43">
        <f t="shared" si="747"/>
        <v>0</v>
      </c>
      <c r="AM253" s="3"/>
      <c r="AN253" s="3"/>
    </row>
    <row r="254" spans="1:40" x14ac:dyDescent="0.35">
      <c r="A254" s="37"/>
      <c r="B254" s="44" t="s">
        <v>5</v>
      </c>
      <c r="C254" s="4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24"/>
      <c r="P254" s="40"/>
      <c r="Q254" s="10"/>
      <c r="R254" s="10"/>
      <c r="S254" s="10"/>
      <c r="T254" s="10"/>
      <c r="U254" s="10"/>
      <c r="V254" s="10"/>
      <c r="W254" s="10"/>
      <c r="X254" s="10"/>
      <c r="Y254" s="10"/>
      <c r="Z254" s="24"/>
      <c r="AA254" s="40"/>
      <c r="AB254" s="10"/>
      <c r="AC254" s="11"/>
      <c r="AD254" s="11"/>
      <c r="AE254" s="11"/>
      <c r="AF254" s="11"/>
      <c r="AG254" s="11"/>
      <c r="AH254" s="11"/>
      <c r="AI254" s="11"/>
      <c r="AJ254" s="11"/>
      <c r="AK254" s="27"/>
      <c r="AL254" s="43"/>
      <c r="AM254" s="3"/>
      <c r="AN254" s="3"/>
    </row>
    <row r="255" spans="1:40" s="3" customFormat="1" hidden="1" x14ac:dyDescent="0.35">
      <c r="A255" s="1"/>
      <c r="B255" s="16" t="s">
        <v>6</v>
      </c>
      <c r="C255" s="16"/>
      <c r="D255" s="10"/>
      <c r="E255" s="10"/>
      <c r="F255" s="10"/>
      <c r="G255" s="10">
        <v>1185.0999999999999</v>
      </c>
      <c r="H255" s="10">
        <f t="shared" si="737"/>
        <v>1185.0999999999999</v>
      </c>
      <c r="I255" s="10"/>
      <c r="J255" s="10">
        <f t="shared" ref="J255:J258" si="748">H255+I255</f>
        <v>1185.0999999999999</v>
      </c>
      <c r="K255" s="10"/>
      <c r="L255" s="10">
        <f t="shared" ref="L255:L258" si="749">J255+K255</f>
        <v>1185.0999999999999</v>
      </c>
      <c r="M255" s="10"/>
      <c r="N255" s="10">
        <f>L255+M255</f>
        <v>1185.0999999999999</v>
      </c>
      <c r="O255" s="24"/>
      <c r="P255" s="10">
        <f>N255+O255</f>
        <v>1185.0999999999999</v>
      </c>
      <c r="Q255" s="10"/>
      <c r="R255" s="10"/>
      <c r="S255" s="10"/>
      <c r="T255" s="10"/>
      <c r="U255" s="10">
        <f t="shared" si="740"/>
        <v>0</v>
      </c>
      <c r="V255" s="10"/>
      <c r="W255" s="10">
        <f t="shared" ref="W255:W258" si="750">U255+V255</f>
        <v>0</v>
      </c>
      <c r="X255" s="10"/>
      <c r="Y255" s="10">
        <f t="shared" ref="Y255:Y258" si="751">W255+X255</f>
        <v>0</v>
      </c>
      <c r="Z255" s="24"/>
      <c r="AA255" s="10">
        <f t="shared" ref="AA255:AA258" si="752">Y255+Z255</f>
        <v>0</v>
      </c>
      <c r="AB255" s="10"/>
      <c r="AC255" s="11"/>
      <c r="AD255" s="11"/>
      <c r="AE255" s="11"/>
      <c r="AF255" s="11">
        <f t="shared" si="744"/>
        <v>0</v>
      </c>
      <c r="AG255" s="11"/>
      <c r="AH255" s="11">
        <f t="shared" ref="AH255:AH258" si="753">AF255+AG255</f>
        <v>0</v>
      </c>
      <c r="AI255" s="11"/>
      <c r="AJ255" s="11">
        <f t="shared" ref="AJ255:AJ258" si="754">AH255+AI255</f>
        <v>0</v>
      </c>
      <c r="AK255" s="27"/>
      <c r="AL255" s="11">
        <f t="shared" ref="AL255:AL258" si="755">AJ255+AK255</f>
        <v>0</v>
      </c>
      <c r="AM255" s="3" t="s">
        <v>327</v>
      </c>
      <c r="AN255" s="3">
        <v>0</v>
      </c>
    </row>
    <row r="256" spans="1:40" x14ac:dyDescent="0.35">
      <c r="A256" s="37"/>
      <c r="B256" s="44" t="s">
        <v>21</v>
      </c>
      <c r="C256" s="44"/>
      <c r="D256" s="10"/>
      <c r="E256" s="10"/>
      <c r="F256" s="10"/>
      <c r="G256" s="10">
        <v>3555.2</v>
      </c>
      <c r="H256" s="10">
        <f t="shared" si="737"/>
        <v>3555.2</v>
      </c>
      <c r="I256" s="10"/>
      <c r="J256" s="10">
        <f t="shared" si="748"/>
        <v>3555.2</v>
      </c>
      <c r="K256" s="10"/>
      <c r="L256" s="10">
        <f t="shared" si="749"/>
        <v>3555.2</v>
      </c>
      <c r="M256" s="10"/>
      <c r="N256" s="10">
        <f>L256+M256</f>
        <v>3555.2</v>
      </c>
      <c r="O256" s="24"/>
      <c r="P256" s="40">
        <f>N256+O256</f>
        <v>3555.2</v>
      </c>
      <c r="Q256" s="10"/>
      <c r="R256" s="10"/>
      <c r="S256" s="10"/>
      <c r="T256" s="10"/>
      <c r="U256" s="10">
        <f t="shared" si="740"/>
        <v>0</v>
      </c>
      <c r="V256" s="10"/>
      <c r="W256" s="10">
        <f t="shared" si="750"/>
        <v>0</v>
      </c>
      <c r="X256" s="10"/>
      <c r="Y256" s="10">
        <f t="shared" si="751"/>
        <v>0</v>
      </c>
      <c r="Z256" s="24"/>
      <c r="AA256" s="40">
        <f t="shared" si="752"/>
        <v>0</v>
      </c>
      <c r="AB256" s="10"/>
      <c r="AC256" s="11"/>
      <c r="AD256" s="11"/>
      <c r="AE256" s="11"/>
      <c r="AF256" s="11">
        <f t="shared" si="744"/>
        <v>0</v>
      </c>
      <c r="AG256" s="11"/>
      <c r="AH256" s="11">
        <f t="shared" si="753"/>
        <v>0</v>
      </c>
      <c r="AI256" s="11"/>
      <c r="AJ256" s="11">
        <f t="shared" si="754"/>
        <v>0</v>
      </c>
      <c r="AK256" s="27"/>
      <c r="AL256" s="43">
        <f t="shared" si="755"/>
        <v>0</v>
      </c>
      <c r="AM256" s="3" t="s">
        <v>327</v>
      </c>
      <c r="AN256" s="3"/>
    </row>
    <row r="257" spans="1:40" x14ac:dyDescent="0.35">
      <c r="A257" s="37"/>
      <c r="B257" s="44" t="s">
        <v>20</v>
      </c>
      <c r="C257" s="44"/>
      <c r="D257" s="10"/>
      <c r="E257" s="10"/>
      <c r="F257" s="10"/>
      <c r="G257" s="10">
        <v>90065.2</v>
      </c>
      <c r="H257" s="10">
        <f t="shared" si="737"/>
        <v>90065.2</v>
      </c>
      <c r="I257" s="10"/>
      <c r="J257" s="10">
        <f t="shared" si="748"/>
        <v>90065.2</v>
      </c>
      <c r="K257" s="10"/>
      <c r="L257" s="10">
        <f t="shared" si="749"/>
        <v>90065.2</v>
      </c>
      <c r="M257" s="10"/>
      <c r="N257" s="10">
        <f>L257+M257</f>
        <v>90065.2</v>
      </c>
      <c r="O257" s="24"/>
      <c r="P257" s="40">
        <f>N257+O257</f>
        <v>90065.2</v>
      </c>
      <c r="Q257" s="10"/>
      <c r="R257" s="10"/>
      <c r="S257" s="10"/>
      <c r="T257" s="10"/>
      <c r="U257" s="10">
        <f t="shared" si="740"/>
        <v>0</v>
      </c>
      <c r="V257" s="10"/>
      <c r="W257" s="10">
        <f t="shared" si="750"/>
        <v>0</v>
      </c>
      <c r="X257" s="10"/>
      <c r="Y257" s="10">
        <f t="shared" si="751"/>
        <v>0</v>
      </c>
      <c r="Z257" s="24"/>
      <c r="AA257" s="40">
        <f t="shared" si="752"/>
        <v>0</v>
      </c>
      <c r="AB257" s="10"/>
      <c r="AC257" s="11"/>
      <c r="AD257" s="11"/>
      <c r="AE257" s="11"/>
      <c r="AF257" s="11">
        <f t="shared" si="744"/>
        <v>0</v>
      </c>
      <c r="AG257" s="11"/>
      <c r="AH257" s="11">
        <f t="shared" si="753"/>
        <v>0</v>
      </c>
      <c r="AI257" s="11"/>
      <c r="AJ257" s="11">
        <f t="shared" si="754"/>
        <v>0</v>
      </c>
      <c r="AK257" s="27"/>
      <c r="AL257" s="43">
        <f t="shared" si="755"/>
        <v>0</v>
      </c>
      <c r="AM257" s="3" t="s">
        <v>327</v>
      </c>
      <c r="AN257" s="3"/>
    </row>
    <row r="258" spans="1:40" ht="60.75" customHeight="1" x14ac:dyDescent="0.35">
      <c r="A258" s="37" t="s">
        <v>164</v>
      </c>
      <c r="B258" s="44" t="s">
        <v>326</v>
      </c>
      <c r="C258" s="47" t="s">
        <v>97</v>
      </c>
      <c r="D258" s="10"/>
      <c r="E258" s="10"/>
      <c r="F258" s="10"/>
      <c r="G258" s="10">
        <f>G260+G261+G262</f>
        <v>99267.5</v>
      </c>
      <c r="H258" s="10">
        <f t="shared" si="737"/>
        <v>99267.5</v>
      </c>
      <c r="I258" s="10">
        <f>I260+I261+I262</f>
        <v>0</v>
      </c>
      <c r="J258" s="10">
        <f t="shared" si="748"/>
        <v>99267.5</v>
      </c>
      <c r="K258" s="10">
        <f>K260+K261+K262</f>
        <v>0</v>
      </c>
      <c r="L258" s="10">
        <f t="shared" si="749"/>
        <v>99267.5</v>
      </c>
      <c r="M258" s="10">
        <f>M260+M261+M262</f>
        <v>0</v>
      </c>
      <c r="N258" s="10">
        <f>L258+M258</f>
        <v>99267.5</v>
      </c>
      <c r="O258" s="24">
        <f>O260+O261+O262</f>
        <v>0</v>
      </c>
      <c r="P258" s="40">
        <f>N258+O258</f>
        <v>99267.5</v>
      </c>
      <c r="Q258" s="10"/>
      <c r="R258" s="10"/>
      <c r="S258" s="10"/>
      <c r="T258" s="10">
        <f>T260+T261+T262</f>
        <v>0</v>
      </c>
      <c r="U258" s="10">
        <f t="shared" si="740"/>
        <v>0</v>
      </c>
      <c r="V258" s="10">
        <f>V260+V261+V262</f>
        <v>0</v>
      </c>
      <c r="W258" s="10">
        <f t="shared" si="750"/>
        <v>0</v>
      </c>
      <c r="X258" s="10">
        <f>X260+X261+X262</f>
        <v>0</v>
      </c>
      <c r="Y258" s="10">
        <f t="shared" si="751"/>
        <v>0</v>
      </c>
      <c r="Z258" s="24">
        <f>Z260+Z261+Z262</f>
        <v>0</v>
      </c>
      <c r="AA258" s="40">
        <f t="shared" si="752"/>
        <v>0</v>
      </c>
      <c r="AB258" s="10"/>
      <c r="AC258" s="11"/>
      <c r="AD258" s="11"/>
      <c r="AE258" s="11">
        <f>AE260+AE261+AE262</f>
        <v>0</v>
      </c>
      <c r="AF258" s="11">
        <f t="shared" si="744"/>
        <v>0</v>
      </c>
      <c r="AG258" s="11">
        <f>AG260+AG261+AG262</f>
        <v>0</v>
      </c>
      <c r="AH258" s="11">
        <f t="shared" si="753"/>
        <v>0</v>
      </c>
      <c r="AI258" s="11">
        <f>AI260+AI261+AI262</f>
        <v>0</v>
      </c>
      <c r="AJ258" s="11">
        <f t="shared" si="754"/>
        <v>0</v>
      </c>
      <c r="AK258" s="27">
        <f>AK260+AK261+AK262</f>
        <v>0</v>
      </c>
      <c r="AL258" s="43">
        <f t="shared" si="755"/>
        <v>0</v>
      </c>
      <c r="AM258" s="3"/>
      <c r="AN258" s="3"/>
    </row>
    <row r="259" spans="1:40" x14ac:dyDescent="0.35">
      <c r="A259" s="37"/>
      <c r="B259" s="44" t="s">
        <v>5</v>
      </c>
      <c r="C259" s="44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24"/>
      <c r="P259" s="40"/>
      <c r="Q259" s="10"/>
      <c r="R259" s="10"/>
      <c r="S259" s="10"/>
      <c r="T259" s="10"/>
      <c r="U259" s="10"/>
      <c r="V259" s="10"/>
      <c r="W259" s="10"/>
      <c r="X259" s="10"/>
      <c r="Y259" s="10"/>
      <c r="Z259" s="24"/>
      <c r="AA259" s="40"/>
      <c r="AB259" s="10"/>
      <c r="AC259" s="11"/>
      <c r="AD259" s="11"/>
      <c r="AE259" s="11"/>
      <c r="AF259" s="11"/>
      <c r="AG259" s="11"/>
      <c r="AH259" s="11"/>
      <c r="AI259" s="11"/>
      <c r="AJ259" s="11"/>
      <c r="AK259" s="27"/>
      <c r="AL259" s="43"/>
      <c r="AM259" s="3"/>
      <c r="AN259" s="3"/>
    </row>
    <row r="260" spans="1:40" s="3" customFormat="1" hidden="1" x14ac:dyDescent="0.35">
      <c r="A260" s="1"/>
      <c r="B260" s="16" t="s">
        <v>6</v>
      </c>
      <c r="C260" s="16"/>
      <c r="D260" s="10"/>
      <c r="E260" s="10"/>
      <c r="F260" s="10"/>
      <c r="G260" s="10">
        <v>1240.9000000000001</v>
      </c>
      <c r="H260" s="10">
        <f t="shared" si="737"/>
        <v>1240.9000000000001</v>
      </c>
      <c r="I260" s="10"/>
      <c r="J260" s="10">
        <f t="shared" ref="J260:J271" si="756">H260+I260</f>
        <v>1240.9000000000001</v>
      </c>
      <c r="K260" s="10"/>
      <c r="L260" s="10">
        <f t="shared" ref="L260:L271" si="757">J260+K260</f>
        <v>1240.9000000000001</v>
      </c>
      <c r="M260" s="10"/>
      <c r="N260" s="10">
        <f>L260+M260</f>
        <v>1240.9000000000001</v>
      </c>
      <c r="O260" s="24"/>
      <c r="P260" s="10">
        <f>N260+O260</f>
        <v>1240.9000000000001</v>
      </c>
      <c r="Q260" s="10"/>
      <c r="R260" s="10"/>
      <c r="S260" s="10"/>
      <c r="T260" s="10"/>
      <c r="U260" s="10">
        <f t="shared" si="740"/>
        <v>0</v>
      </c>
      <c r="V260" s="10"/>
      <c r="W260" s="10">
        <f t="shared" ref="W260:W271" si="758">U260+V260</f>
        <v>0</v>
      </c>
      <c r="X260" s="10"/>
      <c r="Y260" s="10">
        <f t="shared" ref="Y260:Y271" si="759">W260+X260</f>
        <v>0</v>
      </c>
      <c r="Z260" s="24"/>
      <c r="AA260" s="10">
        <f t="shared" ref="AA260:AA271" si="760">Y260+Z260</f>
        <v>0</v>
      </c>
      <c r="AB260" s="10"/>
      <c r="AC260" s="11"/>
      <c r="AD260" s="11"/>
      <c r="AE260" s="11"/>
      <c r="AF260" s="11">
        <f t="shared" si="744"/>
        <v>0</v>
      </c>
      <c r="AG260" s="11"/>
      <c r="AH260" s="11">
        <f t="shared" ref="AH260:AH271" si="761">AF260+AG260</f>
        <v>0</v>
      </c>
      <c r="AI260" s="11"/>
      <c r="AJ260" s="11">
        <f t="shared" ref="AJ260:AJ271" si="762">AH260+AI260</f>
        <v>0</v>
      </c>
      <c r="AK260" s="27"/>
      <c r="AL260" s="11">
        <f t="shared" ref="AL260:AL271" si="763">AJ260+AK260</f>
        <v>0</v>
      </c>
      <c r="AM260" s="3" t="s">
        <v>327</v>
      </c>
      <c r="AN260" s="3">
        <v>0</v>
      </c>
    </row>
    <row r="261" spans="1:40" x14ac:dyDescent="0.35">
      <c r="A261" s="37"/>
      <c r="B261" s="44" t="s">
        <v>21</v>
      </c>
      <c r="C261" s="44"/>
      <c r="D261" s="10"/>
      <c r="E261" s="10"/>
      <c r="F261" s="10"/>
      <c r="G261" s="10">
        <v>3722.5</v>
      </c>
      <c r="H261" s="10">
        <f t="shared" si="737"/>
        <v>3722.5</v>
      </c>
      <c r="I261" s="10"/>
      <c r="J261" s="10">
        <f t="shared" si="756"/>
        <v>3722.5</v>
      </c>
      <c r="K261" s="10"/>
      <c r="L261" s="10">
        <f t="shared" si="757"/>
        <v>3722.5</v>
      </c>
      <c r="M261" s="10"/>
      <c r="N261" s="10">
        <f>L261+M261</f>
        <v>3722.5</v>
      </c>
      <c r="O261" s="24"/>
      <c r="P261" s="40">
        <f>N261+O261</f>
        <v>3722.5</v>
      </c>
      <c r="Q261" s="10"/>
      <c r="R261" s="10"/>
      <c r="S261" s="10"/>
      <c r="T261" s="10"/>
      <c r="U261" s="10">
        <f t="shared" si="740"/>
        <v>0</v>
      </c>
      <c r="V261" s="10"/>
      <c r="W261" s="10">
        <f t="shared" si="758"/>
        <v>0</v>
      </c>
      <c r="X261" s="10"/>
      <c r="Y261" s="10">
        <f t="shared" si="759"/>
        <v>0</v>
      </c>
      <c r="Z261" s="24"/>
      <c r="AA261" s="40">
        <f t="shared" si="760"/>
        <v>0</v>
      </c>
      <c r="AB261" s="10"/>
      <c r="AC261" s="11"/>
      <c r="AD261" s="11"/>
      <c r="AE261" s="11"/>
      <c r="AF261" s="11">
        <f t="shared" si="744"/>
        <v>0</v>
      </c>
      <c r="AG261" s="11"/>
      <c r="AH261" s="11">
        <f t="shared" si="761"/>
        <v>0</v>
      </c>
      <c r="AI261" s="11"/>
      <c r="AJ261" s="11">
        <f t="shared" si="762"/>
        <v>0</v>
      </c>
      <c r="AK261" s="27"/>
      <c r="AL261" s="43">
        <f t="shared" si="763"/>
        <v>0</v>
      </c>
      <c r="AM261" s="3" t="s">
        <v>327</v>
      </c>
      <c r="AN261" s="3"/>
    </row>
    <row r="262" spans="1:40" x14ac:dyDescent="0.35">
      <c r="A262" s="37"/>
      <c r="B262" s="44" t="s">
        <v>20</v>
      </c>
      <c r="C262" s="44"/>
      <c r="D262" s="10"/>
      <c r="E262" s="10"/>
      <c r="F262" s="10"/>
      <c r="G262" s="10">
        <v>94304.1</v>
      </c>
      <c r="H262" s="10">
        <f t="shared" si="737"/>
        <v>94304.1</v>
      </c>
      <c r="I262" s="10"/>
      <c r="J262" s="10">
        <f t="shared" si="756"/>
        <v>94304.1</v>
      </c>
      <c r="K262" s="10"/>
      <c r="L262" s="10">
        <f>J262+K262</f>
        <v>94304.1</v>
      </c>
      <c r="M262" s="10"/>
      <c r="N262" s="10">
        <f>L262+M262</f>
        <v>94304.1</v>
      </c>
      <c r="O262" s="24"/>
      <c r="P262" s="40">
        <f>N262+O262</f>
        <v>94304.1</v>
      </c>
      <c r="Q262" s="10"/>
      <c r="R262" s="10"/>
      <c r="S262" s="10"/>
      <c r="T262" s="10"/>
      <c r="U262" s="10">
        <f t="shared" si="740"/>
        <v>0</v>
      </c>
      <c r="V262" s="10"/>
      <c r="W262" s="10">
        <f t="shared" si="758"/>
        <v>0</v>
      </c>
      <c r="X262" s="10"/>
      <c r="Y262" s="10">
        <f t="shared" si="759"/>
        <v>0</v>
      </c>
      <c r="Z262" s="24"/>
      <c r="AA262" s="40">
        <f t="shared" si="760"/>
        <v>0</v>
      </c>
      <c r="AB262" s="10"/>
      <c r="AC262" s="11"/>
      <c r="AD262" s="11"/>
      <c r="AE262" s="11"/>
      <c r="AF262" s="11">
        <f t="shared" si="744"/>
        <v>0</v>
      </c>
      <c r="AG262" s="11"/>
      <c r="AH262" s="11">
        <f t="shared" si="761"/>
        <v>0</v>
      </c>
      <c r="AI262" s="11"/>
      <c r="AJ262" s="11">
        <f t="shared" si="762"/>
        <v>0</v>
      </c>
      <c r="AK262" s="27"/>
      <c r="AL262" s="43">
        <f t="shared" si="763"/>
        <v>0</v>
      </c>
      <c r="AM262" s="3" t="s">
        <v>327</v>
      </c>
      <c r="AN262" s="3"/>
    </row>
    <row r="263" spans="1:40" ht="36" x14ac:dyDescent="0.35">
      <c r="A263" s="37" t="s">
        <v>246</v>
      </c>
      <c r="B263" s="44" t="s">
        <v>32</v>
      </c>
      <c r="C263" s="47" t="s">
        <v>97</v>
      </c>
      <c r="D263" s="10"/>
      <c r="E263" s="10"/>
      <c r="F263" s="10"/>
      <c r="G263" s="10"/>
      <c r="H263" s="10"/>
      <c r="I263" s="10"/>
      <c r="J263" s="10"/>
      <c r="K263" s="10">
        <v>10087</v>
      </c>
      <c r="L263" s="10">
        <f>J263+K263</f>
        <v>10087</v>
      </c>
      <c r="M263" s="10"/>
      <c r="N263" s="10">
        <f>L263+M263</f>
        <v>10087</v>
      </c>
      <c r="O263" s="24">
        <f>O265+O266</f>
        <v>94025</v>
      </c>
      <c r="P263" s="40">
        <f>N263+O263</f>
        <v>104112</v>
      </c>
      <c r="Q263" s="10"/>
      <c r="R263" s="10"/>
      <c r="S263" s="10"/>
      <c r="T263" s="10"/>
      <c r="U263" s="10"/>
      <c r="V263" s="10"/>
      <c r="W263" s="10">
        <f t="shared" si="758"/>
        <v>0</v>
      </c>
      <c r="X263" s="10"/>
      <c r="Y263" s="10">
        <f t="shared" si="759"/>
        <v>0</v>
      </c>
      <c r="Z263" s="24"/>
      <c r="AA263" s="40">
        <f t="shared" si="760"/>
        <v>0</v>
      </c>
      <c r="AB263" s="10"/>
      <c r="AC263" s="11"/>
      <c r="AD263" s="11"/>
      <c r="AE263" s="11"/>
      <c r="AF263" s="11"/>
      <c r="AG263" s="11"/>
      <c r="AH263" s="11">
        <f t="shared" si="761"/>
        <v>0</v>
      </c>
      <c r="AI263" s="11"/>
      <c r="AJ263" s="11">
        <f t="shared" si="762"/>
        <v>0</v>
      </c>
      <c r="AK263" s="27"/>
      <c r="AL263" s="43">
        <f t="shared" si="763"/>
        <v>0</v>
      </c>
      <c r="AM263" s="3" t="s">
        <v>366</v>
      </c>
      <c r="AN263" s="3"/>
    </row>
    <row r="264" spans="1:40" x14ac:dyDescent="0.35">
      <c r="A264" s="37"/>
      <c r="B264" s="44" t="s">
        <v>5</v>
      </c>
      <c r="C264" s="47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24"/>
      <c r="P264" s="40"/>
      <c r="Q264" s="10"/>
      <c r="R264" s="10"/>
      <c r="S264" s="10"/>
      <c r="T264" s="10"/>
      <c r="U264" s="10"/>
      <c r="V264" s="10"/>
      <c r="W264" s="10"/>
      <c r="X264" s="10"/>
      <c r="Y264" s="10"/>
      <c r="Z264" s="24"/>
      <c r="AA264" s="40"/>
      <c r="AB264" s="10"/>
      <c r="AC264" s="11"/>
      <c r="AD264" s="11"/>
      <c r="AE264" s="11"/>
      <c r="AF264" s="11"/>
      <c r="AG264" s="11"/>
      <c r="AH264" s="11"/>
      <c r="AI264" s="11"/>
      <c r="AJ264" s="11"/>
      <c r="AK264" s="27"/>
      <c r="AL264" s="43"/>
      <c r="AM264" s="3"/>
      <c r="AN264" s="3"/>
    </row>
    <row r="265" spans="1:40" s="3" customFormat="1" hidden="1" x14ac:dyDescent="0.35">
      <c r="A265" s="1"/>
      <c r="B265" s="16" t="s">
        <v>6</v>
      </c>
      <c r="C265" s="6"/>
      <c r="D265" s="10"/>
      <c r="E265" s="10"/>
      <c r="F265" s="10"/>
      <c r="G265" s="10"/>
      <c r="H265" s="10"/>
      <c r="I265" s="10"/>
      <c r="J265" s="10"/>
      <c r="K265" s="10">
        <v>10087</v>
      </c>
      <c r="L265" s="10">
        <f t="shared" ref="L265:L266" si="764">J265+K265</f>
        <v>10087</v>
      </c>
      <c r="M265" s="10"/>
      <c r="N265" s="10">
        <f t="shared" ref="N265:N266" si="765">L265+M265</f>
        <v>10087</v>
      </c>
      <c r="O265" s="24">
        <v>23416.2</v>
      </c>
      <c r="P265" s="10">
        <f t="shared" ref="P265:P270" si="766">N265+O265</f>
        <v>33503.199999999997</v>
      </c>
      <c r="Q265" s="10"/>
      <c r="R265" s="10"/>
      <c r="S265" s="10"/>
      <c r="T265" s="10"/>
      <c r="U265" s="10"/>
      <c r="V265" s="10"/>
      <c r="W265" s="10"/>
      <c r="X265" s="10"/>
      <c r="Y265" s="10"/>
      <c r="Z265" s="24"/>
      <c r="AA265" s="10">
        <f t="shared" si="760"/>
        <v>0</v>
      </c>
      <c r="AB265" s="10"/>
      <c r="AC265" s="11"/>
      <c r="AD265" s="11"/>
      <c r="AE265" s="11"/>
      <c r="AF265" s="11"/>
      <c r="AG265" s="11"/>
      <c r="AH265" s="11"/>
      <c r="AI265" s="11"/>
      <c r="AJ265" s="11"/>
      <c r="AK265" s="27"/>
      <c r="AL265" s="11">
        <f t="shared" si="763"/>
        <v>0</v>
      </c>
      <c r="AM265" s="3" t="s">
        <v>288</v>
      </c>
      <c r="AN265" s="3">
        <v>0</v>
      </c>
    </row>
    <row r="266" spans="1:40" x14ac:dyDescent="0.35">
      <c r="A266" s="37"/>
      <c r="B266" s="44" t="s">
        <v>21</v>
      </c>
      <c r="C266" s="47"/>
      <c r="D266" s="10"/>
      <c r="E266" s="10"/>
      <c r="F266" s="10"/>
      <c r="G266" s="10"/>
      <c r="H266" s="10"/>
      <c r="I266" s="10"/>
      <c r="J266" s="10"/>
      <c r="K266" s="10"/>
      <c r="L266" s="10">
        <f t="shared" si="764"/>
        <v>0</v>
      </c>
      <c r="M266" s="10"/>
      <c r="N266" s="10">
        <f t="shared" si="765"/>
        <v>0</v>
      </c>
      <c r="O266" s="24">
        <v>70608.800000000003</v>
      </c>
      <c r="P266" s="40">
        <f t="shared" si="766"/>
        <v>70608.800000000003</v>
      </c>
      <c r="Q266" s="10"/>
      <c r="R266" s="10"/>
      <c r="S266" s="10"/>
      <c r="T266" s="10"/>
      <c r="U266" s="10"/>
      <c r="V266" s="10"/>
      <c r="W266" s="10"/>
      <c r="X266" s="10"/>
      <c r="Y266" s="10"/>
      <c r="Z266" s="24"/>
      <c r="AA266" s="40">
        <f t="shared" si="760"/>
        <v>0</v>
      </c>
      <c r="AB266" s="10"/>
      <c r="AC266" s="11"/>
      <c r="AD266" s="11"/>
      <c r="AE266" s="11"/>
      <c r="AF266" s="11"/>
      <c r="AG266" s="11"/>
      <c r="AH266" s="11"/>
      <c r="AI266" s="11"/>
      <c r="AJ266" s="11"/>
      <c r="AK266" s="27"/>
      <c r="AL266" s="43">
        <f t="shared" si="763"/>
        <v>0</v>
      </c>
      <c r="AM266" s="3" t="s">
        <v>299</v>
      </c>
      <c r="AN266" s="3"/>
    </row>
    <row r="267" spans="1:40" ht="36" x14ac:dyDescent="0.35">
      <c r="A267" s="37" t="s">
        <v>247</v>
      </c>
      <c r="B267" s="44" t="s">
        <v>388</v>
      </c>
      <c r="C267" s="47" t="s">
        <v>97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24"/>
      <c r="P267" s="40">
        <f t="shared" si="766"/>
        <v>0</v>
      </c>
      <c r="Q267" s="10"/>
      <c r="R267" s="10"/>
      <c r="S267" s="10"/>
      <c r="T267" s="10"/>
      <c r="U267" s="10"/>
      <c r="V267" s="10"/>
      <c r="W267" s="10"/>
      <c r="X267" s="10"/>
      <c r="Y267" s="10"/>
      <c r="Z267" s="24">
        <f>Z269+Z270</f>
        <v>35000</v>
      </c>
      <c r="AA267" s="40">
        <f t="shared" si="760"/>
        <v>35000</v>
      </c>
      <c r="AB267" s="10"/>
      <c r="AC267" s="11"/>
      <c r="AD267" s="11"/>
      <c r="AE267" s="11"/>
      <c r="AF267" s="11"/>
      <c r="AG267" s="11"/>
      <c r="AH267" s="11"/>
      <c r="AI267" s="11"/>
      <c r="AJ267" s="11"/>
      <c r="AK267" s="27"/>
      <c r="AL267" s="43">
        <f>AJ267+AK267</f>
        <v>0</v>
      </c>
      <c r="AM267" s="3"/>
      <c r="AN267" s="3"/>
    </row>
    <row r="268" spans="1:40" x14ac:dyDescent="0.35">
      <c r="A268" s="37"/>
      <c r="B268" s="44" t="s">
        <v>5</v>
      </c>
      <c r="C268" s="47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24"/>
      <c r="P268" s="40"/>
      <c r="Q268" s="10"/>
      <c r="R268" s="10"/>
      <c r="S268" s="10"/>
      <c r="T268" s="10"/>
      <c r="U268" s="10"/>
      <c r="V268" s="10"/>
      <c r="W268" s="10"/>
      <c r="X268" s="10"/>
      <c r="Y268" s="10"/>
      <c r="Z268" s="24"/>
      <c r="AA268" s="40"/>
      <c r="AB268" s="10"/>
      <c r="AC268" s="11"/>
      <c r="AD268" s="11"/>
      <c r="AE268" s="11"/>
      <c r="AF268" s="11"/>
      <c r="AG268" s="11"/>
      <c r="AH268" s="11"/>
      <c r="AI268" s="11"/>
      <c r="AJ268" s="11"/>
      <c r="AK268" s="27"/>
      <c r="AL268" s="43"/>
      <c r="AM268" s="3"/>
      <c r="AN268" s="3"/>
    </row>
    <row r="269" spans="1:40" s="3" customFormat="1" hidden="1" x14ac:dyDescent="0.35">
      <c r="A269" s="1"/>
      <c r="B269" s="16" t="s">
        <v>6</v>
      </c>
      <c r="C269" s="6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24"/>
      <c r="P269" s="10">
        <f t="shared" si="766"/>
        <v>0</v>
      </c>
      <c r="Q269" s="10"/>
      <c r="R269" s="10"/>
      <c r="S269" s="10"/>
      <c r="T269" s="10"/>
      <c r="U269" s="10"/>
      <c r="V269" s="10"/>
      <c r="W269" s="10"/>
      <c r="X269" s="10"/>
      <c r="Y269" s="10"/>
      <c r="Z269" s="24">
        <v>26250</v>
      </c>
      <c r="AA269" s="10">
        <f t="shared" si="760"/>
        <v>26250</v>
      </c>
      <c r="AB269" s="10"/>
      <c r="AC269" s="11"/>
      <c r="AD269" s="11"/>
      <c r="AE269" s="11"/>
      <c r="AF269" s="11"/>
      <c r="AG269" s="11"/>
      <c r="AH269" s="11"/>
      <c r="AI269" s="11"/>
      <c r="AJ269" s="11"/>
      <c r="AK269" s="27"/>
      <c r="AL269" s="11">
        <f t="shared" ref="AL269" si="767">AJ269+AK269</f>
        <v>0</v>
      </c>
      <c r="AM269" s="3" t="s">
        <v>394</v>
      </c>
      <c r="AN269" s="3">
        <v>0</v>
      </c>
    </row>
    <row r="270" spans="1:40" x14ac:dyDescent="0.35">
      <c r="A270" s="37"/>
      <c r="B270" s="44" t="s">
        <v>21</v>
      </c>
      <c r="C270" s="47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24"/>
      <c r="P270" s="40">
        <f t="shared" si="766"/>
        <v>0</v>
      </c>
      <c r="Q270" s="10"/>
      <c r="R270" s="10"/>
      <c r="S270" s="10"/>
      <c r="T270" s="10"/>
      <c r="U270" s="10"/>
      <c r="V270" s="10"/>
      <c r="W270" s="10"/>
      <c r="X270" s="10"/>
      <c r="Y270" s="10"/>
      <c r="Z270" s="24">
        <v>8750</v>
      </c>
      <c r="AA270" s="40">
        <f t="shared" si="760"/>
        <v>8750</v>
      </c>
      <c r="AB270" s="10"/>
      <c r="AC270" s="11"/>
      <c r="AD270" s="11"/>
      <c r="AE270" s="11"/>
      <c r="AF270" s="11"/>
      <c r="AG270" s="11"/>
      <c r="AH270" s="11"/>
      <c r="AI270" s="11"/>
      <c r="AJ270" s="11"/>
      <c r="AK270" s="27"/>
      <c r="AL270" s="43">
        <f t="shared" si="763"/>
        <v>0</v>
      </c>
      <c r="AM270" s="3"/>
      <c r="AN270" s="3"/>
    </row>
    <row r="271" spans="1:40" x14ac:dyDescent="0.35">
      <c r="A271" s="37"/>
      <c r="B271" s="44" t="s">
        <v>99</v>
      </c>
      <c r="C271" s="44"/>
      <c r="D271" s="10">
        <f>D274</f>
        <v>2259263.7999999998</v>
      </c>
      <c r="E271" s="10">
        <f>E274</f>
        <v>0</v>
      </c>
      <c r="F271" s="10">
        <f t="shared" si="691"/>
        <v>2259263.7999999998</v>
      </c>
      <c r="G271" s="10">
        <f>G274+G273</f>
        <v>182641.4</v>
      </c>
      <c r="H271" s="10">
        <f t="shared" si="737"/>
        <v>2441905.1999999997</v>
      </c>
      <c r="I271" s="10">
        <f>I274+I273</f>
        <v>0</v>
      </c>
      <c r="J271" s="10">
        <f t="shared" si="756"/>
        <v>2441905.1999999997</v>
      </c>
      <c r="K271" s="10">
        <f>K274+K273</f>
        <v>0</v>
      </c>
      <c r="L271" s="10">
        <f t="shared" si="757"/>
        <v>2441905.1999999997</v>
      </c>
      <c r="M271" s="10">
        <f>M274+M273</f>
        <v>0</v>
      </c>
      <c r="N271" s="10">
        <f>L271+M271</f>
        <v>2441905.1999999997</v>
      </c>
      <c r="O271" s="24">
        <f>O274+O273</f>
        <v>15.446</v>
      </c>
      <c r="P271" s="40">
        <f>N271+O271</f>
        <v>2441920.6459999997</v>
      </c>
      <c r="Q271" s="10">
        <f t="shared" ref="Q271:AB271" si="768">Q274</f>
        <v>936232.6</v>
      </c>
      <c r="R271" s="10">
        <f t="shared" ref="R271" si="769">R274</f>
        <v>0</v>
      </c>
      <c r="S271" s="10">
        <f t="shared" si="692"/>
        <v>936232.6</v>
      </c>
      <c r="T271" s="10">
        <f>T274+T273</f>
        <v>0</v>
      </c>
      <c r="U271" s="10">
        <f t="shared" si="740"/>
        <v>936232.6</v>
      </c>
      <c r="V271" s="10">
        <f>V274+V273</f>
        <v>500000</v>
      </c>
      <c r="W271" s="10">
        <f t="shared" si="758"/>
        <v>1436232.6</v>
      </c>
      <c r="X271" s="10">
        <f>X274+X273</f>
        <v>-500000</v>
      </c>
      <c r="Y271" s="10">
        <f t="shared" si="759"/>
        <v>936232.60000000009</v>
      </c>
      <c r="Z271" s="24">
        <f>Z274+Z273</f>
        <v>0</v>
      </c>
      <c r="AA271" s="40">
        <f t="shared" si="760"/>
        <v>936232.60000000009</v>
      </c>
      <c r="AB271" s="10">
        <f t="shared" si="768"/>
        <v>0</v>
      </c>
      <c r="AC271" s="11">
        <f t="shared" ref="AC271" si="770">AC274</f>
        <v>0</v>
      </c>
      <c r="AD271" s="11">
        <f t="shared" si="693"/>
        <v>0</v>
      </c>
      <c r="AE271" s="11">
        <f>AE274+AE273</f>
        <v>0</v>
      </c>
      <c r="AF271" s="11">
        <f t="shared" si="744"/>
        <v>0</v>
      </c>
      <c r="AG271" s="11">
        <f>AG274+AG273</f>
        <v>0</v>
      </c>
      <c r="AH271" s="11">
        <f t="shared" si="761"/>
        <v>0</v>
      </c>
      <c r="AI271" s="11">
        <f>AI274+AI273</f>
        <v>0</v>
      </c>
      <c r="AJ271" s="11">
        <f t="shared" si="762"/>
        <v>0</v>
      </c>
      <c r="AK271" s="27">
        <f>AK274+AK273</f>
        <v>0</v>
      </c>
      <c r="AL271" s="43">
        <f t="shared" si="763"/>
        <v>0</v>
      </c>
      <c r="AM271" s="3"/>
      <c r="AN271" s="3"/>
    </row>
    <row r="272" spans="1:40" x14ac:dyDescent="0.35">
      <c r="A272" s="37"/>
      <c r="B272" s="38" t="s">
        <v>5</v>
      </c>
      <c r="C272" s="44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24"/>
      <c r="P272" s="40"/>
      <c r="Q272" s="10"/>
      <c r="R272" s="10"/>
      <c r="S272" s="10"/>
      <c r="T272" s="10"/>
      <c r="U272" s="10"/>
      <c r="V272" s="10"/>
      <c r="W272" s="10"/>
      <c r="X272" s="10"/>
      <c r="Y272" s="10"/>
      <c r="Z272" s="24"/>
      <c r="AA272" s="40"/>
      <c r="AB272" s="11"/>
      <c r="AC272" s="11"/>
      <c r="AD272" s="11"/>
      <c r="AE272" s="11"/>
      <c r="AF272" s="11"/>
      <c r="AG272" s="11"/>
      <c r="AH272" s="11"/>
      <c r="AI272" s="11"/>
      <c r="AJ272" s="11"/>
      <c r="AK272" s="27"/>
      <c r="AL272" s="43"/>
      <c r="AM272" s="3"/>
      <c r="AN272" s="3"/>
    </row>
    <row r="273" spans="1:40" s="3" customFormat="1" hidden="1" x14ac:dyDescent="0.35">
      <c r="A273" s="1"/>
      <c r="B273" s="16" t="s">
        <v>6</v>
      </c>
      <c r="C273" s="16"/>
      <c r="D273" s="10"/>
      <c r="E273" s="10"/>
      <c r="F273" s="10"/>
      <c r="G273" s="10">
        <f>G283</f>
        <v>35136.400000000001</v>
      </c>
      <c r="H273" s="10">
        <f t="shared" si="737"/>
        <v>35136.400000000001</v>
      </c>
      <c r="I273" s="10">
        <f>I283</f>
        <v>0</v>
      </c>
      <c r="J273" s="10">
        <f t="shared" ref="J273:J275" si="771">H273+I273</f>
        <v>35136.400000000001</v>
      </c>
      <c r="K273" s="10">
        <f>K283</f>
        <v>0</v>
      </c>
      <c r="L273" s="10">
        <f t="shared" ref="L273:L275" si="772">J273+K273</f>
        <v>35136.400000000001</v>
      </c>
      <c r="M273" s="10">
        <f>M283</f>
        <v>0</v>
      </c>
      <c r="N273" s="10">
        <f>L273+M273</f>
        <v>35136.400000000001</v>
      </c>
      <c r="O273" s="24">
        <f>O283</f>
        <v>15.446</v>
      </c>
      <c r="P273" s="10">
        <f>N273+O273</f>
        <v>35151.846000000005</v>
      </c>
      <c r="Q273" s="10"/>
      <c r="R273" s="10"/>
      <c r="S273" s="10"/>
      <c r="T273" s="10">
        <f>T283</f>
        <v>0</v>
      </c>
      <c r="U273" s="10">
        <f t="shared" si="740"/>
        <v>0</v>
      </c>
      <c r="V273" s="10">
        <f>V283</f>
        <v>0</v>
      </c>
      <c r="W273" s="10">
        <f t="shared" ref="W273:W274" si="773">U273+V273</f>
        <v>0</v>
      </c>
      <c r="X273" s="10">
        <f>X283</f>
        <v>0</v>
      </c>
      <c r="Y273" s="10">
        <f t="shared" ref="Y273:Y274" si="774">W273+X273</f>
        <v>0</v>
      </c>
      <c r="Z273" s="24">
        <f>Z283</f>
        <v>0</v>
      </c>
      <c r="AA273" s="10">
        <f t="shared" ref="AA273:AA274" si="775">Y273+Z273</f>
        <v>0</v>
      </c>
      <c r="AB273" s="10"/>
      <c r="AC273" s="11"/>
      <c r="AD273" s="11"/>
      <c r="AE273" s="11">
        <f>AE283</f>
        <v>0</v>
      </c>
      <c r="AF273" s="11">
        <f t="shared" si="744"/>
        <v>0</v>
      </c>
      <c r="AG273" s="11">
        <f>AG283</f>
        <v>0</v>
      </c>
      <c r="AH273" s="11">
        <f t="shared" ref="AH273:AH275" si="776">AF273+AG273</f>
        <v>0</v>
      </c>
      <c r="AI273" s="11">
        <f>AI283</f>
        <v>0</v>
      </c>
      <c r="AJ273" s="11">
        <f t="shared" ref="AJ273:AJ275" si="777">AH273+AI273</f>
        <v>0</v>
      </c>
      <c r="AK273" s="27">
        <f>AK283</f>
        <v>0</v>
      </c>
      <c r="AL273" s="11">
        <f t="shared" ref="AL273:AL275" si="778">AJ273+AK273</f>
        <v>0</v>
      </c>
      <c r="AN273" s="3">
        <v>0</v>
      </c>
    </row>
    <row r="274" spans="1:40" x14ac:dyDescent="0.35">
      <c r="A274" s="37"/>
      <c r="B274" s="38" t="s">
        <v>12</v>
      </c>
      <c r="C274" s="44"/>
      <c r="D274" s="10">
        <f>D277+D280</f>
        <v>2259263.7999999998</v>
      </c>
      <c r="E274" s="10">
        <f>E277+E280</f>
        <v>0</v>
      </c>
      <c r="F274" s="10">
        <f t="shared" si="691"/>
        <v>2259263.7999999998</v>
      </c>
      <c r="G274" s="10">
        <f>G277+G280+G284</f>
        <v>147505</v>
      </c>
      <c r="H274" s="10">
        <f t="shared" si="737"/>
        <v>2406768.7999999998</v>
      </c>
      <c r="I274" s="10">
        <f>I277+I280+I284</f>
        <v>0</v>
      </c>
      <c r="J274" s="10">
        <f t="shared" si="771"/>
        <v>2406768.7999999998</v>
      </c>
      <c r="K274" s="10">
        <f>K277+K280+K284+K287</f>
        <v>0</v>
      </c>
      <c r="L274" s="10">
        <f t="shared" si="772"/>
        <v>2406768.7999999998</v>
      </c>
      <c r="M274" s="10">
        <f>M277+M280+M284+M287</f>
        <v>0</v>
      </c>
      <c r="N274" s="10">
        <f>L274+M274</f>
        <v>2406768.7999999998</v>
      </c>
      <c r="O274" s="24">
        <f>O277+O280+O284+O287</f>
        <v>0</v>
      </c>
      <c r="P274" s="40">
        <f>N274+O274</f>
        <v>2406768.7999999998</v>
      </c>
      <c r="Q274" s="10">
        <f t="shared" ref="Q274:AB274" si="779">Q277+Q280</f>
        <v>936232.6</v>
      </c>
      <c r="R274" s="10">
        <f t="shared" ref="R274" si="780">R277+R280</f>
        <v>0</v>
      </c>
      <c r="S274" s="10">
        <f t="shared" si="692"/>
        <v>936232.6</v>
      </c>
      <c r="T274" s="10">
        <f>T277+T280+T284</f>
        <v>0</v>
      </c>
      <c r="U274" s="10">
        <f t="shared" si="740"/>
        <v>936232.6</v>
      </c>
      <c r="V274" s="10">
        <f>V277+V280+V284+V287</f>
        <v>500000</v>
      </c>
      <c r="W274" s="10">
        <f t="shared" si="773"/>
        <v>1436232.6</v>
      </c>
      <c r="X274" s="10">
        <f>X277+X280+X284+X287</f>
        <v>-500000</v>
      </c>
      <c r="Y274" s="10">
        <f t="shared" si="774"/>
        <v>936232.60000000009</v>
      </c>
      <c r="Z274" s="24">
        <f>Z277+Z280+Z284+Z287</f>
        <v>0</v>
      </c>
      <c r="AA274" s="40">
        <f t="shared" si="775"/>
        <v>936232.60000000009</v>
      </c>
      <c r="AB274" s="10">
        <f t="shared" si="779"/>
        <v>0</v>
      </c>
      <c r="AC274" s="11">
        <f t="shared" ref="AC274" si="781">AC277+AC280</f>
        <v>0</v>
      </c>
      <c r="AD274" s="11">
        <f t="shared" si="693"/>
        <v>0</v>
      </c>
      <c r="AE274" s="11">
        <f>AE277+AE280+AE284</f>
        <v>0</v>
      </c>
      <c r="AF274" s="11">
        <f t="shared" si="744"/>
        <v>0</v>
      </c>
      <c r="AG274" s="11">
        <f>AG277+AG280+AG284+AG287</f>
        <v>0</v>
      </c>
      <c r="AH274" s="11">
        <f t="shared" si="776"/>
        <v>0</v>
      </c>
      <c r="AI274" s="11">
        <f>AI277+AI280+AI284+AI287</f>
        <v>0</v>
      </c>
      <c r="AJ274" s="11">
        <f t="shared" si="777"/>
        <v>0</v>
      </c>
      <c r="AK274" s="27">
        <f>AK277+AK280+AK284+AK287</f>
        <v>0</v>
      </c>
      <c r="AL274" s="43">
        <f t="shared" si="778"/>
        <v>0</v>
      </c>
      <c r="AM274" s="3"/>
      <c r="AN274" s="3"/>
    </row>
    <row r="275" spans="1:40" ht="36" x14ac:dyDescent="0.35">
      <c r="A275" s="37" t="s">
        <v>248</v>
      </c>
      <c r="B275" s="44" t="s">
        <v>100</v>
      </c>
      <c r="C275" s="47" t="s">
        <v>97</v>
      </c>
      <c r="D275" s="10">
        <f>D277</f>
        <v>2259263.7999999998</v>
      </c>
      <c r="E275" s="10">
        <f>E277</f>
        <v>0</v>
      </c>
      <c r="F275" s="10">
        <f t="shared" si="691"/>
        <v>2259263.7999999998</v>
      </c>
      <c r="G275" s="10">
        <f>G277</f>
        <v>0</v>
      </c>
      <c r="H275" s="10">
        <f t="shared" ref="H275" si="782">F275+G275</f>
        <v>2259263.7999999998</v>
      </c>
      <c r="I275" s="10">
        <f>I277</f>
        <v>0</v>
      </c>
      <c r="J275" s="10">
        <f t="shared" si="771"/>
        <v>2259263.7999999998</v>
      </c>
      <c r="K275" s="10">
        <f>K277</f>
        <v>0</v>
      </c>
      <c r="L275" s="10">
        <f t="shared" si="772"/>
        <v>2259263.7999999998</v>
      </c>
      <c r="M275" s="10">
        <f>M277</f>
        <v>0</v>
      </c>
      <c r="N275" s="10">
        <f>L275+M275</f>
        <v>2259263.7999999998</v>
      </c>
      <c r="O275" s="24">
        <f>O277</f>
        <v>0</v>
      </c>
      <c r="P275" s="40">
        <f>N275+O275</f>
        <v>2259263.7999999998</v>
      </c>
      <c r="Q275" s="10">
        <f t="shared" ref="Q275:AB275" si="783">Q277</f>
        <v>669232.6</v>
      </c>
      <c r="R275" s="10">
        <f t="shared" ref="R275:T275" si="784">R277</f>
        <v>0</v>
      </c>
      <c r="S275" s="10">
        <f t="shared" si="692"/>
        <v>669232.6</v>
      </c>
      <c r="T275" s="10">
        <f t="shared" si="784"/>
        <v>0</v>
      </c>
      <c r="U275" s="10">
        <f t="shared" ref="U275" si="785">S275+T275</f>
        <v>669232.6</v>
      </c>
      <c r="V275" s="10">
        <f t="shared" ref="V275" si="786">V277</f>
        <v>0</v>
      </c>
      <c r="W275" s="10">
        <f>U275+V275</f>
        <v>669232.6</v>
      </c>
      <c r="X275" s="10">
        <f t="shared" ref="X275:Z275" si="787">X277</f>
        <v>0</v>
      </c>
      <c r="Y275" s="10">
        <f>W275+X275</f>
        <v>669232.6</v>
      </c>
      <c r="Z275" s="24">
        <f t="shared" si="787"/>
        <v>0</v>
      </c>
      <c r="AA275" s="40">
        <f>Y275+Z275</f>
        <v>669232.6</v>
      </c>
      <c r="AB275" s="10">
        <f t="shared" si="783"/>
        <v>0</v>
      </c>
      <c r="AC275" s="11">
        <f t="shared" ref="AC275:AE275" si="788">AC277</f>
        <v>0</v>
      </c>
      <c r="AD275" s="11">
        <f t="shared" si="693"/>
        <v>0</v>
      </c>
      <c r="AE275" s="11">
        <f t="shared" si="788"/>
        <v>0</v>
      </c>
      <c r="AF275" s="11">
        <f t="shared" ref="AF275" si="789">AD275+AE275</f>
        <v>0</v>
      </c>
      <c r="AG275" s="11">
        <f t="shared" ref="AG275:AI275" si="790">AG277</f>
        <v>0</v>
      </c>
      <c r="AH275" s="11">
        <f t="shared" si="776"/>
        <v>0</v>
      </c>
      <c r="AI275" s="11">
        <f t="shared" si="790"/>
        <v>0</v>
      </c>
      <c r="AJ275" s="11">
        <f t="shared" si="777"/>
        <v>0</v>
      </c>
      <c r="AK275" s="27">
        <f t="shared" ref="AK275" si="791">AK277</f>
        <v>0</v>
      </c>
      <c r="AL275" s="43">
        <f t="shared" si="778"/>
        <v>0</v>
      </c>
      <c r="AM275" s="3"/>
      <c r="AN275" s="3"/>
    </row>
    <row r="276" spans="1:40" x14ac:dyDescent="0.35">
      <c r="A276" s="37"/>
      <c r="B276" s="44" t="s">
        <v>5</v>
      </c>
      <c r="C276" s="44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24"/>
      <c r="P276" s="40"/>
      <c r="Q276" s="10"/>
      <c r="R276" s="10"/>
      <c r="S276" s="10"/>
      <c r="T276" s="10"/>
      <c r="U276" s="10"/>
      <c r="V276" s="10"/>
      <c r="W276" s="10"/>
      <c r="X276" s="10"/>
      <c r="Y276" s="10"/>
      <c r="Z276" s="24"/>
      <c r="AA276" s="40"/>
      <c r="AB276" s="11"/>
      <c r="AC276" s="11"/>
      <c r="AD276" s="11"/>
      <c r="AE276" s="11"/>
      <c r="AF276" s="11"/>
      <c r="AG276" s="11"/>
      <c r="AH276" s="11"/>
      <c r="AI276" s="11"/>
      <c r="AJ276" s="11"/>
      <c r="AK276" s="27"/>
      <c r="AL276" s="43"/>
      <c r="AM276" s="3"/>
      <c r="AN276" s="3"/>
    </row>
    <row r="277" spans="1:40" x14ac:dyDescent="0.35">
      <c r="A277" s="37"/>
      <c r="B277" s="38" t="s">
        <v>12</v>
      </c>
      <c r="C277" s="44"/>
      <c r="D277" s="10">
        <v>2259263.7999999998</v>
      </c>
      <c r="E277" s="10"/>
      <c r="F277" s="10">
        <f t="shared" si="691"/>
        <v>2259263.7999999998</v>
      </c>
      <c r="G277" s="10"/>
      <c r="H277" s="10">
        <f t="shared" ref="H277:H278" si="792">F277+G277</f>
        <v>2259263.7999999998</v>
      </c>
      <c r="I277" s="10"/>
      <c r="J277" s="10">
        <f t="shared" ref="J277:J278" si="793">H277+I277</f>
        <v>2259263.7999999998</v>
      </c>
      <c r="K277" s="10"/>
      <c r="L277" s="10">
        <f t="shared" ref="L277:L278" si="794">J277+K277</f>
        <v>2259263.7999999998</v>
      </c>
      <c r="M277" s="10"/>
      <c r="N277" s="10">
        <f>L277+M277</f>
        <v>2259263.7999999998</v>
      </c>
      <c r="O277" s="24"/>
      <c r="P277" s="40">
        <f>N277+O277</f>
        <v>2259263.7999999998</v>
      </c>
      <c r="Q277" s="10">
        <v>669232.6</v>
      </c>
      <c r="R277" s="10"/>
      <c r="S277" s="10">
        <f t="shared" si="692"/>
        <v>669232.6</v>
      </c>
      <c r="T277" s="10"/>
      <c r="U277" s="10">
        <f t="shared" ref="U277:U278" si="795">S277+T277</f>
        <v>669232.6</v>
      </c>
      <c r="V277" s="10"/>
      <c r="W277" s="10">
        <f t="shared" ref="W277:W278" si="796">U277+V277</f>
        <v>669232.6</v>
      </c>
      <c r="X277" s="10"/>
      <c r="Y277" s="10">
        <f t="shared" ref="Y277:Y278" si="797">W277+X277</f>
        <v>669232.6</v>
      </c>
      <c r="Z277" s="24"/>
      <c r="AA277" s="40">
        <f t="shared" ref="AA277:AA278" si="798">Y277+Z277</f>
        <v>669232.6</v>
      </c>
      <c r="AB277" s="11">
        <v>0</v>
      </c>
      <c r="AC277" s="11">
        <v>0</v>
      </c>
      <c r="AD277" s="11">
        <f t="shared" si="693"/>
        <v>0</v>
      </c>
      <c r="AE277" s="11">
        <v>0</v>
      </c>
      <c r="AF277" s="11">
        <f t="shared" ref="AF277:AF278" si="799">AD277+AE277</f>
        <v>0</v>
      </c>
      <c r="AG277" s="11">
        <v>0</v>
      </c>
      <c r="AH277" s="11">
        <f t="shared" ref="AH277:AH278" si="800">AF277+AG277</f>
        <v>0</v>
      </c>
      <c r="AI277" s="11">
        <v>0</v>
      </c>
      <c r="AJ277" s="11">
        <f t="shared" ref="AJ277:AJ278" si="801">AH277+AI277</f>
        <v>0</v>
      </c>
      <c r="AK277" s="27">
        <v>0</v>
      </c>
      <c r="AL277" s="43">
        <f t="shared" ref="AL277:AL278" si="802">AJ277+AK277</f>
        <v>0</v>
      </c>
      <c r="AM277" s="3" t="s">
        <v>149</v>
      </c>
      <c r="AN277" s="3"/>
    </row>
    <row r="278" spans="1:40" ht="36" x14ac:dyDescent="0.35">
      <c r="A278" s="37" t="s">
        <v>249</v>
      </c>
      <c r="B278" s="44" t="s">
        <v>101</v>
      </c>
      <c r="C278" s="47" t="s">
        <v>97</v>
      </c>
      <c r="D278" s="10">
        <f>D280</f>
        <v>0</v>
      </c>
      <c r="E278" s="10">
        <f>E280</f>
        <v>0</v>
      </c>
      <c r="F278" s="10">
        <f t="shared" si="691"/>
        <v>0</v>
      </c>
      <c r="G278" s="10">
        <f>G280</f>
        <v>0</v>
      </c>
      <c r="H278" s="10">
        <f t="shared" si="792"/>
        <v>0</v>
      </c>
      <c r="I278" s="10">
        <f>I280</f>
        <v>0</v>
      </c>
      <c r="J278" s="10">
        <f t="shared" si="793"/>
        <v>0</v>
      </c>
      <c r="K278" s="10">
        <f>K280</f>
        <v>0</v>
      </c>
      <c r="L278" s="10">
        <f t="shared" si="794"/>
        <v>0</v>
      </c>
      <c r="M278" s="10">
        <f>M280</f>
        <v>0</v>
      </c>
      <c r="N278" s="10">
        <f>L278+M278</f>
        <v>0</v>
      </c>
      <c r="O278" s="24">
        <f>O280</f>
        <v>0</v>
      </c>
      <c r="P278" s="40">
        <f>N278+O278</f>
        <v>0</v>
      </c>
      <c r="Q278" s="10">
        <f t="shared" ref="Q278:AB278" si="803">Q280</f>
        <v>267000</v>
      </c>
      <c r="R278" s="10">
        <f t="shared" ref="R278:T278" si="804">R280</f>
        <v>0</v>
      </c>
      <c r="S278" s="10">
        <f t="shared" si="692"/>
        <v>267000</v>
      </c>
      <c r="T278" s="10">
        <f t="shared" si="804"/>
        <v>0</v>
      </c>
      <c r="U278" s="10">
        <f t="shared" si="795"/>
        <v>267000</v>
      </c>
      <c r="V278" s="10">
        <f t="shared" ref="V278" si="805">V280</f>
        <v>0</v>
      </c>
      <c r="W278" s="10">
        <f t="shared" si="796"/>
        <v>267000</v>
      </c>
      <c r="X278" s="10">
        <f t="shared" ref="X278:Z278" si="806">X280</f>
        <v>0</v>
      </c>
      <c r="Y278" s="10">
        <f t="shared" si="797"/>
        <v>267000</v>
      </c>
      <c r="Z278" s="24">
        <f t="shared" si="806"/>
        <v>0</v>
      </c>
      <c r="AA278" s="40">
        <f t="shared" si="798"/>
        <v>267000</v>
      </c>
      <c r="AB278" s="10">
        <f t="shared" si="803"/>
        <v>0</v>
      </c>
      <c r="AC278" s="11">
        <f t="shared" ref="AC278:AE278" si="807">AC280</f>
        <v>0</v>
      </c>
      <c r="AD278" s="11">
        <f t="shared" si="693"/>
        <v>0</v>
      </c>
      <c r="AE278" s="11">
        <f t="shared" si="807"/>
        <v>0</v>
      </c>
      <c r="AF278" s="11">
        <f t="shared" si="799"/>
        <v>0</v>
      </c>
      <c r="AG278" s="11">
        <f t="shared" ref="AG278:AI278" si="808">AG280</f>
        <v>0</v>
      </c>
      <c r="AH278" s="11">
        <f t="shared" si="800"/>
        <v>0</v>
      </c>
      <c r="AI278" s="11">
        <f t="shared" si="808"/>
        <v>0</v>
      </c>
      <c r="AJ278" s="11">
        <f t="shared" si="801"/>
        <v>0</v>
      </c>
      <c r="AK278" s="27">
        <f t="shared" ref="AK278" si="809">AK280</f>
        <v>0</v>
      </c>
      <c r="AL278" s="43">
        <f t="shared" si="802"/>
        <v>0</v>
      </c>
      <c r="AM278" s="3"/>
      <c r="AN278" s="3"/>
    </row>
    <row r="279" spans="1:40" x14ac:dyDescent="0.35">
      <c r="A279" s="37"/>
      <c r="B279" s="44" t="s">
        <v>5</v>
      </c>
      <c r="C279" s="44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24"/>
      <c r="P279" s="40"/>
      <c r="Q279" s="10"/>
      <c r="R279" s="10"/>
      <c r="S279" s="10"/>
      <c r="T279" s="10"/>
      <c r="U279" s="10"/>
      <c r="V279" s="10"/>
      <c r="W279" s="10"/>
      <c r="X279" s="10"/>
      <c r="Y279" s="10"/>
      <c r="Z279" s="24"/>
      <c r="AA279" s="40"/>
      <c r="AB279" s="11"/>
      <c r="AC279" s="11"/>
      <c r="AD279" s="11"/>
      <c r="AE279" s="11"/>
      <c r="AF279" s="11"/>
      <c r="AG279" s="11"/>
      <c r="AH279" s="11"/>
      <c r="AI279" s="11"/>
      <c r="AJ279" s="11"/>
      <c r="AK279" s="27"/>
      <c r="AL279" s="43"/>
      <c r="AM279" s="3"/>
      <c r="AN279" s="3"/>
    </row>
    <row r="280" spans="1:40" x14ac:dyDescent="0.35">
      <c r="A280" s="37"/>
      <c r="B280" s="38" t="s">
        <v>12</v>
      </c>
      <c r="C280" s="44"/>
      <c r="D280" s="10">
        <v>0</v>
      </c>
      <c r="E280" s="10">
        <v>0</v>
      </c>
      <c r="F280" s="10">
        <f t="shared" si="691"/>
        <v>0</v>
      </c>
      <c r="G280" s="10">
        <v>0</v>
      </c>
      <c r="H280" s="10">
        <f>F280+G280</f>
        <v>0</v>
      </c>
      <c r="I280" s="10">
        <v>0</v>
      </c>
      <c r="J280" s="10">
        <f>H280+I280</f>
        <v>0</v>
      </c>
      <c r="K280" s="10">
        <v>0</v>
      </c>
      <c r="L280" s="10">
        <f>J280+K280</f>
        <v>0</v>
      </c>
      <c r="M280" s="10">
        <v>0</v>
      </c>
      <c r="N280" s="10">
        <f>L280+M280</f>
        <v>0</v>
      </c>
      <c r="O280" s="24">
        <v>0</v>
      </c>
      <c r="P280" s="40">
        <f>N280+O280</f>
        <v>0</v>
      </c>
      <c r="Q280" s="10">
        <v>267000</v>
      </c>
      <c r="R280" s="10"/>
      <c r="S280" s="10">
        <f t="shared" si="692"/>
        <v>267000</v>
      </c>
      <c r="T280" s="10"/>
      <c r="U280" s="10">
        <f t="shared" ref="U280:U315" si="810">S280+T280</f>
        <v>267000</v>
      </c>
      <c r="V280" s="10"/>
      <c r="W280" s="10">
        <f t="shared" ref="W280:W281" si="811">U280+V280</f>
        <v>267000</v>
      </c>
      <c r="X280" s="10"/>
      <c r="Y280" s="10">
        <f t="shared" ref="Y280:Y281" si="812">W280+X280</f>
        <v>267000</v>
      </c>
      <c r="Z280" s="24"/>
      <c r="AA280" s="40">
        <f t="shared" ref="AA280:AA281" si="813">Y280+Z280</f>
        <v>267000</v>
      </c>
      <c r="AB280" s="11">
        <v>0</v>
      </c>
      <c r="AC280" s="11">
        <v>0</v>
      </c>
      <c r="AD280" s="11">
        <f t="shared" si="693"/>
        <v>0</v>
      </c>
      <c r="AE280" s="11">
        <v>0</v>
      </c>
      <c r="AF280" s="11">
        <f t="shared" ref="AF280:AF315" si="814">AD280+AE280</f>
        <v>0</v>
      </c>
      <c r="AG280" s="11">
        <v>0</v>
      </c>
      <c r="AH280" s="11">
        <f t="shared" ref="AH280:AH281" si="815">AF280+AG280</f>
        <v>0</v>
      </c>
      <c r="AI280" s="11">
        <v>0</v>
      </c>
      <c r="AJ280" s="11">
        <f t="shared" ref="AJ280:AJ281" si="816">AH280+AI280</f>
        <v>0</v>
      </c>
      <c r="AK280" s="27">
        <v>0</v>
      </c>
      <c r="AL280" s="43">
        <f t="shared" ref="AL280:AL281" si="817">AJ280+AK280</f>
        <v>0</v>
      </c>
      <c r="AM280" s="3" t="s">
        <v>149</v>
      </c>
      <c r="AN280" s="3"/>
    </row>
    <row r="281" spans="1:40" ht="36" x14ac:dyDescent="0.35">
      <c r="A281" s="37" t="s">
        <v>339</v>
      </c>
      <c r="B281" s="44" t="s">
        <v>32</v>
      </c>
      <c r="C281" s="47" t="s">
        <v>97</v>
      </c>
      <c r="D281" s="10"/>
      <c r="E281" s="10"/>
      <c r="F281" s="10"/>
      <c r="G281" s="10">
        <f>G283+G284</f>
        <v>182641.4</v>
      </c>
      <c r="H281" s="10">
        <f t="shared" ref="H281:H284" si="818">F281+G281</f>
        <v>182641.4</v>
      </c>
      <c r="I281" s="10">
        <f>I283+I284</f>
        <v>0</v>
      </c>
      <c r="J281" s="10">
        <f t="shared" ref="J281" si="819">H281+I281</f>
        <v>182641.4</v>
      </c>
      <c r="K281" s="10">
        <f>K283+K284</f>
        <v>0</v>
      </c>
      <c r="L281" s="10">
        <f t="shared" ref="L281" si="820">J281+K281</f>
        <v>182641.4</v>
      </c>
      <c r="M281" s="10">
        <f>M283+M284</f>
        <v>0</v>
      </c>
      <c r="N281" s="10">
        <f>L281+M281</f>
        <v>182641.4</v>
      </c>
      <c r="O281" s="24">
        <f>O283+O284</f>
        <v>15.446</v>
      </c>
      <c r="P281" s="40">
        <f>N281+O281</f>
        <v>182656.84599999999</v>
      </c>
      <c r="Q281" s="10"/>
      <c r="R281" s="10"/>
      <c r="S281" s="10"/>
      <c r="T281" s="10"/>
      <c r="U281" s="10">
        <f t="shared" si="810"/>
        <v>0</v>
      </c>
      <c r="V281" s="10"/>
      <c r="W281" s="10">
        <f t="shared" si="811"/>
        <v>0</v>
      </c>
      <c r="X281" s="10"/>
      <c r="Y281" s="10">
        <f t="shared" si="812"/>
        <v>0</v>
      </c>
      <c r="Z281" s="24"/>
      <c r="AA281" s="40">
        <f t="shared" si="813"/>
        <v>0</v>
      </c>
      <c r="AB281" s="11"/>
      <c r="AC281" s="11"/>
      <c r="AD281" s="11"/>
      <c r="AE281" s="11"/>
      <c r="AF281" s="11">
        <f t="shared" si="814"/>
        <v>0</v>
      </c>
      <c r="AG281" s="11"/>
      <c r="AH281" s="11">
        <f t="shared" si="815"/>
        <v>0</v>
      </c>
      <c r="AI281" s="11"/>
      <c r="AJ281" s="11">
        <f t="shared" si="816"/>
        <v>0</v>
      </c>
      <c r="AK281" s="27"/>
      <c r="AL281" s="43">
        <f t="shared" si="817"/>
        <v>0</v>
      </c>
      <c r="AM281" s="3"/>
      <c r="AN281" s="3"/>
    </row>
    <row r="282" spans="1:40" x14ac:dyDescent="0.35">
      <c r="A282" s="37"/>
      <c r="B282" s="44" t="s">
        <v>5</v>
      </c>
      <c r="C282" s="44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24"/>
      <c r="P282" s="40"/>
      <c r="Q282" s="10"/>
      <c r="R282" s="10"/>
      <c r="S282" s="10"/>
      <c r="T282" s="10"/>
      <c r="U282" s="10"/>
      <c r="V282" s="10"/>
      <c r="W282" s="10"/>
      <c r="X282" s="10"/>
      <c r="Y282" s="10"/>
      <c r="Z282" s="24"/>
      <c r="AA282" s="40"/>
      <c r="AB282" s="11"/>
      <c r="AC282" s="11"/>
      <c r="AD282" s="11"/>
      <c r="AE282" s="11"/>
      <c r="AF282" s="11"/>
      <c r="AG282" s="11"/>
      <c r="AH282" s="11"/>
      <c r="AI282" s="11"/>
      <c r="AJ282" s="11"/>
      <c r="AK282" s="27"/>
      <c r="AL282" s="43"/>
      <c r="AM282" s="3"/>
      <c r="AN282" s="3"/>
    </row>
    <row r="283" spans="1:40" s="3" customFormat="1" hidden="1" x14ac:dyDescent="0.35">
      <c r="A283" s="1"/>
      <c r="B283" s="16" t="s">
        <v>6</v>
      </c>
      <c r="C283" s="16"/>
      <c r="D283" s="10"/>
      <c r="E283" s="10"/>
      <c r="F283" s="10"/>
      <c r="G283" s="10">
        <v>35136.400000000001</v>
      </c>
      <c r="H283" s="10">
        <f t="shared" si="818"/>
        <v>35136.400000000001</v>
      </c>
      <c r="I283" s="10"/>
      <c r="J283" s="10">
        <f t="shared" ref="J283:J315" si="821">H283+I283</f>
        <v>35136.400000000001</v>
      </c>
      <c r="K283" s="10"/>
      <c r="L283" s="10">
        <f t="shared" ref="L283:L315" si="822">J283+K283</f>
        <v>35136.400000000001</v>
      </c>
      <c r="M283" s="10"/>
      <c r="N283" s="10">
        <f>L283+M283</f>
        <v>35136.400000000001</v>
      </c>
      <c r="O283" s="24">
        <v>15.446</v>
      </c>
      <c r="P283" s="10">
        <f>N283+O283</f>
        <v>35151.846000000005</v>
      </c>
      <c r="Q283" s="10"/>
      <c r="R283" s="10"/>
      <c r="S283" s="10"/>
      <c r="T283" s="10"/>
      <c r="U283" s="10">
        <f t="shared" si="810"/>
        <v>0</v>
      </c>
      <c r="V283" s="10"/>
      <c r="W283" s="10">
        <f t="shared" ref="W283:W315" si="823">U283+V283</f>
        <v>0</v>
      </c>
      <c r="X283" s="10"/>
      <c r="Y283" s="10">
        <f t="shared" ref="Y283:Y285" si="824">W283+X283</f>
        <v>0</v>
      </c>
      <c r="Z283" s="24"/>
      <c r="AA283" s="10">
        <f t="shared" ref="AA283:AA285" si="825">Y283+Z283</f>
        <v>0</v>
      </c>
      <c r="AB283" s="11"/>
      <c r="AC283" s="11"/>
      <c r="AD283" s="11"/>
      <c r="AE283" s="11"/>
      <c r="AF283" s="11">
        <f t="shared" si="814"/>
        <v>0</v>
      </c>
      <c r="AG283" s="11"/>
      <c r="AH283" s="11">
        <f t="shared" ref="AH283:AH315" si="826">AF283+AG283</f>
        <v>0</v>
      </c>
      <c r="AI283" s="11"/>
      <c r="AJ283" s="11">
        <f t="shared" ref="AJ283" si="827">AH283+AI283</f>
        <v>0</v>
      </c>
      <c r="AK283" s="27"/>
      <c r="AL283" s="11">
        <f t="shared" ref="AL283" si="828">AJ283+AK283</f>
        <v>0</v>
      </c>
      <c r="AM283" s="3" t="s">
        <v>346</v>
      </c>
      <c r="AN283" s="3">
        <v>0</v>
      </c>
    </row>
    <row r="284" spans="1:40" x14ac:dyDescent="0.35">
      <c r="A284" s="37"/>
      <c r="B284" s="38" t="s">
        <v>12</v>
      </c>
      <c r="C284" s="44"/>
      <c r="D284" s="10"/>
      <c r="E284" s="10"/>
      <c r="F284" s="10"/>
      <c r="G284" s="10">
        <v>147505</v>
      </c>
      <c r="H284" s="10">
        <f t="shared" si="818"/>
        <v>147505</v>
      </c>
      <c r="I284" s="10"/>
      <c r="J284" s="10">
        <f t="shared" si="821"/>
        <v>147505</v>
      </c>
      <c r="K284" s="10"/>
      <c r="L284" s="10">
        <f t="shared" si="822"/>
        <v>147505</v>
      </c>
      <c r="M284" s="10"/>
      <c r="N284" s="10">
        <f>L284+M284</f>
        <v>147505</v>
      </c>
      <c r="O284" s="24"/>
      <c r="P284" s="40">
        <f>N284+O284</f>
        <v>147505</v>
      </c>
      <c r="Q284" s="10"/>
      <c r="R284" s="10"/>
      <c r="S284" s="10"/>
      <c r="T284" s="10"/>
      <c r="U284" s="10">
        <f t="shared" si="810"/>
        <v>0</v>
      </c>
      <c r="V284" s="10"/>
      <c r="W284" s="10">
        <f t="shared" si="823"/>
        <v>0</v>
      </c>
      <c r="X284" s="10"/>
      <c r="Y284" s="10">
        <f t="shared" si="824"/>
        <v>0</v>
      </c>
      <c r="Z284" s="24"/>
      <c r="AA284" s="40">
        <f t="shared" si="825"/>
        <v>0</v>
      </c>
      <c r="AB284" s="11"/>
      <c r="AC284" s="11"/>
      <c r="AD284" s="11"/>
      <c r="AE284" s="11"/>
      <c r="AF284" s="11">
        <f t="shared" si="814"/>
        <v>0</v>
      </c>
      <c r="AG284" s="11"/>
      <c r="AH284" s="11">
        <f>AF284+AG284</f>
        <v>0</v>
      </c>
      <c r="AI284" s="11"/>
      <c r="AJ284" s="11">
        <f>AH284+AI284</f>
        <v>0</v>
      </c>
      <c r="AK284" s="27"/>
      <c r="AL284" s="43">
        <f>AJ284+AK284</f>
        <v>0</v>
      </c>
      <c r="AM284" s="3" t="s">
        <v>347</v>
      </c>
      <c r="AN284" s="3"/>
    </row>
    <row r="285" spans="1:40" s="3" customFormat="1" ht="54" hidden="1" x14ac:dyDescent="0.35">
      <c r="A285" s="1" t="s">
        <v>248</v>
      </c>
      <c r="B285" s="16" t="s">
        <v>365</v>
      </c>
      <c r="C285" s="6" t="s">
        <v>303</v>
      </c>
      <c r="D285" s="10"/>
      <c r="E285" s="10"/>
      <c r="F285" s="10"/>
      <c r="G285" s="10"/>
      <c r="H285" s="10"/>
      <c r="I285" s="10"/>
      <c r="J285" s="10"/>
      <c r="K285" s="10"/>
      <c r="L285" s="10">
        <f t="shared" si="822"/>
        <v>0</v>
      </c>
      <c r="M285" s="10"/>
      <c r="N285" s="10">
        <f>L285+M285</f>
        <v>0</v>
      </c>
      <c r="O285" s="24"/>
      <c r="P285" s="10">
        <f>N285+O285</f>
        <v>0</v>
      </c>
      <c r="Q285" s="10"/>
      <c r="R285" s="10"/>
      <c r="S285" s="10"/>
      <c r="T285" s="10"/>
      <c r="U285" s="10"/>
      <c r="V285" s="10">
        <f>V287</f>
        <v>500000</v>
      </c>
      <c r="W285" s="10">
        <f t="shared" si="823"/>
        <v>500000</v>
      </c>
      <c r="X285" s="10">
        <f>X287</f>
        <v>-500000</v>
      </c>
      <c r="Y285" s="10">
        <f t="shared" si="824"/>
        <v>0</v>
      </c>
      <c r="Z285" s="24">
        <f>Z287</f>
        <v>0</v>
      </c>
      <c r="AA285" s="10">
        <f t="shared" si="825"/>
        <v>0</v>
      </c>
      <c r="AB285" s="11"/>
      <c r="AC285" s="11"/>
      <c r="AD285" s="11"/>
      <c r="AE285" s="11"/>
      <c r="AF285" s="11"/>
      <c r="AG285" s="11"/>
      <c r="AH285" s="11">
        <f t="shared" ref="AH285:AH287" si="829">AF285+AG285</f>
        <v>0</v>
      </c>
      <c r="AI285" s="11"/>
      <c r="AJ285" s="11">
        <f t="shared" ref="AJ285" si="830">AH285+AI285</f>
        <v>0</v>
      </c>
      <c r="AK285" s="27"/>
      <c r="AL285" s="11">
        <f t="shared" ref="AL285" si="831">AJ285+AK285</f>
        <v>0</v>
      </c>
      <c r="AN285" s="3">
        <v>0</v>
      </c>
    </row>
    <row r="286" spans="1:40" s="3" customFormat="1" hidden="1" x14ac:dyDescent="0.35">
      <c r="A286" s="1"/>
      <c r="B286" s="16" t="s">
        <v>5</v>
      </c>
      <c r="C286" s="16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24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24"/>
      <c r="AA286" s="10"/>
      <c r="AB286" s="11"/>
      <c r="AC286" s="11"/>
      <c r="AD286" s="11"/>
      <c r="AE286" s="11"/>
      <c r="AF286" s="11"/>
      <c r="AG286" s="11"/>
      <c r="AH286" s="11"/>
      <c r="AI286" s="11"/>
      <c r="AJ286" s="11"/>
      <c r="AK286" s="27"/>
      <c r="AL286" s="11"/>
      <c r="AN286" s="3">
        <v>0</v>
      </c>
    </row>
    <row r="287" spans="1:40" s="3" customFormat="1" hidden="1" x14ac:dyDescent="0.35">
      <c r="A287" s="1"/>
      <c r="B287" s="7" t="s">
        <v>12</v>
      </c>
      <c r="C287" s="16"/>
      <c r="D287" s="10"/>
      <c r="E287" s="10"/>
      <c r="F287" s="10"/>
      <c r="G287" s="10"/>
      <c r="H287" s="10"/>
      <c r="I287" s="10"/>
      <c r="J287" s="10"/>
      <c r="K287" s="10"/>
      <c r="L287" s="10">
        <f t="shared" si="822"/>
        <v>0</v>
      </c>
      <c r="M287" s="10"/>
      <c r="N287" s="10">
        <f t="shared" ref="N287:N307" si="832">L287+M287</f>
        <v>0</v>
      </c>
      <c r="O287" s="24"/>
      <c r="P287" s="10">
        <f t="shared" ref="P287:P307" si="833">N287+O287</f>
        <v>0</v>
      </c>
      <c r="Q287" s="10"/>
      <c r="R287" s="10"/>
      <c r="S287" s="10"/>
      <c r="T287" s="10"/>
      <c r="U287" s="10"/>
      <c r="V287" s="10">
        <v>500000</v>
      </c>
      <c r="W287" s="10">
        <f t="shared" si="823"/>
        <v>500000</v>
      </c>
      <c r="X287" s="10">
        <v>-500000</v>
      </c>
      <c r="Y287" s="10">
        <f t="shared" ref="Y287:Y305" si="834">W287+X287</f>
        <v>0</v>
      </c>
      <c r="Z287" s="24"/>
      <c r="AA287" s="10">
        <f t="shared" ref="AA287:AA305" si="835">Y287+Z287</f>
        <v>0</v>
      </c>
      <c r="AB287" s="11"/>
      <c r="AC287" s="11"/>
      <c r="AD287" s="11"/>
      <c r="AE287" s="11"/>
      <c r="AF287" s="11"/>
      <c r="AG287" s="11"/>
      <c r="AH287" s="11">
        <f t="shared" si="829"/>
        <v>0</v>
      </c>
      <c r="AI287" s="11"/>
      <c r="AJ287" s="11">
        <f t="shared" ref="AJ287:AJ305" si="836">AH287+AI287</f>
        <v>0</v>
      </c>
      <c r="AK287" s="27"/>
      <c r="AL287" s="11">
        <f t="shared" ref="AL287:AL305" si="837">AJ287+AK287</f>
        <v>0</v>
      </c>
      <c r="AM287" s="3" t="s">
        <v>149</v>
      </c>
      <c r="AN287" s="3">
        <v>0</v>
      </c>
    </row>
    <row r="288" spans="1:40" x14ac:dyDescent="0.35">
      <c r="A288" s="37"/>
      <c r="B288" s="44" t="s">
        <v>23</v>
      </c>
      <c r="C288" s="50"/>
      <c r="D288" s="11">
        <f>D289</f>
        <v>152441.9</v>
      </c>
      <c r="E288" s="11">
        <f>E289</f>
        <v>-56569.932999999997</v>
      </c>
      <c r="F288" s="10">
        <f t="shared" si="691"/>
        <v>95871.967000000004</v>
      </c>
      <c r="G288" s="11">
        <f>G289</f>
        <v>0</v>
      </c>
      <c r="H288" s="10">
        <f t="shared" ref="H288:H315" si="838">F288+G288</f>
        <v>95871.967000000004</v>
      </c>
      <c r="I288" s="11">
        <f>I289</f>
        <v>0</v>
      </c>
      <c r="J288" s="10">
        <f t="shared" si="821"/>
        <v>95871.967000000004</v>
      </c>
      <c r="K288" s="11">
        <f>K289</f>
        <v>0</v>
      </c>
      <c r="L288" s="10">
        <f t="shared" si="822"/>
        <v>95871.967000000004</v>
      </c>
      <c r="M288" s="11">
        <f>M289</f>
        <v>0</v>
      </c>
      <c r="N288" s="10">
        <f t="shared" si="832"/>
        <v>95871.967000000004</v>
      </c>
      <c r="O288" s="27">
        <f>O289</f>
        <v>0</v>
      </c>
      <c r="P288" s="40">
        <f t="shared" si="833"/>
        <v>95871.967000000004</v>
      </c>
      <c r="Q288" s="11">
        <f t="shared" ref="Q288:AK288" si="839">Q289</f>
        <v>168660</v>
      </c>
      <c r="R288" s="11">
        <f t="shared" si="839"/>
        <v>0</v>
      </c>
      <c r="S288" s="10">
        <f t="shared" si="692"/>
        <v>168660</v>
      </c>
      <c r="T288" s="11">
        <f t="shared" si="839"/>
        <v>0</v>
      </c>
      <c r="U288" s="10">
        <f t="shared" si="810"/>
        <v>168660</v>
      </c>
      <c r="V288" s="11">
        <f t="shared" si="839"/>
        <v>0</v>
      </c>
      <c r="W288" s="10">
        <f t="shared" si="823"/>
        <v>168660</v>
      </c>
      <c r="X288" s="11">
        <f t="shared" si="839"/>
        <v>0</v>
      </c>
      <c r="Y288" s="10">
        <f t="shared" si="834"/>
        <v>168660</v>
      </c>
      <c r="Z288" s="27">
        <f t="shared" si="839"/>
        <v>0</v>
      </c>
      <c r="AA288" s="40">
        <f t="shared" si="835"/>
        <v>168660</v>
      </c>
      <c r="AB288" s="11">
        <f t="shared" si="839"/>
        <v>260000</v>
      </c>
      <c r="AC288" s="11">
        <f t="shared" si="839"/>
        <v>0</v>
      </c>
      <c r="AD288" s="11">
        <f t="shared" si="693"/>
        <v>260000</v>
      </c>
      <c r="AE288" s="11">
        <f t="shared" si="839"/>
        <v>0</v>
      </c>
      <c r="AF288" s="11">
        <f t="shared" si="814"/>
        <v>260000</v>
      </c>
      <c r="AG288" s="11">
        <f t="shared" si="839"/>
        <v>0</v>
      </c>
      <c r="AH288" s="11">
        <f t="shared" si="826"/>
        <v>260000</v>
      </c>
      <c r="AI288" s="11">
        <f t="shared" si="839"/>
        <v>0</v>
      </c>
      <c r="AJ288" s="11">
        <f t="shared" si="836"/>
        <v>260000</v>
      </c>
      <c r="AK288" s="27">
        <f t="shared" si="839"/>
        <v>0</v>
      </c>
      <c r="AL288" s="43">
        <f t="shared" si="837"/>
        <v>260000</v>
      </c>
      <c r="AM288" s="3"/>
      <c r="AN288" s="3"/>
    </row>
    <row r="289" spans="1:40" ht="54" x14ac:dyDescent="0.35">
      <c r="A289" s="37" t="s">
        <v>340</v>
      </c>
      <c r="B289" s="44" t="s">
        <v>255</v>
      </c>
      <c r="C289" s="47" t="s">
        <v>59</v>
      </c>
      <c r="D289" s="11">
        <v>152441.9</v>
      </c>
      <c r="E289" s="11">
        <v>-56569.932999999997</v>
      </c>
      <c r="F289" s="10">
        <f t="shared" si="691"/>
        <v>95871.967000000004</v>
      </c>
      <c r="G289" s="11"/>
      <c r="H289" s="10">
        <f t="shared" si="838"/>
        <v>95871.967000000004</v>
      </c>
      <c r="I289" s="11"/>
      <c r="J289" s="10">
        <f t="shared" si="821"/>
        <v>95871.967000000004</v>
      </c>
      <c r="K289" s="11"/>
      <c r="L289" s="10">
        <f t="shared" si="822"/>
        <v>95871.967000000004</v>
      </c>
      <c r="M289" s="11"/>
      <c r="N289" s="10">
        <f t="shared" si="832"/>
        <v>95871.967000000004</v>
      </c>
      <c r="O289" s="27"/>
      <c r="P289" s="40">
        <f t="shared" si="833"/>
        <v>95871.967000000004</v>
      </c>
      <c r="Q289" s="11">
        <v>168660</v>
      </c>
      <c r="R289" s="11"/>
      <c r="S289" s="10">
        <f t="shared" si="692"/>
        <v>168660</v>
      </c>
      <c r="T289" s="11"/>
      <c r="U289" s="10">
        <f t="shared" si="810"/>
        <v>168660</v>
      </c>
      <c r="V289" s="11"/>
      <c r="W289" s="10">
        <f t="shared" si="823"/>
        <v>168660</v>
      </c>
      <c r="X289" s="11"/>
      <c r="Y289" s="10">
        <f t="shared" si="834"/>
        <v>168660</v>
      </c>
      <c r="Z289" s="27"/>
      <c r="AA289" s="40">
        <f t="shared" si="835"/>
        <v>168660</v>
      </c>
      <c r="AB289" s="11">
        <v>260000</v>
      </c>
      <c r="AC289" s="11"/>
      <c r="AD289" s="11">
        <f t="shared" si="693"/>
        <v>260000</v>
      </c>
      <c r="AE289" s="11"/>
      <c r="AF289" s="11">
        <f t="shared" si="814"/>
        <v>260000</v>
      </c>
      <c r="AG289" s="11"/>
      <c r="AH289" s="11">
        <f t="shared" si="826"/>
        <v>260000</v>
      </c>
      <c r="AI289" s="11"/>
      <c r="AJ289" s="11">
        <f t="shared" si="836"/>
        <v>260000</v>
      </c>
      <c r="AK289" s="27"/>
      <c r="AL289" s="43">
        <f t="shared" si="837"/>
        <v>260000</v>
      </c>
      <c r="AM289" s="3" t="s">
        <v>102</v>
      </c>
      <c r="AN289" s="3"/>
    </row>
    <row r="290" spans="1:40" x14ac:dyDescent="0.35">
      <c r="A290" s="37"/>
      <c r="B290" s="52" t="s">
        <v>7</v>
      </c>
      <c r="C290" s="52"/>
      <c r="D290" s="11">
        <f>D294+D291+D292+D293+D295+D296+D297</f>
        <v>442565.6</v>
      </c>
      <c r="E290" s="11">
        <f>E294+E291+E292+E293+E295+E296+E297</f>
        <v>-565.25599999999997</v>
      </c>
      <c r="F290" s="10">
        <f t="shared" si="691"/>
        <v>442000.34399999998</v>
      </c>
      <c r="G290" s="11">
        <f>G294+G291+G292+G293+G295+G296+G297+G298</f>
        <v>44338.101999999999</v>
      </c>
      <c r="H290" s="10">
        <f t="shared" si="838"/>
        <v>486338.446</v>
      </c>
      <c r="I290" s="11">
        <f>I294+I291+I292+I293+I295+I296+I297+I298</f>
        <v>0</v>
      </c>
      <c r="J290" s="10">
        <f t="shared" si="821"/>
        <v>486338.446</v>
      </c>
      <c r="K290" s="11">
        <f>K294+K291+K292+K293+K295+K296+K297+K298</f>
        <v>33286.375999999997</v>
      </c>
      <c r="L290" s="10">
        <f t="shared" si="822"/>
        <v>519624.82199999999</v>
      </c>
      <c r="M290" s="11">
        <f>M294+M291+M292+M293+M295+M296+M297+M298</f>
        <v>0</v>
      </c>
      <c r="N290" s="10">
        <f t="shared" si="832"/>
        <v>519624.82199999999</v>
      </c>
      <c r="O290" s="27">
        <f>O294+O291+O292+O293+O295+O296+O297+O298</f>
        <v>-22676.884999999998</v>
      </c>
      <c r="P290" s="40">
        <f t="shared" si="833"/>
        <v>496947.93699999998</v>
      </c>
      <c r="Q290" s="11">
        <f t="shared" ref="Q290:AB290" si="840">Q294+Q291+Q292+Q293+Q295+Q296+Q297</f>
        <v>303460.59999999998</v>
      </c>
      <c r="R290" s="11">
        <f t="shared" ref="R290" si="841">R294+R291+R292+R293+R295+R296+R297</f>
        <v>0</v>
      </c>
      <c r="S290" s="10">
        <f t="shared" si="692"/>
        <v>303460.59999999998</v>
      </c>
      <c r="T290" s="11">
        <f>T294+T291+T292+T293+T295+T296+T297+T298</f>
        <v>0</v>
      </c>
      <c r="U290" s="10">
        <f t="shared" si="810"/>
        <v>303460.59999999998</v>
      </c>
      <c r="V290" s="11">
        <f>V294+V291+V292+V293+V295+V296+V297+V298</f>
        <v>0</v>
      </c>
      <c r="W290" s="10">
        <f t="shared" si="823"/>
        <v>303460.59999999998</v>
      </c>
      <c r="X290" s="11">
        <f>X294+X291+X292+X293+X295+X296+X297+X298</f>
        <v>0</v>
      </c>
      <c r="Y290" s="10">
        <f t="shared" si="834"/>
        <v>303460.59999999998</v>
      </c>
      <c r="Z290" s="27">
        <f>Z294+Z291+Z292+Z293+Z295+Z296+Z297+Z298</f>
        <v>22287.462</v>
      </c>
      <c r="AA290" s="40">
        <f t="shared" si="835"/>
        <v>325748.06199999998</v>
      </c>
      <c r="AB290" s="11">
        <f t="shared" si="840"/>
        <v>163030.6</v>
      </c>
      <c r="AC290" s="11">
        <f t="shared" ref="AC290" si="842">AC294+AC291+AC292+AC293+AC295+AC296+AC297</f>
        <v>0</v>
      </c>
      <c r="AD290" s="11">
        <f t="shared" si="693"/>
        <v>163030.6</v>
      </c>
      <c r="AE290" s="11">
        <f>AE294+AE291+AE292+AE293+AE295+AE296+AE297+AE298</f>
        <v>0</v>
      </c>
      <c r="AF290" s="11">
        <f t="shared" si="814"/>
        <v>163030.6</v>
      </c>
      <c r="AG290" s="11">
        <f>AG294+AG291+AG292+AG293+AG295+AG296+AG297+AG298</f>
        <v>0</v>
      </c>
      <c r="AH290" s="11">
        <f t="shared" si="826"/>
        <v>163030.6</v>
      </c>
      <c r="AI290" s="11">
        <f>AI294+AI291+AI292+AI293+AI295+AI296+AI297+AI298</f>
        <v>0</v>
      </c>
      <c r="AJ290" s="11">
        <f t="shared" si="836"/>
        <v>163030.6</v>
      </c>
      <c r="AK290" s="27">
        <f>AK294+AK291+AK292+AK293+AK295+AK296+AK297+AK298</f>
        <v>0</v>
      </c>
      <c r="AL290" s="43">
        <f t="shared" si="837"/>
        <v>163030.6</v>
      </c>
      <c r="AM290" s="3"/>
      <c r="AN290" s="3"/>
    </row>
    <row r="291" spans="1:40" ht="54" x14ac:dyDescent="0.35">
      <c r="A291" s="37" t="s">
        <v>341</v>
      </c>
      <c r="B291" s="44" t="s">
        <v>103</v>
      </c>
      <c r="C291" s="47" t="s">
        <v>59</v>
      </c>
      <c r="D291" s="11">
        <v>43115.199999999997</v>
      </c>
      <c r="E291" s="11"/>
      <c r="F291" s="10">
        <f t="shared" si="691"/>
        <v>43115.199999999997</v>
      </c>
      <c r="G291" s="11">
        <v>13992.19</v>
      </c>
      <c r="H291" s="10">
        <f t="shared" si="838"/>
        <v>57107.39</v>
      </c>
      <c r="I291" s="11"/>
      <c r="J291" s="10">
        <f t="shared" si="821"/>
        <v>57107.39</v>
      </c>
      <c r="K291" s="11"/>
      <c r="L291" s="10">
        <f t="shared" si="822"/>
        <v>57107.39</v>
      </c>
      <c r="M291" s="11"/>
      <c r="N291" s="10">
        <f t="shared" si="832"/>
        <v>57107.39</v>
      </c>
      <c r="O291" s="27">
        <v>323.33300000000003</v>
      </c>
      <c r="P291" s="40">
        <f t="shared" si="833"/>
        <v>57430.722999999998</v>
      </c>
      <c r="Q291" s="11">
        <v>0</v>
      </c>
      <c r="R291" s="11">
        <v>0</v>
      </c>
      <c r="S291" s="10">
        <f t="shared" si="692"/>
        <v>0</v>
      </c>
      <c r="T291" s="11">
        <v>0</v>
      </c>
      <c r="U291" s="10">
        <f t="shared" si="810"/>
        <v>0</v>
      </c>
      <c r="V291" s="11">
        <v>0</v>
      </c>
      <c r="W291" s="10">
        <f t="shared" si="823"/>
        <v>0</v>
      </c>
      <c r="X291" s="11">
        <v>0</v>
      </c>
      <c r="Y291" s="10">
        <f t="shared" si="834"/>
        <v>0</v>
      </c>
      <c r="Z291" s="27">
        <v>0</v>
      </c>
      <c r="AA291" s="40">
        <f t="shared" si="835"/>
        <v>0</v>
      </c>
      <c r="AB291" s="11">
        <v>0</v>
      </c>
      <c r="AC291" s="11">
        <v>0</v>
      </c>
      <c r="AD291" s="11">
        <f t="shared" si="693"/>
        <v>0</v>
      </c>
      <c r="AE291" s="11">
        <v>0</v>
      </c>
      <c r="AF291" s="11">
        <f t="shared" si="814"/>
        <v>0</v>
      </c>
      <c r="AG291" s="11">
        <v>0</v>
      </c>
      <c r="AH291" s="11">
        <f t="shared" si="826"/>
        <v>0</v>
      </c>
      <c r="AI291" s="11">
        <v>0</v>
      </c>
      <c r="AJ291" s="11">
        <f t="shared" si="836"/>
        <v>0</v>
      </c>
      <c r="AK291" s="27">
        <v>0</v>
      </c>
      <c r="AL291" s="43">
        <f t="shared" si="837"/>
        <v>0</v>
      </c>
      <c r="AM291" s="3" t="s">
        <v>106</v>
      </c>
      <c r="AN291" s="3"/>
    </row>
    <row r="292" spans="1:40" ht="54" x14ac:dyDescent="0.35">
      <c r="A292" s="37" t="s">
        <v>342</v>
      </c>
      <c r="B292" s="44" t="s">
        <v>305</v>
      </c>
      <c r="C292" s="47" t="s">
        <v>59</v>
      </c>
      <c r="D292" s="11">
        <v>95000</v>
      </c>
      <c r="E292" s="11"/>
      <c r="F292" s="10">
        <f t="shared" si="691"/>
        <v>95000</v>
      </c>
      <c r="G292" s="11">
        <v>4341.2950000000001</v>
      </c>
      <c r="H292" s="10">
        <f t="shared" si="838"/>
        <v>99341.294999999998</v>
      </c>
      <c r="I292" s="11"/>
      <c r="J292" s="10">
        <f t="shared" si="821"/>
        <v>99341.294999999998</v>
      </c>
      <c r="K292" s="11">
        <v>33286.375999999997</v>
      </c>
      <c r="L292" s="10">
        <f t="shared" si="822"/>
        <v>132627.671</v>
      </c>
      <c r="M292" s="11"/>
      <c r="N292" s="10">
        <f t="shared" si="832"/>
        <v>132627.671</v>
      </c>
      <c r="O292" s="27"/>
      <c r="P292" s="40">
        <f t="shared" si="833"/>
        <v>132627.671</v>
      </c>
      <c r="Q292" s="11">
        <v>97642.5</v>
      </c>
      <c r="R292" s="11"/>
      <c r="S292" s="10">
        <f t="shared" si="692"/>
        <v>97642.5</v>
      </c>
      <c r="T292" s="11"/>
      <c r="U292" s="10">
        <f t="shared" si="810"/>
        <v>97642.5</v>
      </c>
      <c r="V292" s="11"/>
      <c r="W292" s="10">
        <f t="shared" si="823"/>
        <v>97642.5</v>
      </c>
      <c r="X292" s="11"/>
      <c r="Y292" s="10">
        <f t="shared" si="834"/>
        <v>97642.5</v>
      </c>
      <c r="Z292" s="27"/>
      <c r="AA292" s="40">
        <f t="shared" si="835"/>
        <v>97642.5</v>
      </c>
      <c r="AB292" s="11">
        <v>0</v>
      </c>
      <c r="AC292" s="11">
        <v>0</v>
      </c>
      <c r="AD292" s="11">
        <f t="shared" si="693"/>
        <v>0</v>
      </c>
      <c r="AE292" s="11">
        <v>0</v>
      </c>
      <c r="AF292" s="11">
        <f t="shared" si="814"/>
        <v>0</v>
      </c>
      <c r="AG292" s="11">
        <v>0</v>
      </c>
      <c r="AH292" s="11">
        <f t="shared" si="826"/>
        <v>0</v>
      </c>
      <c r="AI292" s="11">
        <v>0</v>
      </c>
      <c r="AJ292" s="11">
        <f t="shared" si="836"/>
        <v>0</v>
      </c>
      <c r="AK292" s="27">
        <v>0</v>
      </c>
      <c r="AL292" s="43">
        <f t="shared" si="837"/>
        <v>0</v>
      </c>
      <c r="AM292" s="3" t="s">
        <v>107</v>
      </c>
      <c r="AN292" s="3"/>
    </row>
    <row r="293" spans="1:40" ht="54" x14ac:dyDescent="0.35">
      <c r="A293" s="37" t="s">
        <v>343</v>
      </c>
      <c r="B293" s="44" t="s">
        <v>104</v>
      </c>
      <c r="C293" s="47" t="s">
        <v>59</v>
      </c>
      <c r="D293" s="11">
        <v>123313</v>
      </c>
      <c r="E293" s="11"/>
      <c r="F293" s="10">
        <f t="shared" si="691"/>
        <v>123313</v>
      </c>
      <c r="G293" s="11"/>
      <c r="H293" s="10">
        <f t="shared" si="838"/>
        <v>123313</v>
      </c>
      <c r="I293" s="11"/>
      <c r="J293" s="10">
        <f t="shared" si="821"/>
        <v>123313</v>
      </c>
      <c r="K293" s="11"/>
      <c r="L293" s="10">
        <f t="shared" si="822"/>
        <v>123313</v>
      </c>
      <c r="M293" s="11"/>
      <c r="N293" s="24">
        <f t="shared" si="832"/>
        <v>123313</v>
      </c>
      <c r="O293" s="27">
        <f>-575.56-137.196</f>
        <v>-712.75599999999997</v>
      </c>
      <c r="P293" s="40">
        <f t="shared" si="833"/>
        <v>122600.24400000001</v>
      </c>
      <c r="Q293" s="11">
        <v>0</v>
      </c>
      <c r="R293" s="11">
        <v>0</v>
      </c>
      <c r="S293" s="10">
        <f t="shared" si="692"/>
        <v>0</v>
      </c>
      <c r="T293" s="11">
        <v>0</v>
      </c>
      <c r="U293" s="10">
        <f t="shared" si="810"/>
        <v>0</v>
      </c>
      <c r="V293" s="11">
        <v>0</v>
      </c>
      <c r="W293" s="10">
        <f t="shared" si="823"/>
        <v>0</v>
      </c>
      <c r="X293" s="11">
        <v>0</v>
      </c>
      <c r="Y293" s="24">
        <f t="shared" si="834"/>
        <v>0</v>
      </c>
      <c r="Z293" s="27"/>
      <c r="AA293" s="40">
        <f t="shared" si="835"/>
        <v>0</v>
      </c>
      <c r="AB293" s="11">
        <v>0</v>
      </c>
      <c r="AC293" s="11">
        <v>0</v>
      </c>
      <c r="AD293" s="11">
        <f t="shared" si="693"/>
        <v>0</v>
      </c>
      <c r="AE293" s="11">
        <v>0</v>
      </c>
      <c r="AF293" s="11">
        <f t="shared" si="814"/>
        <v>0</v>
      </c>
      <c r="AG293" s="11">
        <v>0</v>
      </c>
      <c r="AH293" s="11">
        <f t="shared" si="826"/>
        <v>0</v>
      </c>
      <c r="AI293" s="11">
        <v>0</v>
      </c>
      <c r="AJ293" s="11">
        <f t="shared" si="836"/>
        <v>0</v>
      </c>
      <c r="AK293" s="27">
        <v>0</v>
      </c>
      <c r="AL293" s="43">
        <f t="shared" si="837"/>
        <v>0</v>
      </c>
      <c r="AM293" s="3" t="s">
        <v>108</v>
      </c>
      <c r="AN293" s="3"/>
    </row>
    <row r="294" spans="1:40" ht="54" x14ac:dyDescent="0.35">
      <c r="A294" s="37" t="s">
        <v>344</v>
      </c>
      <c r="B294" s="44" t="s">
        <v>309</v>
      </c>
      <c r="C294" s="47" t="s">
        <v>59</v>
      </c>
      <c r="D294" s="11">
        <v>0</v>
      </c>
      <c r="E294" s="11">
        <v>0</v>
      </c>
      <c r="F294" s="10">
        <f t="shared" si="691"/>
        <v>0</v>
      </c>
      <c r="G294" s="11">
        <v>0</v>
      </c>
      <c r="H294" s="10">
        <f t="shared" si="838"/>
        <v>0</v>
      </c>
      <c r="I294" s="11">
        <v>0</v>
      </c>
      <c r="J294" s="10">
        <f t="shared" si="821"/>
        <v>0</v>
      </c>
      <c r="K294" s="11">
        <v>0</v>
      </c>
      <c r="L294" s="10">
        <f t="shared" si="822"/>
        <v>0</v>
      </c>
      <c r="M294" s="11">
        <v>0</v>
      </c>
      <c r="N294" s="10">
        <f t="shared" si="832"/>
        <v>0</v>
      </c>
      <c r="O294" s="27">
        <v>0</v>
      </c>
      <c r="P294" s="40">
        <f t="shared" si="833"/>
        <v>0</v>
      </c>
      <c r="Q294" s="11">
        <v>0</v>
      </c>
      <c r="R294" s="11">
        <v>0</v>
      </c>
      <c r="S294" s="10">
        <f t="shared" si="692"/>
        <v>0</v>
      </c>
      <c r="T294" s="11">
        <v>0</v>
      </c>
      <c r="U294" s="10">
        <f t="shared" si="810"/>
        <v>0</v>
      </c>
      <c r="V294" s="11">
        <v>0</v>
      </c>
      <c r="W294" s="10">
        <f t="shared" si="823"/>
        <v>0</v>
      </c>
      <c r="X294" s="11">
        <v>0</v>
      </c>
      <c r="Y294" s="10">
        <f t="shared" si="834"/>
        <v>0</v>
      </c>
      <c r="Z294" s="27">
        <v>0</v>
      </c>
      <c r="AA294" s="40">
        <f t="shared" si="835"/>
        <v>0</v>
      </c>
      <c r="AB294" s="11">
        <v>68921.600000000006</v>
      </c>
      <c r="AC294" s="11"/>
      <c r="AD294" s="11">
        <f t="shared" si="693"/>
        <v>68921.600000000006</v>
      </c>
      <c r="AE294" s="11"/>
      <c r="AF294" s="11">
        <f t="shared" si="814"/>
        <v>68921.600000000006</v>
      </c>
      <c r="AG294" s="11"/>
      <c r="AH294" s="11">
        <f t="shared" si="826"/>
        <v>68921.600000000006</v>
      </c>
      <c r="AI294" s="11"/>
      <c r="AJ294" s="11">
        <f t="shared" si="836"/>
        <v>68921.600000000006</v>
      </c>
      <c r="AK294" s="27"/>
      <c r="AL294" s="43">
        <f t="shared" si="837"/>
        <v>68921.600000000006</v>
      </c>
      <c r="AM294" s="3" t="s">
        <v>111</v>
      </c>
      <c r="AN294" s="3"/>
    </row>
    <row r="295" spans="1:40" ht="54" x14ac:dyDescent="0.35">
      <c r="A295" s="37" t="s">
        <v>345</v>
      </c>
      <c r="B295" s="44" t="s">
        <v>105</v>
      </c>
      <c r="C295" s="47" t="s">
        <v>59</v>
      </c>
      <c r="D295" s="11">
        <v>167337.4</v>
      </c>
      <c r="E295" s="11"/>
      <c r="F295" s="10">
        <f t="shared" si="691"/>
        <v>167337.4</v>
      </c>
      <c r="G295" s="11"/>
      <c r="H295" s="10">
        <f t="shared" si="838"/>
        <v>167337.4</v>
      </c>
      <c r="I295" s="11"/>
      <c r="J295" s="10">
        <f t="shared" si="821"/>
        <v>167337.4</v>
      </c>
      <c r="K295" s="11"/>
      <c r="L295" s="10">
        <f t="shared" si="822"/>
        <v>167337.4</v>
      </c>
      <c r="M295" s="11"/>
      <c r="N295" s="10">
        <f t="shared" si="832"/>
        <v>167337.4</v>
      </c>
      <c r="O295" s="27">
        <f>-22287.462</f>
        <v>-22287.462</v>
      </c>
      <c r="P295" s="40">
        <f t="shared" si="833"/>
        <v>145049.93799999999</v>
      </c>
      <c r="Q295" s="11">
        <v>102061.5</v>
      </c>
      <c r="R295" s="11"/>
      <c r="S295" s="10">
        <f t="shared" si="692"/>
        <v>102061.5</v>
      </c>
      <c r="T295" s="11"/>
      <c r="U295" s="10">
        <f t="shared" si="810"/>
        <v>102061.5</v>
      </c>
      <c r="V295" s="11"/>
      <c r="W295" s="10">
        <f t="shared" si="823"/>
        <v>102061.5</v>
      </c>
      <c r="X295" s="11"/>
      <c r="Y295" s="10">
        <f t="shared" si="834"/>
        <v>102061.5</v>
      </c>
      <c r="Z295" s="27">
        <f>22287.462</f>
        <v>22287.462</v>
      </c>
      <c r="AA295" s="40">
        <f t="shared" si="835"/>
        <v>124348.962</v>
      </c>
      <c r="AB295" s="11">
        <v>0</v>
      </c>
      <c r="AC295" s="11">
        <v>0</v>
      </c>
      <c r="AD295" s="11">
        <f t="shared" si="693"/>
        <v>0</v>
      </c>
      <c r="AE295" s="11">
        <v>0</v>
      </c>
      <c r="AF295" s="11">
        <f t="shared" si="814"/>
        <v>0</v>
      </c>
      <c r="AG295" s="11">
        <v>0</v>
      </c>
      <c r="AH295" s="11">
        <f t="shared" si="826"/>
        <v>0</v>
      </c>
      <c r="AI295" s="11">
        <v>0</v>
      </c>
      <c r="AJ295" s="11">
        <f t="shared" si="836"/>
        <v>0</v>
      </c>
      <c r="AK295" s="27">
        <v>0</v>
      </c>
      <c r="AL295" s="43">
        <f t="shared" si="837"/>
        <v>0</v>
      </c>
      <c r="AM295" s="3" t="s">
        <v>109</v>
      </c>
      <c r="AN295" s="3"/>
    </row>
    <row r="296" spans="1:40" ht="54" x14ac:dyDescent="0.35">
      <c r="A296" s="37" t="s">
        <v>350</v>
      </c>
      <c r="B296" s="44" t="s">
        <v>311</v>
      </c>
      <c r="C296" s="47" t="s">
        <v>59</v>
      </c>
      <c r="D296" s="11">
        <v>13800</v>
      </c>
      <c r="E296" s="11">
        <v>-565.25599999999997</v>
      </c>
      <c r="F296" s="10">
        <f t="shared" si="691"/>
        <v>13234.744000000001</v>
      </c>
      <c r="G296" s="11"/>
      <c r="H296" s="10">
        <f t="shared" si="838"/>
        <v>13234.744000000001</v>
      </c>
      <c r="I296" s="11"/>
      <c r="J296" s="10">
        <f t="shared" si="821"/>
        <v>13234.744000000001</v>
      </c>
      <c r="K296" s="11"/>
      <c r="L296" s="10">
        <f t="shared" si="822"/>
        <v>13234.744000000001</v>
      </c>
      <c r="M296" s="11"/>
      <c r="N296" s="10">
        <f t="shared" si="832"/>
        <v>13234.744000000001</v>
      </c>
      <c r="O296" s="27"/>
      <c r="P296" s="40">
        <f t="shared" si="833"/>
        <v>13234.744000000001</v>
      </c>
      <c r="Q296" s="11">
        <v>103756.6</v>
      </c>
      <c r="R296" s="11"/>
      <c r="S296" s="10">
        <f t="shared" si="692"/>
        <v>103756.6</v>
      </c>
      <c r="T296" s="11"/>
      <c r="U296" s="10">
        <f t="shared" si="810"/>
        <v>103756.6</v>
      </c>
      <c r="V296" s="11"/>
      <c r="W296" s="10">
        <f t="shared" si="823"/>
        <v>103756.6</v>
      </c>
      <c r="X296" s="11"/>
      <c r="Y296" s="10">
        <f t="shared" si="834"/>
        <v>103756.6</v>
      </c>
      <c r="Z296" s="27"/>
      <c r="AA296" s="40">
        <f t="shared" si="835"/>
        <v>103756.6</v>
      </c>
      <c r="AB296" s="11">
        <v>90000</v>
      </c>
      <c r="AC296" s="11"/>
      <c r="AD296" s="11">
        <f t="shared" si="693"/>
        <v>90000</v>
      </c>
      <c r="AE296" s="11"/>
      <c r="AF296" s="11">
        <f t="shared" si="814"/>
        <v>90000</v>
      </c>
      <c r="AG296" s="11"/>
      <c r="AH296" s="11">
        <f t="shared" si="826"/>
        <v>90000</v>
      </c>
      <c r="AI296" s="11"/>
      <c r="AJ296" s="11">
        <f t="shared" si="836"/>
        <v>90000</v>
      </c>
      <c r="AK296" s="27"/>
      <c r="AL296" s="43">
        <f t="shared" si="837"/>
        <v>90000</v>
      </c>
      <c r="AM296" s="3" t="s">
        <v>110</v>
      </c>
      <c r="AN296" s="3"/>
    </row>
    <row r="297" spans="1:40" ht="54" x14ac:dyDescent="0.35">
      <c r="A297" s="37" t="s">
        <v>356</v>
      </c>
      <c r="B297" s="44" t="s">
        <v>310</v>
      </c>
      <c r="C297" s="47" t="s">
        <v>59</v>
      </c>
      <c r="D297" s="11">
        <v>0</v>
      </c>
      <c r="E297" s="11">
        <v>0</v>
      </c>
      <c r="F297" s="10">
        <f t="shared" si="691"/>
        <v>0</v>
      </c>
      <c r="G297" s="11">
        <v>0</v>
      </c>
      <c r="H297" s="10">
        <f t="shared" si="838"/>
        <v>0</v>
      </c>
      <c r="I297" s="11">
        <v>0</v>
      </c>
      <c r="J297" s="10">
        <f t="shared" si="821"/>
        <v>0</v>
      </c>
      <c r="K297" s="11">
        <v>0</v>
      </c>
      <c r="L297" s="10">
        <f t="shared" si="822"/>
        <v>0</v>
      </c>
      <c r="M297" s="11">
        <v>0</v>
      </c>
      <c r="N297" s="10">
        <f t="shared" si="832"/>
        <v>0</v>
      </c>
      <c r="O297" s="27">
        <v>0</v>
      </c>
      <c r="P297" s="40">
        <f t="shared" si="833"/>
        <v>0</v>
      </c>
      <c r="Q297" s="11">
        <v>0</v>
      </c>
      <c r="R297" s="11">
        <v>0</v>
      </c>
      <c r="S297" s="10">
        <f t="shared" si="692"/>
        <v>0</v>
      </c>
      <c r="T297" s="11">
        <v>0</v>
      </c>
      <c r="U297" s="10">
        <f t="shared" si="810"/>
        <v>0</v>
      </c>
      <c r="V297" s="11">
        <v>0</v>
      </c>
      <c r="W297" s="10">
        <f t="shared" si="823"/>
        <v>0</v>
      </c>
      <c r="X297" s="11">
        <v>0</v>
      </c>
      <c r="Y297" s="10">
        <f t="shared" si="834"/>
        <v>0</v>
      </c>
      <c r="Z297" s="27">
        <v>0</v>
      </c>
      <c r="AA297" s="40">
        <f t="shared" si="835"/>
        <v>0</v>
      </c>
      <c r="AB297" s="11">
        <v>4109</v>
      </c>
      <c r="AC297" s="11"/>
      <c r="AD297" s="11">
        <f t="shared" si="693"/>
        <v>4109</v>
      </c>
      <c r="AE297" s="11"/>
      <c r="AF297" s="11">
        <f t="shared" si="814"/>
        <v>4109</v>
      </c>
      <c r="AG297" s="11"/>
      <c r="AH297" s="11">
        <f t="shared" si="826"/>
        <v>4109</v>
      </c>
      <c r="AI297" s="11"/>
      <c r="AJ297" s="11">
        <f t="shared" si="836"/>
        <v>4109</v>
      </c>
      <c r="AK297" s="27"/>
      <c r="AL297" s="43">
        <f t="shared" si="837"/>
        <v>4109</v>
      </c>
      <c r="AM297" s="3" t="s">
        <v>112</v>
      </c>
      <c r="AN297" s="3"/>
    </row>
    <row r="298" spans="1:40" ht="54" x14ac:dyDescent="0.35">
      <c r="A298" s="37" t="s">
        <v>369</v>
      </c>
      <c r="B298" s="44" t="s">
        <v>357</v>
      </c>
      <c r="C298" s="47" t="s">
        <v>59</v>
      </c>
      <c r="D298" s="11"/>
      <c r="E298" s="11"/>
      <c r="F298" s="10"/>
      <c r="G298" s="11">
        <v>26004.616999999998</v>
      </c>
      <c r="H298" s="10">
        <f t="shared" si="838"/>
        <v>26004.616999999998</v>
      </c>
      <c r="I298" s="11"/>
      <c r="J298" s="10">
        <f t="shared" si="821"/>
        <v>26004.616999999998</v>
      </c>
      <c r="K298" s="11"/>
      <c r="L298" s="10">
        <f t="shared" si="822"/>
        <v>26004.616999999998</v>
      </c>
      <c r="M298" s="11"/>
      <c r="N298" s="10">
        <f t="shared" si="832"/>
        <v>26004.616999999998</v>
      </c>
      <c r="O298" s="27"/>
      <c r="P298" s="40">
        <f t="shared" si="833"/>
        <v>26004.616999999998</v>
      </c>
      <c r="Q298" s="11"/>
      <c r="R298" s="11"/>
      <c r="S298" s="10"/>
      <c r="T298" s="11"/>
      <c r="U298" s="10">
        <f t="shared" si="810"/>
        <v>0</v>
      </c>
      <c r="V298" s="11"/>
      <c r="W298" s="10">
        <f t="shared" si="823"/>
        <v>0</v>
      </c>
      <c r="X298" s="11"/>
      <c r="Y298" s="10">
        <f t="shared" si="834"/>
        <v>0</v>
      </c>
      <c r="Z298" s="27"/>
      <c r="AA298" s="40">
        <f t="shared" si="835"/>
        <v>0</v>
      </c>
      <c r="AB298" s="11"/>
      <c r="AC298" s="11"/>
      <c r="AD298" s="11"/>
      <c r="AE298" s="11"/>
      <c r="AF298" s="11">
        <f t="shared" si="814"/>
        <v>0</v>
      </c>
      <c r="AG298" s="11"/>
      <c r="AH298" s="11">
        <f t="shared" si="826"/>
        <v>0</v>
      </c>
      <c r="AI298" s="11"/>
      <c r="AJ298" s="11">
        <f t="shared" si="836"/>
        <v>0</v>
      </c>
      <c r="AK298" s="27"/>
      <c r="AL298" s="43">
        <f t="shared" si="837"/>
        <v>0</v>
      </c>
      <c r="AM298" s="3" t="s">
        <v>336</v>
      </c>
      <c r="AN298" s="3"/>
    </row>
    <row r="299" spans="1:40" x14ac:dyDescent="0.35">
      <c r="A299" s="37"/>
      <c r="B299" s="44" t="s">
        <v>15</v>
      </c>
      <c r="C299" s="50"/>
      <c r="D299" s="11">
        <f>D300+D301+D302</f>
        <v>88629.499999999985</v>
      </c>
      <c r="E299" s="11">
        <f>E300+E301+E302+E303</f>
        <v>3426.3</v>
      </c>
      <c r="F299" s="10">
        <f t="shared" si="691"/>
        <v>92055.799999999988</v>
      </c>
      <c r="G299" s="11">
        <f>G300+G301+G302+G303</f>
        <v>16183.850999999999</v>
      </c>
      <c r="H299" s="10">
        <f t="shared" si="838"/>
        <v>108239.65099999998</v>
      </c>
      <c r="I299" s="11">
        <f>I300+I301+I302+I303</f>
        <v>0</v>
      </c>
      <c r="J299" s="10">
        <f t="shared" si="821"/>
        <v>108239.65099999998</v>
      </c>
      <c r="K299" s="11">
        <f>K300+K301+K302+K303</f>
        <v>244.03</v>
      </c>
      <c r="L299" s="10">
        <f t="shared" si="822"/>
        <v>108483.68099999998</v>
      </c>
      <c r="M299" s="11">
        <f>M300+M301+M302+M303</f>
        <v>0</v>
      </c>
      <c r="N299" s="10">
        <f t="shared" si="832"/>
        <v>108483.68099999998</v>
      </c>
      <c r="O299" s="27">
        <f>O300+O301+O302+O303</f>
        <v>0</v>
      </c>
      <c r="P299" s="40">
        <f t="shared" si="833"/>
        <v>108483.68099999998</v>
      </c>
      <c r="Q299" s="11">
        <f t="shared" ref="Q299:AB299" si="843">Q300+Q301+Q302</f>
        <v>45508.7</v>
      </c>
      <c r="R299" s="11">
        <f>R300+R301+R302+R303</f>
        <v>0</v>
      </c>
      <c r="S299" s="10">
        <f t="shared" si="692"/>
        <v>45508.7</v>
      </c>
      <c r="T299" s="11">
        <f>T300+T301+T302+T303</f>
        <v>0</v>
      </c>
      <c r="U299" s="10">
        <f t="shared" si="810"/>
        <v>45508.7</v>
      </c>
      <c r="V299" s="11">
        <f>V300+V301+V302+V303</f>
        <v>0</v>
      </c>
      <c r="W299" s="10">
        <f t="shared" si="823"/>
        <v>45508.7</v>
      </c>
      <c r="X299" s="11">
        <f>X300+X301+X302+X303</f>
        <v>0</v>
      </c>
      <c r="Y299" s="10">
        <f t="shared" si="834"/>
        <v>45508.7</v>
      </c>
      <c r="Z299" s="27">
        <f>Z300+Z301+Z302+Z303</f>
        <v>0</v>
      </c>
      <c r="AA299" s="40">
        <f t="shared" si="835"/>
        <v>45508.7</v>
      </c>
      <c r="AB299" s="11">
        <f t="shared" si="843"/>
        <v>12285.5</v>
      </c>
      <c r="AC299" s="11">
        <f>AC300+AC301+AC302+AC303</f>
        <v>0</v>
      </c>
      <c r="AD299" s="11">
        <f t="shared" si="693"/>
        <v>12285.5</v>
      </c>
      <c r="AE299" s="11">
        <f>AE300+AE301+AE302+AE303</f>
        <v>0</v>
      </c>
      <c r="AF299" s="11">
        <f t="shared" si="814"/>
        <v>12285.5</v>
      </c>
      <c r="AG299" s="11">
        <f>AG300+AG301+AG302+AG303</f>
        <v>0</v>
      </c>
      <c r="AH299" s="11">
        <f t="shared" si="826"/>
        <v>12285.5</v>
      </c>
      <c r="AI299" s="11">
        <f>AI300+AI301+AI302+AI303</f>
        <v>0</v>
      </c>
      <c r="AJ299" s="11">
        <f t="shared" si="836"/>
        <v>12285.5</v>
      </c>
      <c r="AK299" s="27">
        <f>AK300+AK301+AK302+AK303</f>
        <v>0</v>
      </c>
      <c r="AL299" s="43">
        <f t="shared" si="837"/>
        <v>12285.5</v>
      </c>
      <c r="AM299" s="3"/>
      <c r="AN299" s="3"/>
    </row>
    <row r="300" spans="1:40" ht="54" x14ac:dyDescent="0.35">
      <c r="A300" s="37" t="s">
        <v>370</v>
      </c>
      <c r="B300" s="44" t="s">
        <v>306</v>
      </c>
      <c r="C300" s="47" t="s">
        <v>59</v>
      </c>
      <c r="D300" s="11">
        <v>43992.2</v>
      </c>
      <c r="E300" s="11"/>
      <c r="F300" s="10">
        <f t="shared" si="691"/>
        <v>43992.2</v>
      </c>
      <c r="G300" s="11">
        <v>11424.444</v>
      </c>
      <c r="H300" s="10">
        <f t="shared" si="838"/>
        <v>55416.644</v>
      </c>
      <c r="I300" s="11"/>
      <c r="J300" s="10">
        <f t="shared" si="821"/>
        <v>55416.644</v>
      </c>
      <c r="K300" s="11"/>
      <c r="L300" s="10">
        <f t="shared" si="822"/>
        <v>55416.644</v>
      </c>
      <c r="M300" s="11"/>
      <c r="N300" s="10">
        <f t="shared" si="832"/>
        <v>55416.644</v>
      </c>
      <c r="O300" s="27"/>
      <c r="P300" s="40">
        <f t="shared" si="833"/>
        <v>55416.644</v>
      </c>
      <c r="Q300" s="11">
        <v>0</v>
      </c>
      <c r="R300" s="11">
        <v>0</v>
      </c>
      <c r="S300" s="10">
        <f t="shared" si="692"/>
        <v>0</v>
      </c>
      <c r="T300" s="11">
        <v>0</v>
      </c>
      <c r="U300" s="10">
        <f t="shared" si="810"/>
        <v>0</v>
      </c>
      <c r="V300" s="11">
        <v>0</v>
      </c>
      <c r="W300" s="10">
        <f t="shared" si="823"/>
        <v>0</v>
      </c>
      <c r="X300" s="11">
        <v>0</v>
      </c>
      <c r="Y300" s="10">
        <f t="shared" si="834"/>
        <v>0</v>
      </c>
      <c r="Z300" s="27"/>
      <c r="AA300" s="40">
        <f t="shared" si="835"/>
        <v>0</v>
      </c>
      <c r="AB300" s="11">
        <v>0</v>
      </c>
      <c r="AC300" s="11">
        <v>0</v>
      </c>
      <c r="AD300" s="11">
        <f t="shared" si="693"/>
        <v>0</v>
      </c>
      <c r="AE300" s="11">
        <v>0</v>
      </c>
      <c r="AF300" s="11">
        <f t="shared" si="814"/>
        <v>0</v>
      </c>
      <c r="AG300" s="11">
        <v>0</v>
      </c>
      <c r="AH300" s="11">
        <f t="shared" si="826"/>
        <v>0</v>
      </c>
      <c r="AI300" s="11">
        <v>0</v>
      </c>
      <c r="AJ300" s="11">
        <f t="shared" si="836"/>
        <v>0</v>
      </c>
      <c r="AK300" s="27">
        <v>0</v>
      </c>
      <c r="AL300" s="43">
        <f t="shared" si="837"/>
        <v>0</v>
      </c>
      <c r="AM300" s="3" t="s">
        <v>139</v>
      </c>
      <c r="AN300" s="3"/>
    </row>
    <row r="301" spans="1:40" ht="54" x14ac:dyDescent="0.35">
      <c r="A301" s="37" t="s">
        <v>371</v>
      </c>
      <c r="B301" s="44" t="s">
        <v>319</v>
      </c>
      <c r="C301" s="47" t="s">
        <v>59</v>
      </c>
      <c r="D301" s="11">
        <v>32456.6</v>
      </c>
      <c r="E301" s="11"/>
      <c r="F301" s="10">
        <f t="shared" si="691"/>
        <v>32456.6</v>
      </c>
      <c r="G301" s="11"/>
      <c r="H301" s="10">
        <f t="shared" si="838"/>
        <v>32456.6</v>
      </c>
      <c r="I301" s="11"/>
      <c r="J301" s="10">
        <f t="shared" si="821"/>
        <v>32456.6</v>
      </c>
      <c r="K301" s="11"/>
      <c r="L301" s="10">
        <f t="shared" si="822"/>
        <v>32456.6</v>
      </c>
      <c r="M301" s="11"/>
      <c r="N301" s="10">
        <f t="shared" si="832"/>
        <v>32456.6</v>
      </c>
      <c r="O301" s="27"/>
      <c r="P301" s="40">
        <f t="shared" si="833"/>
        <v>32456.6</v>
      </c>
      <c r="Q301" s="11">
        <v>29500</v>
      </c>
      <c r="R301" s="11"/>
      <c r="S301" s="10">
        <f t="shared" si="692"/>
        <v>29500</v>
      </c>
      <c r="T301" s="11"/>
      <c r="U301" s="10">
        <f t="shared" si="810"/>
        <v>29500</v>
      </c>
      <c r="V301" s="11"/>
      <c r="W301" s="10">
        <f t="shared" si="823"/>
        <v>29500</v>
      </c>
      <c r="X301" s="11"/>
      <c r="Y301" s="10">
        <f t="shared" si="834"/>
        <v>29500</v>
      </c>
      <c r="Z301" s="27"/>
      <c r="AA301" s="40">
        <f t="shared" si="835"/>
        <v>29500</v>
      </c>
      <c r="AB301" s="11">
        <v>0</v>
      </c>
      <c r="AC301" s="11">
        <v>0</v>
      </c>
      <c r="AD301" s="11">
        <f t="shared" si="693"/>
        <v>0</v>
      </c>
      <c r="AE301" s="11">
        <v>0</v>
      </c>
      <c r="AF301" s="11">
        <f t="shared" si="814"/>
        <v>0</v>
      </c>
      <c r="AG301" s="11">
        <v>0</v>
      </c>
      <c r="AH301" s="11">
        <f t="shared" si="826"/>
        <v>0</v>
      </c>
      <c r="AI301" s="11">
        <v>0</v>
      </c>
      <c r="AJ301" s="11">
        <f t="shared" si="836"/>
        <v>0</v>
      </c>
      <c r="AK301" s="27">
        <v>0</v>
      </c>
      <c r="AL301" s="43">
        <f t="shared" si="837"/>
        <v>0</v>
      </c>
      <c r="AM301" s="3" t="s">
        <v>138</v>
      </c>
      <c r="AN301" s="3"/>
    </row>
    <row r="302" spans="1:40" ht="54" x14ac:dyDescent="0.35">
      <c r="A302" s="37" t="s">
        <v>372</v>
      </c>
      <c r="B302" s="44" t="s">
        <v>136</v>
      </c>
      <c r="C302" s="47" t="s">
        <v>59</v>
      </c>
      <c r="D302" s="11">
        <v>12180.7</v>
      </c>
      <c r="E302" s="11"/>
      <c r="F302" s="10">
        <f t="shared" si="691"/>
        <v>12180.7</v>
      </c>
      <c r="G302" s="11">
        <v>4759.4070000000002</v>
      </c>
      <c r="H302" s="10">
        <f t="shared" si="838"/>
        <v>16940.107</v>
      </c>
      <c r="I302" s="11"/>
      <c r="J302" s="10">
        <f t="shared" si="821"/>
        <v>16940.107</v>
      </c>
      <c r="K302" s="11">
        <v>244.03</v>
      </c>
      <c r="L302" s="10">
        <f t="shared" si="822"/>
        <v>17184.136999999999</v>
      </c>
      <c r="M302" s="11"/>
      <c r="N302" s="10">
        <f t="shared" si="832"/>
        <v>17184.136999999999</v>
      </c>
      <c r="O302" s="27"/>
      <c r="P302" s="40">
        <f t="shared" si="833"/>
        <v>17184.136999999999</v>
      </c>
      <c r="Q302" s="11">
        <v>16008.7</v>
      </c>
      <c r="R302" s="11"/>
      <c r="S302" s="10">
        <f t="shared" si="692"/>
        <v>16008.7</v>
      </c>
      <c r="T302" s="11"/>
      <c r="U302" s="10">
        <f t="shared" si="810"/>
        <v>16008.7</v>
      </c>
      <c r="V302" s="11"/>
      <c r="W302" s="10">
        <f t="shared" si="823"/>
        <v>16008.7</v>
      </c>
      <c r="X302" s="11"/>
      <c r="Y302" s="10">
        <f t="shared" si="834"/>
        <v>16008.7</v>
      </c>
      <c r="Z302" s="27"/>
      <c r="AA302" s="40">
        <f t="shared" si="835"/>
        <v>16008.7</v>
      </c>
      <c r="AB302" s="11">
        <v>12285.5</v>
      </c>
      <c r="AC302" s="11"/>
      <c r="AD302" s="11">
        <f t="shared" si="693"/>
        <v>12285.5</v>
      </c>
      <c r="AE302" s="11"/>
      <c r="AF302" s="11">
        <f t="shared" si="814"/>
        <v>12285.5</v>
      </c>
      <c r="AG302" s="11"/>
      <c r="AH302" s="11">
        <f t="shared" si="826"/>
        <v>12285.5</v>
      </c>
      <c r="AI302" s="11"/>
      <c r="AJ302" s="11">
        <f t="shared" si="836"/>
        <v>12285.5</v>
      </c>
      <c r="AK302" s="27"/>
      <c r="AL302" s="43">
        <f t="shared" si="837"/>
        <v>12285.5</v>
      </c>
      <c r="AM302" s="3" t="s">
        <v>137</v>
      </c>
      <c r="AN302" s="3"/>
    </row>
    <row r="303" spans="1:40" ht="54" x14ac:dyDescent="0.35">
      <c r="A303" s="37" t="s">
        <v>383</v>
      </c>
      <c r="B303" s="44" t="s">
        <v>316</v>
      </c>
      <c r="C303" s="47" t="s">
        <v>59</v>
      </c>
      <c r="D303" s="11"/>
      <c r="E303" s="11">
        <v>3426.3</v>
      </c>
      <c r="F303" s="10">
        <f t="shared" si="691"/>
        <v>3426.3</v>
      </c>
      <c r="G303" s="11"/>
      <c r="H303" s="10">
        <f t="shared" si="838"/>
        <v>3426.3</v>
      </c>
      <c r="I303" s="11"/>
      <c r="J303" s="10">
        <f t="shared" si="821"/>
        <v>3426.3</v>
      </c>
      <c r="K303" s="11"/>
      <c r="L303" s="10">
        <f t="shared" si="822"/>
        <v>3426.3</v>
      </c>
      <c r="M303" s="11"/>
      <c r="N303" s="10">
        <f t="shared" si="832"/>
        <v>3426.3</v>
      </c>
      <c r="O303" s="27"/>
      <c r="P303" s="40">
        <f t="shared" si="833"/>
        <v>3426.3</v>
      </c>
      <c r="Q303" s="11"/>
      <c r="R303" s="11"/>
      <c r="S303" s="10">
        <f t="shared" si="692"/>
        <v>0</v>
      </c>
      <c r="T303" s="11"/>
      <c r="U303" s="10">
        <f t="shared" si="810"/>
        <v>0</v>
      </c>
      <c r="V303" s="11"/>
      <c r="W303" s="10">
        <f t="shared" si="823"/>
        <v>0</v>
      </c>
      <c r="X303" s="11"/>
      <c r="Y303" s="10">
        <f t="shared" si="834"/>
        <v>0</v>
      </c>
      <c r="Z303" s="27"/>
      <c r="AA303" s="40">
        <f t="shared" si="835"/>
        <v>0</v>
      </c>
      <c r="AB303" s="11"/>
      <c r="AC303" s="11"/>
      <c r="AD303" s="11">
        <f t="shared" si="693"/>
        <v>0</v>
      </c>
      <c r="AE303" s="11"/>
      <c r="AF303" s="11">
        <f t="shared" si="814"/>
        <v>0</v>
      </c>
      <c r="AG303" s="11"/>
      <c r="AH303" s="11">
        <f t="shared" si="826"/>
        <v>0</v>
      </c>
      <c r="AI303" s="11"/>
      <c r="AJ303" s="11">
        <f t="shared" si="836"/>
        <v>0</v>
      </c>
      <c r="AK303" s="27"/>
      <c r="AL303" s="43">
        <f t="shared" si="837"/>
        <v>0</v>
      </c>
      <c r="AM303" s="3" t="s">
        <v>317</v>
      </c>
      <c r="AN303" s="3"/>
    </row>
    <row r="304" spans="1:40" x14ac:dyDescent="0.35">
      <c r="A304" s="37"/>
      <c r="B304" s="44" t="s">
        <v>22</v>
      </c>
      <c r="C304" s="50"/>
      <c r="D304" s="11">
        <f>D305</f>
        <v>10964.3</v>
      </c>
      <c r="E304" s="11">
        <f>E305+E306</f>
        <v>0</v>
      </c>
      <c r="F304" s="10">
        <f t="shared" si="691"/>
        <v>10964.3</v>
      </c>
      <c r="G304" s="11">
        <f>G305+G306</f>
        <v>8910.5519999999997</v>
      </c>
      <c r="H304" s="10">
        <f t="shared" si="838"/>
        <v>19874.851999999999</v>
      </c>
      <c r="I304" s="11">
        <f>I305+I306</f>
        <v>0</v>
      </c>
      <c r="J304" s="10">
        <f t="shared" si="821"/>
        <v>19874.851999999999</v>
      </c>
      <c r="K304" s="11">
        <f>K305+K306</f>
        <v>0</v>
      </c>
      <c r="L304" s="10">
        <f t="shared" si="822"/>
        <v>19874.851999999999</v>
      </c>
      <c r="M304" s="11">
        <f>M305+M306</f>
        <v>0</v>
      </c>
      <c r="N304" s="10">
        <f t="shared" si="832"/>
        <v>19874.851999999999</v>
      </c>
      <c r="O304" s="27">
        <f>O305+O306</f>
        <v>0</v>
      </c>
      <c r="P304" s="40">
        <f t="shared" si="833"/>
        <v>19874.851999999999</v>
      </c>
      <c r="Q304" s="11">
        <f t="shared" ref="Q304:AB304" si="844">Q305</f>
        <v>0</v>
      </c>
      <c r="R304" s="11">
        <f>R305+R306</f>
        <v>0</v>
      </c>
      <c r="S304" s="10">
        <f t="shared" si="692"/>
        <v>0</v>
      </c>
      <c r="T304" s="11">
        <f>T305+T306</f>
        <v>0</v>
      </c>
      <c r="U304" s="10">
        <f t="shared" si="810"/>
        <v>0</v>
      </c>
      <c r="V304" s="11">
        <f>V305+V306</f>
        <v>0</v>
      </c>
      <c r="W304" s="10">
        <f t="shared" si="823"/>
        <v>0</v>
      </c>
      <c r="X304" s="11">
        <f>X305+X306</f>
        <v>0</v>
      </c>
      <c r="Y304" s="10">
        <f t="shared" si="834"/>
        <v>0</v>
      </c>
      <c r="Z304" s="27">
        <f>Z305+Z306</f>
        <v>0</v>
      </c>
      <c r="AA304" s="40">
        <f t="shared" si="835"/>
        <v>0</v>
      </c>
      <c r="AB304" s="11">
        <f t="shared" si="844"/>
        <v>0</v>
      </c>
      <c r="AC304" s="11">
        <f>AC305+AC306</f>
        <v>0</v>
      </c>
      <c r="AD304" s="11">
        <f t="shared" si="693"/>
        <v>0</v>
      </c>
      <c r="AE304" s="11">
        <f>AE305+AE306</f>
        <v>0</v>
      </c>
      <c r="AF304" s="11">
        <f t="shared" si="814"/>
        <v>0</v>
      </c>
      <c r="AG304" s="11">
        <f>AG305+AG306</f>
        <v>0</v>
      </c>
      <c r="AH304" s="11">
        <f t="shared" si="826"/>
        <v>0</v>
      </c>
      <c r="AI304" s="11">
        <f>AI305+AI306</f>
        <v>0</v>
      </c>
      <c r="AJ304" s="11">
        <f t="shared" si="836"/>
        <v>0</v>
      </c>
      <c r="AK304" s="27">
        <f>AK305+AK306</f>
        <v>0</v>
      </c>
      <c r="AL304" s="43">
        <f t="shared" si="837"/>
        <v>0</v>
      </c>
      <c r="AM304" s="3"/>
      <c r="AN304" s="3"/>
    </row>
    <row r="305" spans="1:40" ht="54" x14ac:dyDescent="0.35">
      <c r="A305" s="73" t="s">
        <v>392</v>
      </c>
      <c r="B305" s="67" t="s">
        <v>58</v>
      </c>
      <c r="C305" s="47" t="s">
        <v>59</v>
      </c>
      <c r="D305" s="11">
        <v>10964.3</v>
      </c>
      <c r="E305" s="11">
        <v>-637.66300000000001</v>
      </c>
      <c r="F305" s="10">
        <f t="shared" si="691"/>
        <v>10326.636999999999</v>
      </c>
      <c r="G305" s="11">
        <v>8910.5519999999997</v>
      </c>
      <c r="H305" s="10">
        <f t="shared" si="838"/>
        <v>19237.188999999998</v>
      </c>
      <c r="I305" s="11"/>
      <c r="J305" s="10">
        <f t="shared" si="821"/>
        <v>19237.188999999998</v>
      </c>
      <c r="K305" s="11"/>
      <c r="L305" s="10">
        <f t="shared" si="822"/>
        <v>19237.188999999998</v>
      </c>
      <c r="M305" s="11"/>
      <c r="N305" s="10">
        <f t="shared" si="832"/>
        <v>19237.188999999998</v>
      </c>
      <c r="O305" s="27"/>
      <c r="P305" s="40">
        <f t="shared" si="833"/>
        <v>19237.188999999998</v>
      </c>
      <c r="Q305" s="11">
        <v>0</v>
      </c>
      <c r="R305" s="11">
        <v>0</v>
      </c>
      <c r="S305" s="10">
        <f t="shared" si="692"/>
        <v>0</v>
      </c>
      <c r="T305" s="11">
        <v>0</v>
      </c>
      <c r="U305" s="10">
        <f t="shared" si="810"/>
        <v>0</v>
      </c>
      <c r="V305" s="11">
        <v>0</v>
      </c>
      <c r="W305" s="10">
        <f t="shared" si="823"/>
        <v>0</v>
      </c>
      <c r="X305" s="11">
        <v>0</v>
      </c>
      <c r="Y305" s="10">
        <f t="shared" si="834"/>
        <v>0</v>
      </c>
      <c r="Z305" s="27">
        <v>0</v>
      </c>
      <c r="AA305" s="40">
        <f t="shared" si="835"/>
        <v>0</v>
      </c>
      <c r="AB305" s="11">
        <v>0</v>
      </c>
      <c r="AC305" s="11">
        <v>0</v>
      </c>
      <c r="AD305" s="11">
        <f t="shared" si="693"/>
        <v>0</v>
      </c>
      <c r="AE305" s="11">
        <v>0</v>
      </c>
      <c r="AF305" s="11">
        <f t="shared" si="814"/>
        <v>0</v>
      </c>
      <c r="AG305" s="11">
        <v>0</v>
      </c>
      <c r="AH305" s="11">
        <f t="shared" si="826"/>
        <v>0</v>
      </c>
      <c r="AI305" s="11">
        <v>0</v>
      </c>
      <c r="AJ305" s="11">
        <f t="shared" si="836"/>
        <v>0</v>
      </c>
      <c r="AK305" s="27">
        <v>0</v>
      </c>
      <c r="AL305" s="43">
        <f t="shared" si="837"/>
        <v>0</v>
      </c>
      <c r="AM305" s="3" t="s">
        <v>57</v>
      </c>
      <c r="AN305" s="3"/>
    </row>
    <row r="306" spans="1:40" ht="54" x14ac:dyDescent="0.35">
      <c r="A306" s="74"/>
      <c r="B306" s="68"/>
      <c r="C306" s="47" t="s">
        <v>315</v>
      </c>
      <c r="D306" s="11"/>
      <c r="E306" s="11">
        <v>637.66300000000001</v>
      </c>
      <c r="F306" s="10">
        <f t="shared" si="691"/>
        <v>637.66300000000001</v>
      </c>
      <c r="G306" s="11"/>
      <c r="H306" s="10">
        <f t="shared" si="838"/>
        <v>637.66300000000001</v>
      </c>
      <c r="I306" s="11"/>
      <c r="J306" s="10">
        <f t="shared" si="821"/>
        <v>637.66300000000001</v>
      </c>
      <c r="K306" s="11"/>
      <c r="L306" s="10">
        <f t="shared" si="822"/>
        <v>637.66300000000001</v>
      </c>
      <c r="M306" s="11"/>
      <c r="N306" s="10">
        <f t="shared" si="832"/>
        <v>637.66300000000001</v>
      </c>
      <c r="O306" s="27"/>
      <c r="P306" s="40">
        <f t="shared" si="833"/>
        <v>637.66300000000001</v>
      </c>
      <c r="Q306" s="11"/>
      <c r="R306" s="11"/>
      <c r="S306" s="10">
        <f t="shared" si="692"/>
        <v>0</v>
      </c>
      <c r="T306" s="11"/>
      <c r="U306" s="10">
        <f t="shared" si="810"/>
        <v>0</v>
      </c>
      <c r="V306" s="11"/>
      <c r="W306" s="10">
        <f>U306+V306</f>
        <v>0</v>
      </c>
      <c r="X306" s="11"/>
      <c r="Y306" s="10">
        <f>W306+X306</f>
        <v>0</v>
      </c>
      <c r="Z306" s="27"/>
      <c r="AA306" s="40">
        <f>Y306+Z306</f>
        <v>0</v>
      </c>
      <c r="AB306" s="11"/>
      <c r="AC306" s="11"/>
      <c r="AD306" s="11">
        <f t="shared" si="693"/>
        <v>0</v>
      </c>
      <c r="AE306" s="11"/>
      <c r="AF306" s="11">
        <f>AD306+AE306</f>
        <v>0</v>
      </c>
      <c r="AG306" s="11"/>
      <c r="AH306" s="11">
        <f>AF306+AG306</f>
        <v>0</v>
      </c>
      <c r="AI306" s="11"/>
      <c r="AJ306" s="11">
        <f>AH306+AI306</f>
        <v>0</v>
      </c>
      <c r="AK306" s="27"/>
      <c r="AL306" s="43">
        <f>AJ306+AK306</f>
        <v>0</v>
      </c>
      <c r="AM306" s="3" t="s">
        <v>57</v>
      </c>
      <c r="AN306" s="3"/>
    </row>
    <row r="307" spans="1:40" x14ac:dyDescent="0.35">
      <c r="A307" s="53"/>
      <c r="B307" s="44" t="s">
        <v>361</v>
      </c>
      <c r="C307" s="47"/>
      <c r="D307" s="11"/>
      <c r="E307" s="11"/>
      <c r="F307" s="10"/>
      <c r="G307" s="11"/>
      <c r="H307" s="10"/>
      <c r="I307" s="11"/>
      <c r="J307" s="10"/>
      <c r="K307" s="11">
        <f>K309+K310</f>
        <v>300000</v>
      </c>
      <c r="L307" s="10">
        <f t="shared" si="822"/>
        <v>300000</v>
      </c>
      <c r="M307" s="11">
        <f>M309+M310</f>
        <v>0</v>
      </c>
      <c r="N307" s="10">
        <f t="shared" si="832"/>
        <v>300000</v>
      </c>
      <c r="O307" s="27">
        <f>O309+O310</f>
        <v>0</v>
      </c>
      <c r="P307" s="40">
        <f t="shared" si="833"/>
        <v>300000</v>
      </c>
      <c r="Q307" s="11"/>
      <c r="R307" s="11"/>
      <c r="S307" s="10"/>
      <c r="T307" s="11"/>
      <c r="U307" s="10"/>
      <c r="V307" s="11">
        <f>V309+V310</f>
        <v>0</v>
      </c>
      <c r="W307" s="10">
        <f t="shared" ref="W307:W314" si="845">U307+V307</f>
        <v>0</v>
      </c>
      <c r="X307" s="11">
        <f>X309+X310</f>
        <v>0</v>
      </c>
      <c r="Y307" s="10">
        <f t="shared" ref="Y307" si="846">W307+X307</f>
        <v>0</v>
      </c>
      <c r="Z307" s="27">
        <f>Z309+Z310</f>
        <v>0</v>
      </c>
      <c r="AA307" s="40">
        <f t="shared" ref="AA307" si="847">Y307+Z307</f>
        <v>0</v>
      </c>
      <c r="AB307" s="11"/>
      <c r="AC307" s="11"/>
      <c r="AD307" s="11"/>
      <c r="AE307" s="11"/>
      <c r="AF307" s="11"/>
      <c r="AG307" s="11">
        <f>AG309+AG310</f>
        <v>0</v>
      </c>
      <c r="AH307" s="11">
        <f t="shared" ref="AH307:AH314" si="848">AF307+AG307</f>
        <v>0</v>
      </c>
      <c r="AI307" s="11">
        <f>AI309+AI310</f>
        <v>0</v>
      </c>
      <c r="AJ307" s="11">
        <f t="shared" ref="AJ307" si="849">AH307+AI307</f>
        <v>0</v>
      </c>
      <c r="AK307" s="27">
        <f>AK309+AK310</f>
        <v>0</v>
      </c>
      <c r="AL307" s="43">
        <f t="shared" ref="AL307" si="850">AJ307+AK307</f>
        <v>0</v>
      </c>
      <c r="AM307" s="3"/>
      <c r="AN307" s="3"/>
    </row>
    <row r="308" spans="1:40" x14ac:dyDescent="0.35">
      <c r="A308" s="53"/>
      <c r="B308" s="44" t="s">
        <v>5</v>
      </c>
      <c r="C308" s="47"/>
      <c r="D308" s="11"/>
      <c r="E308" s="11"/>
      <c r="F308" s="10"/>
      <c r="G308" s="11"/>
      <c r="H308" s="10"/>
      <c r="I308" s="11"/>
      <c r="J308" s="10"/>
      <c r="K308" s="11"/>
      <c r="L308" s="10"/>
      <c r="M308" s="11"/>
      <c r="N308" s="10"/>
      <c r="O308" s="27"/>
      <c r="P308" s="40"/>
      <c r="Q308" s="11"/>
      <c r="R308" s="11"/>
      <c r="S308" s="10"/>
      <c r="T308" s="11"/>
      <c r="U308" s="10"/>
      <c r="V308" s="11"/>
      <c r="W308" s="10"/>
      <c r="X308" s="11"/>
      <c r="Y308" s="10"/>
      <c r="Z308" s="27"/>
      <c r="AA308" s="40"/>
      <c r="AB308" s="11"/>
      <c r="AC308" s="11"/>
      <c r="AD308" s="11"/>
      <c r="AE308" s="11"/>
      <c r="AF308" s="11"/>
      <c r="AG308" s="11"/>
      <c r="AH308" s="11"/>
      <c r="AI308" s="11"/>
      <c r="AJ308" s="11"/>
      <c r="AK308" s="27"/>
      <c r="AL308" s="43"/>
      <c r="AM308" s="3"/>
      <c r="AN308" s="3"/>
    </row>
    <row r="309" spans="1:40" s="3" customFormat="1" hidden="1" x14ac:dyDescent="0.35">
      <c r="A309" s="20"/>
      <c r="B309" s="16" t="s">
        <v>6</v>
      </c>
      <c r="C309" s="6"/>
      <c r="D309" s="11"/>
      <c r="E309" s="11"/>
      <c r="F309" s="10"/>
      <c r="G309" s="11"/>
      <c r="H309" s="10"/>
      <c r="I309" s="11"/>
      <c r="J309" s="10"/>
      <c r="K309" s="11">
        <f>K313</f>
        <v>15000</v>
      </c>
      <c r="L309" s="10">
        <f t="shared" si="822"/>
        <v>15000</v>
      </c>
      <c r="M309" s="11">
        <f>M313</f>
        <v>0</v>
      </c>
      <c r="N309" s="10">
        <f>L309+M309</f>
        <v>15000</v>
      </c>
      <c r="O309" s="27">
        <f>O313</f>
        <v>0</v>
      </c>
      <c r="P309" s="10">
        <f>N309+O309</f>
        <v>15000</v>
      </c>
      <c r="Q309" s="11"/>
      <c r="R309" s="11"/>
      <c r="S309" s="10"/>
      <c r="T309" s="11"/>
      <c r="U309" s="10"/>
      <c r="V309" s="11">
        <f>V313</f>
        <v>0</v>
      </c>
      <c r="W309" s="10">
        <f t="shared" si="845"/>
        <v>0</v>
      </c>
      <c r="X309" s="11">
        <f>X313</f>
        <v>0</v>
      </c>
      <c r="Y309" s="10">
        <f t="shared" ref="Y309:Y311" si="851">W309+X309</f>
        <v>0</v>
      </c>
      <c r="Z309" s="27">
        <f>Z313</f>
        <v>0</v>
      </c>
      <c r="AA309" s="10">
        <f t="shared" ref="AA309:AA311" si="852">Y309+Z309</f>
        <v>0</v>
      </c>
      <c r="AB309" s="11"/>
      <c r="AC309" s="11"/>
      <c r="AD309" s="11"/>
      <c r="AE309" s="11"/>
      <c r="AF309" s="11"/>
      <c r="AG309" s="11">
        <f>AG313</f>
        <v>0</v>
      </c>
      <c r="AH309" s="11">
        <f t="shared" si="848"/>
        <v>0</v>
      </c>
      <c r="AI309" s="11">
        <f>AI313</f>
        <v>0</v>
      </c>
      <c r="AJ309" s="11">
        <f t="shared" ref="AJ309:AJ311" si="853">AH309+AI309</f>
        <v>0</v>
      </c>
      <c r="AK309" s="27">
        <f>AK313</f>
        <v>0</v>
      </c>
      <c r="AL309" s="11">
        <f t="shared" ref="AL309:AL311" si="854">AJ309+AK309</f>
        <v>0</v>
      </c>
      <c r="AN309" s="3">
        <v>0</v>
      </c>
    </row>
    <row r="310" spans="1:40" x14ac:dyDescent="0.35">
      <c r="A310" s="53"/>
      <c r="B310" s="44" t="s">
        <v>12</v>
      </c>
      <c r="C310" s="44"/>
      <c r="D310" s="11"/>
      <c r="E310" s="11"/>
      <c r="F310" s="10"/>
      <c r="G310" s="11"/>
      <c r="H310" s="10"/>
      <c r="I310" s="11"/>
      <c r="J310" s="10"/>
      <c r="K310" s="11">
        <f>K314</f>
        <v>285000</v>
      </c>
      <c r="L310" s="10">
        <f t="shared" si="822"/>
        <v>285000</v>
      </c>
      <c r="M310" s="11">
        <f>M314</f>
        <v>0</v>
      </c>
      <c r="N310" s="10">
        <f>L310+M310</f>
        <v>285000</v>
      </c>
      <c r="O310" s="27">
        <f>O314</f>
        <v>0</v>
      </c>
      <c r="P310" s="40">
        <f>N310+O310</f>
        <v>285000</v>
      </c>
      <c r="Q310" s="11"/>
      <c r="R310" s="11"/>
      <c r="S310" s="10"/>
      <c r="T310" s="11"/>
      <c r="U310" s="10"/>
      <c r="V310" s="11">
        <f>V314</f>
        <v>0</v>
      </c>
      <c r="W310" s="10">
        <f t="shared" si="845"/>
        <v>0</v>
      </c>
      <c r="X310" s="11">
        <f>X314</f>
        <v>0</v>
      </c>
      <c r="Y310" s="10">
        <f t="shared" si="851"/>
        <v>0</v>
      </c>
      <c r="Z310" s="27">
        <f>Z314</f>
        <v>0</v>
      </c>
      <c r="AA310" s="40">
        <f t="shared" si="852"/>
        <v>0</v>
      </c>
      <c r="AB310" s="11"/>
      <c r="AC310" s="11"/>
      <c r="AD310" s="11"/>
      <c r="AE310" s="11"/>
      <c r="AF310" s="11"/>
      <c r="AG310" s="11">
        <f>AG314</f>
        <v>0</v>
      </c>
      <c r="AH310" s="11">
        <f t="shared" si="848"/>
        <v>0</v>
      </c>
      <c r="AI310" s="11">
        <f>AI314</f>
        <v>0</v>
      </c>
      <c r="AJ310" s="11">
        <f t="shared" si="853"/>
        <v>0</v>
      </c>
      <c r="AK310" s="27">
        <f>AK314</f>
        <v>0</v>
      </c>
      <c r="AL310" s="43">
        <f t="shared" si="854"/>
        <v>0</v>
      </c>
      <c r="AM310" s="3"/>
      <c r="AN310" s="3"/>
    </row>
    <row r="311" spans="1:40" ht="76.2" customHeight="1" x14ac:dyDescent="0.35">
      <c r="A311" s="37" t="s">
        <v>393</v>
      </c>
      <c r="B311" s="44" t="s">
        <v>362</v>
      </c>
      <c r="C311" s="47" t="s">
        <v>363</v>
      </c>
      <c r="D311" s="11"/>
      <c r="E311" s="11"/>
      <c r="F311" s="10"/>
      <c r="G311" s="11"/>
      <c r="H311" s="10"/>
      <c r="I311" s="11"/>
      <c r="J311" s="10"/>
      <c r="K311" s="11">
        <f>K313+K314</f>
        <v>300000</v>
      </c>
      <c r="L311" s="10">
        <f t="shared" si="822"/>
        <v>300000</v>
      </c>
      <c r="M311" s="11">
        <f>M313+M314</f>
        <v>0</v>
      </c>
      <c r="N311" s="10">
        <f>L311+M311</f>
        <v>300000</v>
      </c>
      <c r="O311" s="27">
        <f>O313+O314</f>
        <v>0</v>
      </c>
      <c r="P311" s="40">
        <f>N311+O311</f>
        <v>300000</v>
      </c>
      <c r="Q311" s="11"/>
      <c r="R311" s="11"/>
      <c r="S311" s="10"/>
      <c r="T311" s="11"/>
      <c r="U311" s="10"/>
      <c r="V311" s="11"/>
      <c r="W311" s="10">
        <f t="shared" si="845"/>
        <v>0</v>
      </c>
      <c r="X311" s="11"/>
      <c r="Y311" s="10">
        <f t="shared" si="851"/>
        <v>0</v>
      </c>
      <c r="Z311" s="27"/>
      <c r="AA311" s="40">
        <f t="shared" si="852"/>
        <v>0</v>
      </c>
      <c r="AB311" s="11"/>
      <c r="AC311" s="11"/>
      <c r="AD311" s="11"/>
      <c r="AE311" s="11"/>
      <c r="AF311" s="11"/>
      <c r="AG311" s="11"/>
      <c r="AH311" s="11">
        <f t="shared" si="848"/>
        <v>0</v>
      </c>
      <c r="AI311" s="11"/>
      <c r="AJ311" s="11">
        <f t="shared" si="853"/>
        <v>0</v>
      </c>
      <c r="AK311" s="27"/>
      <c r="AL311" s="43">
        <f t="shared" si="854"/>
        <v>0</v>
      </c>
      <c r="AM311" s="3"/>
      <c r="AN311" s="3"/>
    </row>
    <row r="312" spans="1:40" x14ac:dyDescent="0.35">
      <c r="A312" s="53"/>
      <c r="B312" s="44" t="s">
        <v>5</v>
      </c>
      <c r="C312" s="47"/>
      <c r="D312" s="11"/>
      <c r="E312" s="11"/>
      <c r="F312" s="10"/>
      <c r="G312" s="11"/>
      <c r="H312" s="10"/>
      <c r="I312" s="11"/>
      <c r="J312" s="10"/>
      <c r="K312" s="11"/>
      <c r="L312" s="10"/>
      <c r="M312" s="11"/>
      <c r="N312" s="10"/>
      <c r="O312" s="27"/>
      <c r="P312" s="40"/>
      <c r="Q312" s="11"/>
      <c r="R312" s="11"/>
      <c r="S312" s="10"/>
      <c r="T312" s="11"/>
      <c r="U312" s="10"/>
      <c r="V312" s="11"/>
      <c r="W312" s="10"/>
      <c r="X312" s="11"/>
      <c r="Y312" s="10"/>
      <c r="Z312" s="27"/>
      <c r="AA312" s="40"/>
      <c r="AB312" s="11"/>
      <c r="AC312" s="11"/>
      <c r="AD312" s="11"/>
      <c r="AE312" s="11"/>
      <c r="AF312" s="11"/>
      <c r="AG312" s="11"/>
      <c r="AH312" s="11"/>
      <c r="AI312" s="11"/>
      <c r="AJ312" s="11"/>
      <c r="AK312" s="27"/>
      <c r="AL312" s="43"/>
      <c r="AM312" s="3"/>
      <c r="AN312" s="3"/>
    </row>
    <row r="313" spans="1:40" s="3" customFormat="1" hidden="1" x14ac:dyDescent="0.35">
      <c r="A313" s="20"/>
      <c r="B313" s="16" t="s">
        <v>6</v>
      </c>
      <c r="C313" s="6"/>
      <c r="D313" s="11"/>
      <c r="E313" s="11"/>
      <c r="F313" s="10"/>
      <c r="G313" s="11"/>
      <c r="H313" s="10"/>
      <c r="I313" s="11"/>
      <c r="J313" s="10"/>
      <c r="K313" s="11">
        <v>15000</v>
      </c>
      <c r="L313" s="10">
        <f t="shared" si="822"/>
        <v>15000</v>
      </c>
      <c r="M313" s="11"/>
      <c r="N313" s="10">
        <f>L313+M313</f>
        <v>15000</v>
      </c>
      <c r="O313" s="27"/>
      <c r="P313" s="10">
        <f>N313+O313</f>
        <v>15000</v>
      </c>
      <c r="Q313" s="11"/>
      <c r="R313" s="11"/>
      <c r="S313" s="10"/>
      <c r="T313" s="11"/>
      <c r="U313" s="10"/>
      <c r="V313" s="11"/>
      <c r="W313" s="10">
        <f t="shared" si="845"/>
        <v>0</v>
      </c>
      <c r="X313" s="11"/>
      <c r="Y313" s="10">
        <f t="shared" ref="Y313:Y315" si="855">W313+X313</f>
        <v>0</v>
      </c>
      <c r="Z313" s="27"/>
      <c r="AA313" s="10">
        <f t="shared" ref="AA313:AA315" si="856">Y313+Z313</f>
        <v>0</v>
      </c>
      <c r="AB313" s="11"/>
      <c r="AC313" s="11"/>
      <c r="AD313" s="11"/>
      <c r="AE313" s="11"/>
      <c r="AF313" s="11"/>
      <c r="AG313" s="11"/>
      <c r="AH313" s="11">
        <f t="shared" si="848"/>
        <v>0</v>
      </c>
      <c r="AI313" s="11"/>
      <c r="AJ313" s="11">
        <f t="shared" ref="AJ313:AJ315" si="857">AH313+AI313</f>
        <v>0</v>
      </c>
      <c r="AK313" s="27"/>
      <c r="AL313" s="11">
        <f t="shared" ref="AL313:AL315" si="858">AJ313+AK313</f>
        <v>0</v>
      </c>
      <c r="AM313" s="3" t="s">
        <v>379</v>
      </c>
      <c r="AN313" s="3">
        <v>0</v>
      </c>
    </row>
    <row r="314" spans="1:40" x14ac:dyDescent="0.35">
      <c r="A314" s="53"/>
      <c r="B314" s="38" t="s">
        <v>12</v>
      </c>
      <c r="C314" s="47"/>
      <c r="D314" s="11"/>
      <c r="E314" s="11"/>
      <c r="F314" s="10"/>
      <c r="G314" s="11"/>
      <c r="H314" s="10"/>
      <c r="I314" s="11"/>
      <c r="J314" s="10"/>
      <c r="K314" s="11">
        <v>285000</v>
      </c>
      <c r="L314" s="10">
        <f t="shared" si="822"/>
        <v>285000</v>
      </c>
      <c r="M314" s="11"/>
      <c r="N314" s="10">
        <f>L314+M314</f>
        <v>285000</v>
      </c>
      <c r="O314" s="27"/>
      <c r="P314" s="40">
        <f>N314+O314</f>
        <v>285000</v>
      </c>
      <c r="Q314" s="11"/>
      <c r="R314" s="11"/>
      <c r="S314" s="10"/>
      <c r="T314" s="11"/>
      <c r="U314" s="10"/>
      <c r="V314" s="11"/>
      <c r="W314" s="10">
        <f t="shared" si="845"/>
        <v>0</v>
      </c>
      <c r="X314" s="11"/>
      <c r="Y314" s="10">
        <f t="shared" si="855"/>
        <v>0</v>
      </c>
      <c r="Z314" s="27"/>
      <c r="AA314" s="40">
        <f t="shared" si="856"/>
        <v>0</v>
      </c>
      <c r="AB314" s="11"/>
      <c r="AC314" s="11"/>
      <c r="AD314" s="11"/>
      <c r="AE314" s="11"/>
      <c r="AF314" s="11"/>
      <c r="AG314" s="11"/>
      <c r="AH314" s="11">
        <f t="shared" si="848"/>
        <v>0</v>
      </c>
      <c r="AI314" s="11"/>
      <c r="AJ314" s="11">
        <f t="shared" si="857"/>
        <v>0</v>
      </c>
      <c r="AK314" s="27"/>
      <c r="AL314" s="43">
        <f t="shared" si="858"/>
        <v>0</v>
      </c>
      <c r="AM314" s="3" t="s">
        <v>379</v>
      </c>
      <c r="AN314" s="3"/>
    </row>
    <row r="315" spans="1:40" x14ac:dyDescent="0.35">
      <c r="A315" s="54"/>
      <c r="B315" s="61" t="s">
        <v>8</v>
      </c>
      <c r="C315" s="61"/>
      <c r="D315" s="11">
        <f>D18+D101+D143+D171+D271+D288+D290+D299+D304</f>
        <v>9327615.6000000015</v>
      </c>
      <c r="E315" s="11">
        <f>E18+E101+E143+E171+E271+E288+E290+E299+E304</f>
        <v>-109687.58099999999</v>
      </c>
      <c r="F315" s="11">
        <f t="shared" si="691"/>
        <v>9217928.0190000013</v>
      </c>
      <c r="G315" s="11">
        <f>G18+G101+G143+G171+G271+G288+G290+G299+G304</f>
        <v>867731.41299999994</v>
      </c>
      <c r="H315" s="11">
        <f t="shared" si="838"/>
        <v>10085659.432000002</v>
      </c>
      <c r="I315" s="11">
        <f>I18+I101+I143+I171+I271+I288+I290+I299+I304</f>
        <v>3673.8</v>
      </c>
      <c r="J315" s="11">
        <f t="shared" si="821"/>
        <v>10089333.232000003</v>
      </c>
      <c r="K315" s="11">
        <f>K18+K101+K143+K171+K271+K288+K290+K299+K304+K307</f>
        <v>798176.74499999988</v>
      </c>
      <c r="L315" s="11">
        <f t="shared" si="822"/>
        <v>10887509.977000002</v>
      </c>
      <c r="M315" s="11">
        <f>M18+M101+M143+M171+M271+M288+M290+M299+M304+M307</f>
        <v>5997.241</v>
      </c>
      <c r="N315" s="11">
        <f>L315+M315</f>
        <v>10893507.218000002</v>
      </c>
      <c r="O315" s="27">
        <f>O18+O101+O143+O171+O271+O288+O290+O299+O304+O307</f>
        <v>-13340.246000000052</v>
      </c>
      <c r="P315" s="43">
        <f>N315+O315</f>
        <v>10880166.972000003</v>
      </c>
      <c r="Q315" s="11">
        <f>Q18+Q101+Q143+Q171+Q271+Q288+Q290+Q299+Q304</f>
        <v>8208529.2999999989</v>
      </c>
      <c r="R315" s="11">
        <f>R18+R101+R143+R171+R271+R288+R290+R299+R304</f>
        <v>0</v>
      </c>
      <c r="S315" s="11">
        <f t="shared" si="692"/>
        <v>8208529.2999999989</v>
      </c>
      <c r="T315" s="11">
        <f>T18+T101+T143+T171+T271+T288+T290+T299+T304</f>
        <v>81795.210000000021</v>
      </c>
      <c r="U315" s="11">
        <f t="shared" si="810"/>
        <v>8290324.5099999988</v>
      </c>
      <c r="V315" s="11">
        <f>V18+V101+V143+V171+V271+V288+V290+V299+V304+V307</f>
        <v>373643.8</v>
      </c>
      <c r="W315" s="11">
        <f t="shared" si="823"/>
        <v>8663968.3099999987</v>
      </c>
      <c r="X315" s="11">
        <f>X18+X101+X143+X171+X271+X288+X290+X299+X304+X307</f>
        <v>-500000</v>
      </c>
      <c r="Y315" s="11">
        <f t="shared" si="855"/>
        <v>8163968.3099999987</v>
      </c>
      <c r="Z315" s="27">
        <f>Z18+Z101+Z143+Z171+Z271+Z288+Z290+Z299+Z304+Z307</f>
        <v>-891.68799999999828</v>
      </c>
      <c r="AA315" s="43">
        <f t="shared" si="856"/>
        <v>8163076.6219999986</v>
      </c>
      <c r="AB315" s="11">
        <f>AB18+AB101+AB143+AB171+AB271+AB288+AB290+AB299+AB304</f>
        <v>7858887.1999999993</v>
      </c>
      <c r="AC315" s="11">
        <f>AC18+AC101+AC143+AC171+AC271+AC288+AC290+AC299+AC304</f>
        <v>37871.701999999997</v>
      </c>
      <c r="AD315" s="11">
        <f t="shared" si="693"/>
        <v>7896758.9019999988</v>
      </c>
      <c r="AE315" s="11">
        <f>AE18+AE101+AE143+AE171+AE271+AE288+AE290+AE299+AE304</f>
        <v>-94068.400000000009</v>
      </c>
      <c r="AF315" s="11">
        <f t="shared" si="814"/>
        <v>7802690.5019999985</v>
      </c>
      <c r="AG315" s="11">
        <f>AG18+AG101+AG143+AG171+AG271+AG288+AG290+AG299+AG304+AG307</f>
        <v>224191.67000000004</v>
      </c>
      <c r="AH315" s="11">
        <f t="shared" si="826"/>
        <v>8026882.1719999984</v>
      </c>
      <c r="AI315" s="11">
        <f>AI18+AI101+AI143+AI171+AI271+AI288+AI290+AI299+AI304+AI307</f>
        <v>0</v>
      </c>
      <c r="AJ315" s="11">
        <f t="shared" si="857"/>
        <v>8026882.1719999984</v>
      </c>
      <c r="AK315" s="27">
        <f>AK18+AK101+AK143+AK171+AK271+AK288+AK290+AK299+AK304+AK307</f>
        <v>0</v>
      </c>
      <c r="AL315" s="43">
        <f t="shared" si="858"/>
        <v>8026882.1719999984</v>
      </c>
      <c r="AM315" s="3"/>
      <c r="AN315" s="3"/>
    </row>
    <row r="316" spans="1:40" x14ac:dyDescent="0.35">
      <c r="A316" s="54"/>
      <c r="B316" s="61" t="s">
        <v>9</v>
      </c>
      <c r="C316" s="62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27"/>
      <c r="P316" s="43"/>
      <c r="Q316" s="11"/>
      <c r="R316" s="11"/>
      <c r="S316" s="11"/>
      <c r="T316" s="11"/>
      <c r="U316" s="11"/>
      <c r="V316" s="11"/>
      <c r="W316" s="11"/>
      <c r="X316" s="11"/>
      <c r="Y316" s="11"/>
      <c r="Z316" s="27"/>
      <c r="AA316" s="43"/>
      <c r="AB316" s="11"/>
      <c r="AC316" s="11"/>
      <c r="AD316" s="11"/>
      <c r="AE316" s="11"/>
      <c r="AF316" s="11"/>
      <c r="AG316" s="11"/>
      <c r="AH316" s="11"/>
      <c r="AI316" s="11"/>
      <c r="AJ316" s="11"/>
      <c r="AK316" s="27"/>
      <c r="AL316" s="43"/>
      <c r="AM316" s="3"/>
      <c r="AN316" s="3"/>
    </row>
    <row r="317" spans="1:40" x14ac:dyDescent="0.35">
      <c r="A317" s="54"/>
      <c r="B317" s="61" t="s">
        <v>21</v>
      </c>
      <c r="C317" s="61"/>
      <c r="D317" s="11">
        <f>D174</f>
        <v>1644791.2999999998</v>
      </c>
      <c r="E317" s="11">
        <f>E174</f>
        <v>0</v>
      </c>
      <c r="F317" s="11">
        <f t="shared" si="691"/>
        <v>1644791.2999999998</v>
      </c>
      <c r="G317" s="11">
        <f>G174</f>
        <v>-147505</v>
      </c>
      <c r="H317" s="11">
        <f t="shared" ref="H317:H320" si="859">F317+G317</f>
        <v>1497286.2999999998</v>
      </c>
      <c r="I317" s="11">
        <f>I174</f>
        <v>0</v>
      </c>
      <c r="J317" s="11">
        <f t="shared" ref="J317:J320" si="860">H317+I317</f>
        <v>1497286.2999999998</v>
      </c>
      <c r="K317" s="11">
        <f>K174</f>
        <v>18402.5</v>
      </c>
      <c r="L317" s="11">
        <f t="shared" ref="L317:L320" si="861">J317+K317</f>
        <v>1515688.7999999998</v>
      </c>
      <c r="M317" s="11">
        <f>M174</f>
        <v>0</v>
      </c>
      <c r="N317" s="11">
        <f>L317+M317</f>
        <v>1515688.7999999998</v>
      </c>
      <c r="O317" s="27">
        <f>O174</f>
        <v>-4.3655745685100555E-11</v>
      </c>
      <c r="P317" s="43">
        <f>N317+O317</f>
        <v>1515688.7999999998</v>
      </c>
      <c r="Q317" s="11">
        <f>Q174</f>
        <v>2102955</v>
      </c>
      <c r="R317" s="11">
        <f>R174</f>
        <v>0</v>
      </c>
      <c r="S317" s="11">
        <f t="shared" si="692"/>
        <v>2102955</v>
      </c>
      <c r="T317" s="11">
        <f>T174</f>
        <v>0</v>
      </c>
      <c r="U317" s="11">
        <f t="shared" ref="U317:U320" si="862">S317+T317</f>
        <v>2102955</v>
      </c>
      <c r="V317" s="11">
        <f>V174</f>
        <v>0</v>
      </c>
      <c r="W317" s="11">
        <f t="shared" ref="W317:W320" si="863">U317+V317</f>
        <v>2102955</v>
      </c>
      <c r="X317" s="11">
        <f>X174</f>
        <v>0</v>
      </c>
      <c r="Y317" s="11">
        <f t="shared" ref="Y317:Y320" si="864">W317+X317</f>
        <v>2102955</v>
      </c>
      <c r="Z317" s="27">
        <f>Z174</f>
        <v>0</v>
      </c>
      <c r="AA317" s="43">
        <f t="shared" ref="AA317:AA320" si="865">Y317+Z317</f>
        <v>2102955</v>
      </c>
      <c r="AB317" s="11">
        <f>AB174</f>
        <v>1860675</v>
      </c>
      <c r="AC317" s="11">
        <f>AC174</f>
        <v>0</v>
      </c>
      <c r="AD317" s="11">
        <f t="shared" si="693"/>
        <v>1860675</v>
      </c>
      <c r="AE317" s="11">
        <f>AE174</f>
        <v>0</v>
      </c>
      <c r="AF317" s="11">
        <f t="shared" ref="AF317:AF320" si="866">AD317+AE317</f>
        <v>1860675</v>
      </c>
      <c r="AG317" s="11">
        <f>AG174</f>
        <v>0</v>
      </c>
      <c r="AH317" s="11">
        <f t="shared" ref="AH317:AH320" si="867">AF317+AG317</f>
        <v>1860675</v>
      </c>
      <c r="AI317" s="11">
        <f>AI174</f>
        <v>0</v>
      </c>
      <c r="AJ317" s="11">
        <f t="shared" ref="AJ317:AJ320" si="868">AH317+AI317</f>
        <v>1860675</v>
      </c>
      <c r="AK317" s="27">
        <f>AK174</f>
        <v>0</v>
      </c>
      <c r="AL317" s="43">
        <f t="shared" ref="AL317:AL320" si="869">AJ317+AK317</f>
        <v>1860675</v>
      </c>
      <c r="AM317" s="3"/>
      <c r="AN317" s="3"/>
    </row>
    <row r="318" spans="1:40" x14ac:dyDescent="0.35">
      <c r="A318" s="54"/>
      <c r="B318" s="61" t="s">
        <v>12</v>
      </c>
      <c r="C318" s="61"/>
      <c r="D318" s="11">
        <f>D21+D104+D146+D274</f>
        <v>3434674.0999999996</v>
      </c>
      <c r="E318" s="11">
        <f>E21+E104+E146+E274</f>
        <v>0</v>
      </c>
      <c r="F318" s="11">
        <f t="shared" si="691"/>
        <v>3434674.0999999996</v>
      </c>
      <c r="G318" s="11">
        <f>G21+G104+G146+G274</f>
        <v>144358.79999999999</v>
      </c>
      <c r="H318" s="11">
        <f t="shared" si="859"/>
        <v>3579032.8999999994</v>
      </c>
      <c r="I318" s="11">
        <f>I21+I104+I146+I274</f>
        <v>0</v>
      </c>
      <c r="J318" s="11">
        <f t="shared" si="860"/>
        <v>3579032.8999999994</v>
      </c>
      <c r="K318" s="11">
        <f>K21+K104+K146+K274+K310</f>
        <v>554174.89999999991</v>
      </c>
      <c r="L318" s="11">
        <f t="shared" si="861"/>
        <v>4133207.7999999993</v>
      </c>
      <c r="M318" s="11">
        <f>M21+M104+M146+M274+M310</f>
        <v>0</v>
      </c>
      <c r="N318" s="11">
        <f>L318+M318</f>
        <v>4133207.7999999993</v>
      </c>
      <c r="O318" s="27">
        <f>O21+O104+O146+O274+O310</f>
        <v>0</v>
      </c>
      <c r="P318" s="43">
        <f>N318+O318</f>
        <v>4133207.7999999993</v>
      </c>
      <c r="Q318" s="11">
        <f>Q21+Q104+Q146+Q274</f>
        <v>2189848.7000000002</v>
      </c>
      <c r="R318" s="11">
        <f>R21+R104+R146+R274</f>
        <v>0</v>
      </c>
      <c r="S318" s="11">
        <f t="shared" si="692"/>
        <v>2189848.7000000002</v>
      </c>
      <c r="T318" s="11">
        <f>T21+T104+T146+T274</f>
        <v>-6947.6</v>
      </c>
      <c r="U318" s="11">
        <f t="shared" si="862"/>
        <v>2182901.1</v>
      </c>
      <c r="V318" s="11">
        <f>V21+V104+V146+V274+V310</f>
        <v>660406.4</v>
      </c>
      <c r="W318" s="11">
        <f t="shared" si="863"/>
        <v>2843307.5</v>
      </c>
      <c r="X318" s="11">
        <f>X21+X104+X146+X274+X310</f>
        <v>-500000</v>
      </c>
      <c r="Y318" s="11">
        <f t="shared" si="864"/>
        <v>2343307.5</v>
      </c>
      <c r="Z318" s="27">
        <f>Z21+Z104+Z146+Z274+Z310</f>
        <v>0</v>
      </c>
      <c r="AA318" s="43">
        <f t="shared" si="865"/>
        <v>2343307.5</v>
      </c>
      <c r="AB318" s="11">
        <f>AB21+AB104+AB146+AB274</f>
        <v>940203.2</v>
      </c>
      <c r="AC318" s="11">
        <f>AC21+AC104+AC146+AC274</f>
        <v>0</v>
      </c>
      <c r="AD318" s="11">
        <f t="shared" si="693"/>
        <v>940203.2</v>
      </c>
      <c r="AE318" s="11">
        <f>AE21+AE104+AE146+AE274</f>
        <v>-79460.600000000006</v>
      </c>
      <c r="AF318" s="11">
        <f t="shared" si="866"/>
        <v>860742.6</v>
      </c>
      <c r="AG318" s="11">
        <f>AG21+AG104+AG146+AG274+AG310</f>
        <v>282304.7</v>
      </c>
      <c r="AH318" s="11">
        <f t="shared" si="867"/>
        <v>1143047.3</v>
      </c>
      <c r="AI318" s="11">
        <f>AI21+AI104+AI146+AI274+AI310</f>
        <v>0</v>
      </c>
      <c r="AJ318" s="11">
        <f t="shared" si="868"/>
        <v>1143047.3</v>
      </c>
      <c r="AK318" s="27">
        <f>AK21+AK104+AK146+AK274+AK310</f>
        <v>0</v>
      </c>
      <c r="AL318" s="43">
        <f t="shared" si="869"/>
        <v>1143047.3</v>
      </c>
      <c r="AM318" s="3"/>
      <c r="AN318" s="3"/>
    </row>
    <row r="319" spans="1:40" x14ac:dyDescent="0.35">
      <c r="A319" s="54"/>
      <c r="B319" s="61" t="s">
        <v>20</v>
      </c>
      <c r="C319" s="61"/>
      <c r="D319" s="11">
        <f>D22+D105</f>
        <v>450505.8</v>
      </c>
      <c r="E319" s="11">
        <f>E22+E105</f>
        <v>0</v>
      </c>
      <c r="F319" s="11">
        <f t="shared" si="691"/>
        <v>450505.8</v>
      </c>
      <c r="G319" s="11">
        <f>G22+G105+G175</f>
        <v>376513.89999999997</v>
      </c>
      <c r="H319" s="11">
        <f t="shared" si="859"/>
        <v>827019.7</v>
      </c>
      <c r="I319" s="11">
        <f>I22+I105+I175</f>
        <v>0</v>
      </c>
      <c r="J319" s="11">
        <f t="shared" si="860"/>
        <v>827019.7</v>
      </c>
      <c r="K319" s="11">
        <f>K22+K105+K175</f>
        <v>0</v>
      </c>
      <c r="L319" s="11">
        <f t="shared" si="861"/>
        <v>827019.7</v>
      </c>
      <c r="M319" s="11">
        <f>M22+M105+M175</f>
        <v>0</v>
      </c>
      <c r="N319" s="11">
        <f>L319+M319</f>
        <v>827019.7</v>
      </c>
      <c r="O319" s="27">
        <f>O22+O105+O175</f>
        <v>0</v>
      </c>
      <c r="P319" s="43">
        <f>N319+O319</f>
        <v>827019.7</v>
      </c>
      <c r="Q319" s="11">
        <f>Q22+Q105</f>
        <v>435018.2</v>
      </c>
      <c r="R319" s="11">
        <f>R22+R105</f>
        <v>0</v>
      </c>
      <c r="S319" s="11">
        <f t="shared" si="692"/>
        <v>435018.2</v>
      </c>
      <c r="T319" s="11">
        <f>T22+T105+T175</f>
        <v>-16630.899999999998</v>
      </c>
      <c r="U319" s="11">
        <f t="shared" si="862"/>
        <v>418387.3</v>
      </c>
      <c r="V319" s="11">
        <f>V22+V105+V175</f>
        <v>0</v>
      </c>
      <c r="W319" s="11">
        <f t="shared" si="863"/>
        <v>418387.3</v>
      </c>
      <c r="X319" s="11">
        <f>X22+X105+X175</f>
        <v>0</v>
      </c>
      <c r="Y319" s="11">
        <f t="shared" si="864"/>
        <v>418387.3</v>
      </c>
      <c r="Z319" s="27">
        <f>Z22+Z105+Z175</f>
        <v>0</v>
      </c>
      <c r="AA319" s="43">
        <f t="shared" si="865"/>
        <v>418387.3</v>
      </c>
      <c r="AB319" s="11">
        <f>AB22+AB105</f>
        <v>439776.60000000003</v>
      </c>
      <c r="AC319" s="11">
        <f>AC22+AC105</f>
        <v>0</v>
      </c>
      <c r="AD319" s="11">
        <f t="shared" si="693"/>
        <v>439776.60000000003</v>
      </c>
      <c r="AE319" s="11">
        <f>AE22+AE105+AE175</f>
        <v>-14607.800000000003</v>
      </c>
      <c r="AF319" s="11">
        <f t="shared" si="866"/>
        <v>425168.80000000005</v>
      </c>
      <c r="AG319" s="11">
        <f>AG22+AG105+AG175</f>
        <v>0</v>
      </c>
      <c r="AH319" s="11">
        <f t="shared" si="867"/>
        <v>425168.80000000005</v>
      </c>
      <c r="AI319" s="11">
        <f>AI22+AI105+AI175</f>
        <v>0</v>
      </c>
      <c r="AJ319" s="11">
        <f t="shared" si="868"/>
        <v>425168.80000000005</v>
      </c>
      <c r="AK319" s="27">
        <f>AK22+AK105+AK175</f>
        <v>0</v>
      </c>
      <c r="AL319" s="43">
        <f t="shared" si="869"/>
        <v>425168.80000000005</v>
      </c>
      <c r="AM319" s="3"/>
      <c r="AN319" s="3"/>
    </row>
    <row r="320" spans="1:40" x14ac:dyDescent="0.35">
      <c r="A320" s="54"/>
      <c r="B320" s="61" t="s">
        <v>116</v>
      </c>
      <c r="C320" s="75"/>
      <c r="D320" s="11">
        <f>D106</f>
        <v>518443.7</v>
      </c>
      <c r="E320" s="11">
        <f>E106</f>
        <v>0</v>
      </c>
      <c r="F320" s="11">
        <f t="shared" si="691"/>
        <v>518443.7</v>
      </c>
      <c r="G320" s="11">
        <f>G106</f>
        <v>352757.7</v>
      </c>
      <c r="H320" s="11">
        <f t="shared" si="859"/>
        <v>871201.4</v>
      </c>
      <c r="I320" s="11">
        <f>I106</f>
        <v>0</v>
      </c>
      <c r="J320" s="11">
        <f t="shared" si="860"/>
        <v>871201.4</v>
      </c>
      <c r="K320" s="11">
        <f>K106</f>
        <v>0</v>
      </c>
      <c r="L320" s="11">
        <f t="shared" si="861"/>
        <v>871201.4</v>
      </c>
      <c r="M320" s="11">
        <f>M106</f>
        <v>0</v>
      </c>
      <c r="N320" s="11">
        <f>L320+M320</f>
        <v>871201.4</v>
      </c>
      <c r="O320" s="27">
        <f>O106</f>
        <v>0</v>
      </c>
      <c r="P320" s="43">
        <f>N320+O320</f>
        <v>871201.4</v>
      </c>
      <c r="Q320" s="11">
        <f>Q106</f>
        <v>533322.9</v>
      </c>
      <c r="R320" s="11">
        <f>R106</f>
        <v>0</v>
      </c>
      <c r="S320" s="11">
        <f t="shared" si="692"/>
        <v>533322.9</v>
      </c>
      <c r="T320" s="11">
        <f>T106</f>
        <v>0</v>
      </c>
      <c r="U320" s="11">
        <f t="shared" si="862"/>
        <v>533322.9</v>
      </c>
      <c r="V320" s="11">
        <f>V106</f>
        <v>0</v>
      </c>
      <c r="W320" s="11">
        <f t="shared" si="863"/>
        <v>533322.9</v>
      </c>
      <c r="X320" s="11">
        <f>X106</f>
        <v>0</v>
      </c>
      <c r="Y320" s="11">
        <f t="shared" si="864"/>
        <v>533322.9</v>
      </c>
      <c r="Z320" s="27">
        <f>Z106</f>
        <v>0</v>
      </c>
      <c r="AA320" s="43">
        <f t="shared" si="865"/>
        <v>533322.9</v>
      </c>
      <c r="AB320" s="11">
        <f>AB106</f>
        <v>2107564.9</v>
      </c>
      <c r="AC320" s="11">
        <f>AC106</f>
        <v>0</v>
      </c>
      <c r="AD320" s="11">
        <f t="shared" si="693"/>
        <v>2107564.9</v>
      </c>
      <c r="AE320" s="11">
        <f>AE106</f>
        <v>0</v>
      </c>
      <c r="AF320" s="11">
        <f t="shared" si="866"/>
        <v>2107564.9</v>
      </c>
      <c r="AG320" s="11">
        <f>AG106</f>
        <v>0</v>
      </c>
      <c r="AH320" s="11">
        <f t="shared" si="867"/>
        <v>2107564.9</v>
      </c>
      <c r="AI320" s="11">
        <f>AI106</f>
        <v>0</v>
      </c>
      <c r="AJ320" s="11">
        <f t="shared" si="868"/>
        <v>2107564.9</v>
      </c>
      <c r="AK320" s="27">
        <f>AK106</f>
        <v>0</v>
      </c>
      <c r="AL320" s="43">
        <f t="shared" si="869"/>
        <v>2107564.9</v>
      </c>
      <c r="AM320" s="3"/>
      <c r="AN320" s="3"/>
    </row>
    <row r="321" spans="1:40" x14ac:dyDescent="0.35">
      <c r="A321" s="54"/>
      <c r="B321" s="61" t="s">
        <v>10</v>
      </c>
      <c r="C321" s="6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27"/>
      <c r="P321" s="43"/>
      <c r="Q321" s="11"/>
      <c r="R321" s="11"/>
      <c r="S321" s="11"/>
      <c r="T321" s="11"/>
      <c r="U321" s="11"/>
      <c r="V321" s="11"/>
      <c r="W321" s="11"/>
      <c r="X321" s="11"/>
      <c r="Y321" s="11"/>
      <c r="Z321" s="27"/>
      <c r="AA321" s="43"/>
      <c r="AB321" s="11"/>
      <c r="AC321" s="11"/>
      <c r="AD321" s="11"/>
      <c r="AE321" s="11"/>
      <c r="AF321" s="11"/>
      <c r="AG321" s="11"/>
      <c r="AH321" s="11"/>
      <c r="AI321" s="11"/>
      <c r="AJ321" s="11"/>
      <c r="AK321" s="27"/>
      <c r="AL321" s="43"/>
      <c r="AM321" s="3"/>
      <c r="AN321" s="3"/>
    </row>
    <row r="322" spans="1:40" x14ac:dyDescent="0.35">
      <c r="A322" s="54"/>
      <c r="B322" s="76" t="s">
        <v>14</v>
      </c>
      <c r="C322" s="76"/>
      <c r="D322" s="11">
        <f>D305+D107+D108+D109+D111+D113+D114+D115+D116+D118+D120+D122+D123+D125+D127+D129+D130+D289+D291+D292+D293+D294+D295+D296+D297+D300+D301+D302+D23+D28+D33+D38+D43+D44+D49+D54+D59+D64+D65+D69+D73+D77+D81+D89+D90+D91</f>
        <v>2475715.6</v>
      </c>
      <c r="E322" s="11">
        <f>E305+E107+E108+E109+E111+E113+E114+E115+E116+E118+E120+E122+E123+E125+E127+E129+E130+E289+E291+E292+E293+E294+E295+E296+E297+E300+E301+E302+E23+E28+E33+E38+E43+E44+E49+E54+E59+E64+E65+E69+E73+E77+E81+E89+E90+E91+E303</f>
        <v>-110325.24399999999</v>
      </c>
      <c r="F322" s="11">
        <f t="shared" si="691"/>
        <v>2365390.3560000001</v>
      </c>
      <c r="G322" s="11">
        <f>G305+G107+G108+G109+G111+G113+G114+G115+G116+G118+G120+G122+G123+G125+G127+G129+G130+G289+G291+G292+G293+G294+G295+G296+G297+G300+G301+G302+G23+G28+G33+G38+G43+G44+G49+G54+G59+G64+G65+G69+G73+G77+G81+G89+G90+G91+G303+G298+G92+G93</f>
        <v>204543.383</v>
      </c>
      <c r="H322" s="11">
        <f t="shared" ref="H322:H328" si="870">F322+G322</f>
        <v>2569933.7390000001</v>
      </c>
      <c r="I322" s="11">
        <f>I305+I107+I108+I109+I111+I113+I114+I115+I116+I118+I120+I122+I123+I125+I127+I129+I130+I289+I291+I292+I293+I294+I295+I296+I297+I300+I301+I302+I23+I28+I33+I38+I43+I44+I49+I54+I59+I64+I65+I69+I73+I77+I81+I89+I90+I91+I303+I298+I92+I93</f>
        <v>0</v>
      </c>
      <c r="J322" s="11">
        <f t="shared" ref="J322:J328" si="871">H322+I322</f>
        <v>2569933.7390000001</v>
      </c>
      <c r="K322" s="11">
        <f>K305+K107+K108+K109+K111+K113+K114+K115+K116+K118+K120+K122+K123+K125+K127+K129+K130+K289+K291+K292+K293+K294+K295+K296+K297+K300+K301+K302+K23+K28+K33+K38+K43+K44+K49+K54+K59+K64+K65+K69+K73+K77+K81+K89+K90+K91+K303+K298+K92+K93+K170+K95</f>
        <v>328677.56999999995</v>
      </c>
      <c r="L322" s="11">
        <f t="shared" ref="L322:L329" si="872">J322+K322</f>
        <v>2898611.3089999999</v>
      </c>
      <c r="M322" s="11">
        <f>M305+M107+M108+M109+M111+M113+M114+M115+M116+M118+M120+M122+M123+M125+M127+M129+M130+M289+M291+M292+M293+M294+M295+M296+M297+M300+M301+M302+M23+M28+M33+M38+M43+M44+M49+M54+M59+M64+M65+M69+M73+M77+M81+M89+M90+M91+M303+M298+M92+M93+M170+M95</f>
        <v>5997.241</v>
      </c>
      <c r="N322" s="11">
        <f t="shared" ref="N322:N329" si="873">L322+M322</f>
        <v>2904608.55</v>
      </c>
      <c r="O322" s="31">
        <f>O305+O107+O108+O109+O111+O113+O114+O115+O116+O118+O120+O122+O123+O125+O127+O129+O130+O289+O291+O292+O293+O294+O295+O296+O297+O300+O301+O302+O23+O28+O33+O38+O43+O44+O49+O54+O59+O64+O65+O69+O73+O77+O81+O89+O90+O91+O303+O298+O92+O93+O170+O95+O99</f>
        <v>-41303.769</v>
      </c>
      <c r="P322" s="43">
        <f t="shared" ref="P322:P329" si="874">N322+O322</f>
        <v>2863304.781</v>
      </c>
      <c r="Q322" s="11">
        <f>Q305+Q107+Q108+Q109+Q111+Q113+Q114+Q115+Q116+Q118+Q120+Q122+Q123+Q125+Q127+Q129+Q130+Q289+Q291+Q292+Q293+Q294+Q295+Q296+Q297+Q300+Q301+Q302+Q23+Q28+Q33+Q38+Q43+Q44+Q49+Q54+Q59+Q64+Q65+Q69+Q73+Q77+Q81+Q89+Q90+Q91</f>
        <v>2081487.4000000001</v>
      </c>
      <c r="R322" s="11">
        <f>R305+R107+R108+R109+R111+R113+R114+R115+R116+R118+R120+R122+R123+R125+R127+R129+R130+R289+R291+R292+R293+R294+R295+R296+R297+R300+R301+R302+R23+R28+R33+R38+R43+R44+R49+R54+R59+R64+R65+R69+R73+R77+R81+R89+R90+R91+R303</f>
        <v>0</v>
      </c>
      <c r="S322" s="11">
        <f t="shared" si="692"/>
        <v>2081487.4000000001</v>
      </c>
      <c r="T322" s="11">
        <f>T305+T107+T108+T109+T111+T113+T114+T115+T116+T118+T120+T122+T123+T125+T127+T129+T130+T289+T291+T292+T293+T294+T295+T296+T297+T300+T301+T302+T23+T28+T33+T38+T43+T44+T49+T54+T59+T64+T65+T69+T73+T77+T81+T89+T90+T91+T303+T298+T92+T93</f>
        <v>71104.11</v>
      </c>
      <c r="U322" s="11">
        <f t="shared" ref="U322:U328" si="875">S322+T322</f>
        <v>2152591.5100000002</v>
      </c>
      <c r="V322" s="11">
        <f>V305+V107+V108+V109+V111+V113+V114+V115+V116+V118+V120+V122+V123+V125+V127+V129+V130+V289+V291+V292+V293+V294+V295+V296+V297+V300+V301+V302+V23+V28+V33+V38+V43+V44+V49+V54+V59+V64+V65+V69+V73+V77+V81+V89+V90+V91+V303+V298+V92+V93+V170+V95</f>
        <v>-74406.200000000026</v>
      </c>
      <c r="W322" s="11">
        <f t="shared" ref="W322:W329" si="876">U322+V322</f>
        <v>2078185.3100000003</v>
      </c>
      <c r="X322" s="11">
        <f>X305+X107+X108+X109+X111+X113+X114+X115+X116+X118+X120+X122+X123+X125+X127+X129+X130+X289+X291+X292+X293+X294+X295+X296+X297+X300+X301+X302+X23+X28+X33+X38+X43+X44+X49+X54+X59+X64+X65+X69+X73+X77+X81+X89+X90+X91+X303+X298+X92+X93+X170+X95</f>
        <v>0</v>
      </c>
      <c r="Y322" s="11">
        <f t="shared" ref="Y322:Y329" si="877">W322+X322</f>
        <v>2078185.3100000003</v>
      </c>
      <c r="Z322" s="27">
        <f>Z305+Z107+Z108+Z109+Z111+Z113+Z114+Z115+Z116+Z118+Z120+Z122+Z123+Z125+Z127+Z129+Z130+Z289+Z291+Z292+Z293+Z294+Z295+Z296+Z297+Z300+Z301+Z302+Z23+Z28+Z33+Z38+Z43+Z44+Z49+Z54+Z59+Z64+Z65+Z69+Z73+Z77+Z81+Z89+Z90+Z91+Z303+Z298+Z92+Z93+Z170+Z95+Z99</f>
        <v>33108.311999999998</v>
      </c>
      <c r="AA322" s="43">
        <f t="shared" ref="AA322:AA329" si="878">Y322+Z322</f>
        <v>2111293.6220000004</v>
      </c>
      <c r="AB322" s="11">
        <f>AB305+AB107+AB108+AB109+AB111+AB113+AB114+AB115+AB116+AB118+AB120+AB122+AB123+AB125+AB127+AB129+AB130+AB289+AB291+AB292+AB293+AB294+AB295+AB296+AB297+AB300+AB301+AB302+AB23+AB28+AB33+AB38+AB43+AB44+AB49+AB54+AB59+AB64+AB65+AB69+AB73+AB77+AB81+AB89+AB90+AB91</f>
        <v>1977979.4</v>
      </c>
      <c r="AC322" s="11">
        <f>AC305+AC107+AC108+AC109+AC111+AC113+AC114+AC115+AC116+AC118+AC120+AC122+AC123+AC125+AC127+AC129+AC130+AC289+AC291+AC292+AC293+AC294+AC295+AC296+AC297+AC300+AC301+AC302+AC23+AC28+AC33+AC38+AC43+AC44+AC49+AC54+AC59+AC64+AC65+AC69+AC73+AC77+AC81+AC89+AC90+AC91+AC303</f>
        <v>37871.701999999997</v>
      </c>
      <c r="AD322" s="11">
        <f t="shared" si="693"/>
        <v>2015851.102</v>
      </c>
      <c r="AE322" s="11">
        <f>AE305+AE107+AE108+AE109+AE111+AE113+AE114+AE115+AE116+AE118+AE120+AE122+AE123+AE125+AE127+AE129+AE130+AE289+AE291+AE292+AE293+AE294+AE295+AE296+AE297+AE300+AE301+AE302+AE23+AE28+AE33+AE38+AE43+AE44+AE49+AE54+AE59+AE64+AE65+AE69+AE73+AE77+AE81+AE89+AE90+AE91+AE303+AE298+AE92+AE93</f>
        <v>-104759.6</v>
      </c>
      <c r="AF322" s="11">
        <f t="shared" ref="AF322:AF327" si="879">AD322+AE322</f>
        <v>1911091.5019999999</v>
      </c>
      <c r="AG322" s="11">
        <f>AG305+AG107+AG108+AG109+AG111+AG113+AG114+AG115+AG116+AG118+AG120+AG122+AG123+AG125+AG127+AG129+AG130+AG289+AG291+AG292+AG293+AG294+AG295+AG296+AG297+AG300+AG301+AG302+AG23+AG28+AG33+AG38+AG43+AG44+AG49+AG54+AG59+AG64+AG65+AG69+AG73+AG77+AG81+AG89+AG90+AG91+AG303+AG298+AG92+AG93+AG170+AG95</f>
        <v>348821.67000000004</v>
      </c>
      <c r="AH322" s="11">
        <f t="shared" ref="AH322:AH329" si="880">AF322+AG322</f>
        <v>2259913.1719999998</v>
      </c>
      <c r="AI322" s="11">
        <f>AI305+AI107+AI108+AI109+AI111+AI113+AI114+AI115+AI116+AI118+AI120+AI122+AI123+AI125+AI127+AI129+AI130+AI289+AI291+AI292+AI293+AI294+AI295+AI296+AI297+AI300+AI301+AI302+AI23+AI28+AI33+AI38+AI43+AI44+AI49+AI54+AI59+AI64+AI65+AI69+AI73+AI77+AI81+AI89+AI90+AI91+AI303+AI298+AI92+AI93+AI170+AI95</f>
        <v>0</v>
      </c>
      <c r="AJ322" s="11">
        <f t="shared" ref="AJ322:AJ329" si="881">AH322+AI322</f>
        <v>2259913.1719999998</v>
      </c>
      <c r="AK322" s="27">
        <f>AK305+AK107+AK108+AK109+AK111+AK113+AK114+AK115+AK116+AK118+AK120+AK122+AK123+AK125+AK127+AK129+AK130+AK289+AK291+AK292+AK293+AK294+AK295+AK296+AK297+AK300+AK301+AK302+AK23+AK28+AK33+AK38+AK43+AK44+AK49+AK54+AK59+AK64+AK65+AK69+AK73+AK77+AK81+AK89+AK90+AK91+AK303+AK298+AK92+AK93+AK170+AK95+AK99</f>
        <v>0</v>
      </c>
      <c r="AL322" s="43">
        <f t="shared" ref="AL322:AL329" si="882">AJ322+AK322</f>
        <v>2259913.1719999998</v>
      </c>
      <c r="AM322" s="3"/>
      <c r="AN322" s="3"/>
    </row>
    <row r="323" spans="1:40" x14ac:dyDescent="0.35">
      <c r="A323" s="54"/>
      <c r="B323" s="77" t="s">
        <v>3</v>
      </c>
      <c r="C323" s="75"/>
      <c r="D323" s="11">
        <f>D131+D136+D139</f>
        <v>1770073.9000000001</v>
      </c>
      <c r="E323" s="11">
        <f>E131+E136+E139</f>
        <v>0</v>
      </c>
      <c r="F323" s="11">
        <f t="shared" si="691"/>
        <v>1770073.9000000001</v>
      </c>
      <c r="G323" s="11">
        <f>G131+G136+G139</f>
        <v>405538.97700000001</v>
      </c>
      <c r="H323" s="11">
        <f t="shared" si="870"/>
        <v>2175612.8770000003</v>
      </c>
      <c r="I323" s="11">
        <f>I131+I136+I139</f>
        <v>3673.8</v>
      </c>
      <c r="J323" s="11">
        <f t="shared" si="871"/>
        <v>2179286.6770000001</v>
      </c>
      <c r="K323" s="11">
        <f>K131+K136+K139</f>
        <v>33341.962999999996</v>
      </c>
      <c r="L323" s="11">
        <f t="shared" si="872"/>
        <v>2212628.64</v>
      </c>
      <c r="M323" s="11">
        <f>M131+M136+M139</f>
        <v>0</v>
      </c>
      <c r="N323" s="11">
        <f t="shared" si="873"/>
        <v>2212628.64</v>
      </c>
      <c r="O323" s="27">
        <f>O131+O136+O139</f>
        <v>35724.610999999997</v>
      </c>
      <c r="P323" s="43">
        <f t="shared" si="874"/>
        <v>2248353.2510000002</v>
      </c>
      <c r="Q323" s="11">
        <f>Q131+Q136+Q139</f>
        <v>2154109.1999999997</v>
      </c>
      <c r="R323" s="11">
        <f>R131+R136+R139</f>
        <v>0</v>
      </c>
      <c r="S323" s="11">
        <f t="shared" si="692"/>
        <v>2154109.1999999997</v>
      </c>
      <c r="T323" s="11">
        <f>T131+T136+T139</f>
        <v>10691.099999999999</v>
      </c>
      <c r="U323" s="11">
        <f t="shared" si="875"/>
        <v>2164800.2999999998</v>
      </c>
      <c r="V323" s="11">
        <f>V131+V136+V139</f>
        <v>0</v>
      </c>
      <c r="W323" s="11">
        <f t="shared" si="876"/>
        <v>2164800.2999999998</v>
      </c>
      <c r="X323" s="11">
        <f>X131+X136+X139</f>
        <v>0</v>
      </c>
      <c r="Y323" s="11">
        <f t="shared" si="877"/>
        <v>2164800.2999999998</v>
      </c>
      <c r="Z323" s="27">
        <f>Z131+Z136+Z139</f>
        <v>0</v>
      </c>
      <c r="AA323" s="43">
        <f t="shared" si="878"/>
        <v>2164800.2999999998</v>
      </c>
      <c r="AB323" s="11">
        <f>AB131+AB136+AB139</f>
        <v>2540924.4</v>
      </c>
      <c r="AC323" s="11">
        <f>AC131+AC136+AC139</f>
        <v>0</v>
      </c>
      <c r="AD323" s="11">
        <f t="shared" si="693"/>
        <v>2540924.4</v>
      </c>
      <c r="AE323" s="11">
        <f>AE131+AE136+AE139</f>
        <v>10691.199999999997</v>
      </c>
      <c r="AF323" s="11">
        <f t="shared" si="879"/>
        <v>2551615.6</v>
      </c>
      <c r="AG323" s="11">
        <f>AG131+AG136+AG139</f>
        <v>0</v>
      </c>
      <c r="AH323" s="11">
        <f t="shared" si="880"/>
        <v>2551615.6</v>
      </c>
      <c r="AI323" s="11">
        <f>AI131+AI136+AI139</f>
        <v>0</v>
      </c>
      <c r="AJ323" s="11">
        <f t="shared" si="881"/>
        <v>2551615.6</v>
      </c>
      <c r="AK323" s="27">
        <f>AK131+AK136+AK139</f>
        <v>0</v>
      </c>
      <c r="AL323" s="43">
        <f t="shared" si="882"/>
        <v>2551615.6</v>
      </c>
      <c r="AM323" s="3"/>
      <c r="AN323" s="3"/>
    </row>
    <row r="324" spans="1:40" x14ac:dyDescent="0.35">
      <c r="A324" s="54"/>
      <c r="B324" s="61" t="s">
        <v>303</v>
      </c>
      <c r="C324" s="75"/>
      <c r="D324" s="11">
        <f>D166+D147+D148+D152+D153+D154+D155+D156+D157+D158+D162+D176+D180+D184+D188+D192+D196+D200+D201+D205+D209+D213+D217+D221+D225+D229+D237+D238+D239+D240+D241+D245+D249+D275+D278</f>
        <v>4750814.1999999993</v>
      </c>
      <c r="E324" s="11">
        <f>E166+E147+E148+E152+E153+E154+E155+E156+E157+E158+E162+E176+E180+E184+E188+E192+E196+E200+E201+E205+E209+E213+E217+E221+E225+E229+E237+E238+E239+E240+E241+E245+E249+E275+E278</f>
        <v>0</v>
      </c>
      <c r="F324" s="11">
        <f t="shared" si="691"/>
        <v>4750814.1999999993</v>
      </c>
      <c r="G324" s="11">
        <f>G166+G147+G148+G152+G153+G154+G155+G156+G157+G158+G162+G176+G180+G184+G188+G192+G196+G200+G201+G205+G209+G213+G217+G221+G225+G229+G237+G238+G239+G240+G241+G245+G249+G275+G278+G281+G253+G258+G167+G168+G169</f>
        <v>221784.394</v>
      </c>
      <c r="H324" s="11">
        <f t="shared" si="870"/>
        <v>4972598.5939999996</v>
      </c>
      <c r="I324" s="11">
        <f>I166+I147+I148+I152+I153+I154+I155+I156+I157+I158+I162+I176+I180+I184+I188+I192+I196+I200+I201+I205+I209+I213+I217+I221+I225+I229+I237+I238+I239+I240+I241+I245+I249+I275+I278+I281+I253+I258+I167+I168+I169</f>
        <v>0</v>
      </c>
      <c r="J324" s="11">
        <f t="shared" si="871"/>
        <v>4972598.5939999996</v>
      </c>
      <c r="K324" s="11">
        <f>K166+K147+K148+K152+K153+K154+K155+K156+K157+K158+K162+K176+K180+K184+K188+K192+K196+K200+K201+K205+K209+K213+K217+K221+K225+K229+K237+K238+K239+K240+K241+K245+K249+K275+K278+K281+K253+K258+K167+K168+K169+K263+K285</f>
        <v>41233</v>
      </c>
      <c r="L324" s="11">
        <f t="shared" si="872"/>
        <v>5013831.5939999996</v>
      </c>
      <c r="M324" s="11">
        <f>M166+M147+M148+M152+M153+M154+M155+M156+M157+M158+M162+M176+M180+M184+M188+M192+M196+M200+M201+M205+M209+M213+M217+M221+M225+M229+M237+M238+M239+M240+M241+M245+M249+M275+M278+M281+M253+M258+M167+M168+M169+M263+M285</f>
        <v>0</v>
      </c>
      <c r="N324" s="11">
        <f t="shared" si="873"/>
        <v>5013831.5939999996</v>
      </c>
      <c r="O324" s="27">
        <f>O166+O147+O148+O152+O153+O154+O155+O156+O157+O158+O162+O176+O180+O184+O188+O192+O196+O200+O201+O205+O209+O213+O217+O221+O225+O229+O237+O238+O239+O240+O241+O245+O249+O275+O278+O281+O253+O258+O167+O168+O169+O263+O285+O267</f>
        <v>-368</v>
      </c>
      <c r="P324" s="43">
        <f t="shared" si="874"/>
        <v>5013463.5939999996</v>
      </c>
      <c r="Q324" s="11">
        <f>Q166+Q147+Q148+Q152+Q153+Q154+Q155+Q156+Q157+Q158+Q162+Q176+Q180+Q184+Q188+Q192+Q196+Q200+Q201+Q205+Q209+Q213+Q217+Q221+Q225+Q229+Q237+Q238+Q239+Q240+Q241+Q245+Q249+Q275+Q278</f>
        <v>3956932.7</v>
      </c>
      <c r="R324" s="11">
        <f>R166+R147+R148+R152+R153+R154+R155+R156+R157+R158+R162+R176+R180+R184+R188+R192+R196+R200+R201+R205+R209+R213+R217+R221+R225+R229+R237+R238+R239+R240+R241+R245+R249+R275+R278</f>
        <v>0</v>
      </c>
      <c r="S324" s="11">
        <f t="shared" si="692"/>
        <v>3956932.7</v>
      </c>
      <c r="T324" s="11">
        <f>T166+T147+T148+T152+T153+T154+T155+T156+T157+T158+T162+T176+T180+T184+T188+T192+T196+T200+T201+T205+T209+T213+T217+T221+T225+T229+T237+T238+T239+T240+T241+T245+T249+T275+T278+T281+T253+T258+T167+T168+T169</f>
        <v>0</v>
      </c>
      <c r="U324" s="11">
        <f t="shared" si="875"/>
        <v>3956932.7</v>
      </c>
      <c r="V324" s="11">
        <f>V166+V147+V148+V152+V153+V154+V155+V156+V157+V158+V162+V176+V180+V184+V188+V192+V196+V200+V201+V205+V209+V213+V217+V221+V225+V229+V237+V238+V239+V240+V241+V245+V249+V275+V278+V281+V253+V258+V167+V168+V169+V263+V285</f>
        <v>448050</v>
      </c>
      <c r="W324" s="11">
        <f t="shared" si="876"/>
        <v>4404982.7</v>
      </c>
      <c r="X324" s="11">
        <f>X166+X147+X148+X152+X153+X154+X155+X156+X157+X158+X162+X176+X180+X184+X188+X192+X196+X200+X201+X205+X209+X213+X217+X221+X225+X229+X237+X238+X239+X240+X241+X245+X249+X275+X278+X281+X253+X258+X167+X168+X169+X263+X285</f>
        <v>-500000</v>
      </c>
      <c r="Y324" s="11">
        <f t="shared" si="877"/>
        <v>3904982.7</v>
      </c>
      <c r="Z324" s="31">
        <f>Z166+Z147+Z148+Z152+Z153+Z154+Z155+Z156+Z157+Z158+Z162+Z176+Z180+Z184+Z188+Z192+Z196+Z200+Z201+Z205+Z209+Z213+Z217+Z221+Z225+Z229+Z237+Z238+Z239+Z240+Z241+Z245+Z249+Z275+Z278+Z281+Z253+Z258+Z167+Z168+Z169+Z263+Z285+Z267</f>
        <v>-50000</v>
      </c>
      <c r="AA324" s="43">
        <f t="shared" si="878"/>
        <v>3854982.7</v>
      </c>
      <c r="AB324" s="11">
        <f>AB166+AB147+AB148+AB152+AB153+AB154+AB155+AB156+AB157+AB158+AB162+AB176+AB180+AB184+AB188+AB192+AB196+AB200+AB201+AB205+AB209+AB213+AB217+AB221+AB225+AB229+AB237+AB238+AB239+AB240+AB241+AB245+AB249+AB275+AB278</f>
        <v>3299114.8</v>
      </c>
      <c r="AC324" s="11">
        <f>AC166+AC147+AC148+AC152+AC153+AC154+AC155+AC156+AC157+AC158+AC162+AC176+AC180+AC184+AC188+AC192+AC196+AC200+AC201+AC205+AC209+AC213+AC217+AC221+AC225+AC229+AC237+AC238+AC239+AC240+AC241+AC245+AC249+AC275+AC278</f>
        <v>0</v>
      </c>
      <c r="AD324" s="11">
        <f t="shared" si="693"/>
        <v>3299114.8</v>
      </c>
      <c r="AE324" s="11">
        <f>AE166+AE147+AE148+AE152+AE153+AE154+AE155+AE156+AE157+AE158+AE162+AE176+AE180+AE184+AE188+AE192+AE196+AE200+AE201+AE205+AE209+AE213+AE217+AE221+AE225+AE229+AE237+AE238+AE239+AE240+AE241+AE245+AE249+AE275+AE278+AE281+AE253+AE258+AE167+AE168+AE169</f>
        <v>0</v>
      </c>
      <c r="AF324" s="11">
        <f t="shared" si="879"/>
        <v>3299114.8</v>
      </c>
      <c r="AG324" s="11">
        <f>AG166+AG147+AG148+AG152+AG153+AG154+AG155+AG156+AG157+AG158+AG162+AG176+AG180+AG184+AG188+AG192+AG196+AG200+AG201+AG205+AG209+AG213+AG217+AG221+AG225+AG229+AG237+AG238+AG239+AG240+AG241+AG245+AG249+AG275+AG278+AG281+AG253+AG258+AG167+AG168+AG169+AG263+AG285</f>
        <v>-124630</v>
      </c>
      <c r="AH324" s="11">
        <f t="shared" si="880"/>
        <v>3174484.8</v>
      </c>
      <c r="AI324" s="11">
        <f>AI166+AI147+AI148+AI152+AI153+AI154+AI155+AI156+AI157+AI158+AI162+AI176+AI180+AI184+AI188+AI192+AI196+AI200+AI201+AI205+AI209+AI213+AI217+AI221+AI225+AI229+AI237+AI238+AI239+AI240+AI241+AI245+AI249+AI275+AI278+AI281+AI253+AI258+AI167+AI168+AI169+AI263+AI285</f>
        <v>0</v>
      </c>
      <c r="AJ324" s="11">
        <f t="shared" si="881"/>
        <v>3174484.8</v>
      </c>
      <c r="AK324" s="27">
        <f>AK166+AK147+AK148+AK152+AK153+AK154+AK155+AK156+AK157+AK158+AK162+AK176+AK180+AK184+AK188+AK192+AK196+AK200+AK201+AK205+AK209+AK213+AK217+AK221+AK225+AK229+AK237+AK238+AK239+AK240+AK241+AK245+AK249+AK275+AK278+AK281+AK253+AK258+AK167+AK168+AK169+AK263+AK285+AK267</f>
        <v>0</v>
      </c>
      <c r="AL324" s="43">
        <f t="shared" si="882"/>
        <v>3174484.8</v>
      </c>
      <c r="AM324" s="3"/>
      <c r="AN324" s="3"/>
    </row>
    <row r="325" spans="1:40" x14ac:dyDescent="0.35">
      <c r="A325" s="55"/>
      <c r="B325" s="61" t="s">
        <v>11</v>
      </c>
      <c r="C325" s="75"/>
      <c r="D325" s="11">
        <f>D48+D82+D83+D84+D85+D86+D87+D88</f>
        <v>37430.800000000003</v>
      </c>
      <c r="E325" s="11">
        <f>E48+E82+E83+E84+E85+E86+E87+E88</f>
        <v>0</v>
      </c>
      <c r="F325" s="11">
        <f t="shared" si="691"/>
        <v>37430.800000000003</v>
      </c>
      <c r="G325" s="11">
        <f>G48+G82+G83+G84+G85+G86+G87+G88</f>
        <v>0</v>
      </c>
      <c r="H325" s="11">
        <f t="shared" si="870"/>
        <v>37430.800000000003</v>
      </c>
      <c r="I325" s="11">
        <f>I48+I82+I83+I84+I85+I86+I87+I88</f>
        <v>0</v>
      </c>
      <c r="J325" s="11">
        <f t="shared" si="871"/>
        <v>37430.800000000003</v>
      </c>
      <c r="K325" s="11">
        <f>K48+K82+K83+K84+K85+K86+K87+K88+K94</f>
        <v>69106.292000000001</v>
      </c>
      <c r="L325" s="11">
        <f t="shared" si="872"/>
        <v>106537.092</v>
      </c>
      <c r="M325" s="11">
        <f>M48+M82+M83+M84+M85+M86+M87+M88+M94</f>
        <v>0</v>
      </c>
      <c r="N325" s="11">
        <f t="shared" si="873"/>
        <v>106537.092</v>
      </c>
      <c r="O325" s="27">
        <f>O48+O82+O83+O84+O85+O86+O87+O88+O94+O100</f>
        <v>-16000</v>
      </c>
      <c r="P325" s="43">
        <f t="shared" si="874"/>
        <v>90537.092000000004</v>
      </c>
      <c r="Q325" s="11">
        <f>Q48+Q82+Q83+Q84+Q85+Q86+Q87+Q88+Q89+Q90+Q91</f>
        <v>16000</v>
      </c>
      <c r="R325" s="11">
        <f>R48+R82+R83+R84+R85+R86+R87+R88+R89+R90+R91</f>
        <v>0</v>
      </c>
      <c r="S325" s="11">
        <f t="shared" si="692"/>
        <v>16000</v>
      </c>
      <c r="T325" s="11">
        <f>T48+T82+T83+T84+T85+T86+T87+T88+T89+T90+T91</f>
        <v>0</v>
      </c>
      <c r="U325" s="11">
        <f t="shared" si="875"/>
        <v>16000</v>
      </c>
      <c r="V325" s="11">
        <f>V48+V82+V83+V84+V85+V86+V87+V88+V94</f>
        <v>0</v>
      </c>
      <c r="W325" s="11">
        <f t="shared" si="876"/>
        <v>16000</v>
      </c>
      <c r="X325" s="11">
        <f>X48+X82+X83+X84+X85+X86+X87+X88+X94</f>
        <v>0</v>
      </c>
      <c r="Y325" s="11">
        <f t="shared" si="877"/>
        <v>16000</v>
      </c>
      <c r="Z325" s="27">
        <f>Z48+Z82+Z83+Z84+Z85+Z86+Z87+Z88+Z94+Z100</f>
        <v>16000.000000000002</v>
      </c>
      <c r="AA325" s="43">
        <f t="shared" si="878"/>
        <v>32000</v>
      </c>
      <c r="AB325" s="11">
        <f>AB48+AB82+AB83+AB84+AB85+AB86+AB87+AB88+AB89+AB90+AB91</f>
        <v>40868.6</v>
      </c>
      <c r="AC325" s="11">
        <f>AC48+AC82+AC83+AC84+AC85+AC86+AC87+AC88+AC89+AC90+AC91</f>
        <v>0</v>
      </c>
      <c r="AD325" s="11">
        <f t="shared" si="693"/>
        <v>40868.6</v>
      </c>
      <c r="AE325" s="11">
        <f>AE48+AE82+AE83+AE84+AE85+AE86+AE87+AE88+AE89+AE90+AE91</f>
        <v>0</v>
      </c>
      <c r="AF325" s="11">
        <f t="shared" si="879"/>
        <v>40868.6</v>
      </c>
      <c r="AG325" s="11">
        <f>AG48+AG82+AG83+AG84+AG85+AG86+AG87+AG88+AG94</f>
        <v>0</v>
      </c>
      <c r="AH325" s="11">
        <f t="shared" si="880"/>
        <v>40868.6</v>
      </c>
      <c r="AI325" s="11">
        <f>AI48+AI82+AI83+AI84+AI85+AI86+AI87+AI88+AI94</f>
        <v>0</v>
      </c>
      <c r="AJ325" s="11">
        <f t="shared" si="881"/>
        <v>40868.6</v>
      </c>
      <c r="AK325" s="27">
        <f>AK48+AK82+AK83+AK84+AK85+AK86+AK87+AK88+AK94+AK100</f>
        <v>0</v>
      </c>
      <c r="AL325" s="43">
        <f t="shared" si="882"/>
        <v>40868.6</v>
      </c>
      <c r="AM325" s="3"/>
      <c r="AN325" s="3"/>
    </row>
    <row r="326" spans="1:40" x14ac:dyDescent="0.35">
      <c r="A326" s="55"/>
      <c r="B326" s="61" t="s">
        <v>251</v>
      </c>
      <c r="C326" s="75"/>
      <c r="D326" s="11">
        <f>D233</f>
        <v>283733.40000000002</v>
      </c>
      <c r="E326" s="11">
        <f>E233</f>
        <v>0</v>
      </c>
      <c r="F326" s="11">
        <f t="shared" si="691"/>
        <v>283733.40000000002</v>
      </c>
      <c r="G326" s="11">
        <f>G233</f>
        <v>0</v>
      </c>
      <c r="H326" s="11">
        <f t="shared" si="870"/>
        <v>283733.40000000002</v>
      </c>
      <c r="I326" s="11">
        <f>I233</f>
        <v>0</v>
      </c>
      <c r="J326" s="11">
        <f t="shared" si="871"/>
        <v>283733.40000000002</v>
      </c>
      <c r="K326" s="11">
        <f>K233</f>
        <v>25817.919999999998</v>
      </c>
      <c r="L326" s="11">
        <f t="shared" si="872"/>
        <v>309551.32</v>
      </c>
      <c r="M326" s="11">
        <f>M233</f>
        <v>0</v>
      </c>
      <c r="N326" s="11">
        <f t="shared" si="873"/>
        <v>309551.32</v>
      </c>
      <c r="O326" s="27">
        <f>O233</f>
        <v>0</v>
      </c>
      <c r="P326" s="43">
        <f t="shared" si="874"/>
        <v>309551.32</v>
      </c>
      <c r="Q326" s="11">
        <f>Q233</f>
        <v>0</v>
      </c>
      <c r="R326" s="11">
        <f>R233</f>
        <v>0</v>
      </c>
      <c r="S326" s="11">
        <f t="shared" si="692"/>
        <v>0</v>
      </c>
      <c r="T326" s="11">
        <f>T233</f>
        <v>0</v>
      </c>
      <c r="U326" s="11">
        <f t="shared" si="875"/>
        <v>0</v>
      </c>
      <c r="V326" s="11">
        <f>V233</f>
        <v>0</v>
      </c>
      <c r="W326" s="11">
        <f t="shared" si="876"/>
        <v>0</v>
      </c>
      <c r="X326" s="11">
        <f>X233</f>
        <v>0</v>
      </c>
      <c r="Y326" s="11">
        <f t="shared" si="877"/>
        <v>0</v>
      </c>
      <c r="Z326" s="27">
        <f>Z233</f>
        <v>0</v>
      </c>
      <c r="AA326" s="43">
        <f t="shared" si="878"/>
        <v>0</v>
      </c>
      <c r="AB326" s="11">
        <f>AB233</f>
        <v>0</v>
      </c>
      <c r="AC326" s="11">
        <f>AC233</f>
        <v>0</v>
      </c>
      <c r="AD326" s="11">
        <f t="shared" si="693"/>
        <v>0</v>
      </c>
      <c r="AE326" s="11">
        <f>AE233</f>
        <v>0</v>
      </c>
      <c r="AF326" s="11">
        <f t="shared" si="879"/>
        <v>0</v>
      </c>
      <c r="AG326" s="11">
        <f>AG233</f>
        <v>0</v>
      </c>
      <c r="AH326" s="11">
        <f t="shared" si="880"/>
        <v>0</v>
      </c>
      <c r="AI326" s="11">
        <f>AI233</f>
        <v>0</v>
      </c>
      <c r="AJ326" s="11">
        <f t="shared" si="881"/>
        <v>0</v>
      </c>
      <c r="AK326" s="27">
        <f>AK233</f>
        <v>0</v>
      </c>
      <c r="AL326" s="43">
        <f t="shared" si="882"/>
        <v>0</v>
      </c>
      <c r="AM326" s="3"/>
      <c r="AN326" s="3"/>
    </row>
    <row r="327" spans="1:40" x14ac:dyDescent="0.35">
      <c r="A327" s="55"/>
      <c r="B327" s="61" t="s">
        <v>304</v>
      </c>
      <c r="C327" s="75"/>
      <c r="D327" s="11">
        <f>D112</f>
        <v>9847.7000000000007</v>
      </c>
      <c r="E327" s="11">
        <f>E112</f>
        <v>0</v>
      </c>
      <c r="F327" s="11">
        <f t="shared" si="691"/>
        <v>9847.7000000000007</v>
      </c>
      <c r="G327" s="11">
        <f>G112+G110+G124+G126+G128+G117+G119+G121</f>
        <v>35864.659</v>
      </c>
      <c r="H327" s="11">
        <f t="shared" si="870"/>
        <v>45712.358999999997</v>
      </c>
      <c r="I327" s="11">
        <f>I112+I110+I124+I126+I128+I117+I119+I121</f>
        <v>0</v>
      </c>
      <c r="J327" s="11">
        <f t="shared" si="871"/>
        <v>45712.358999999997</v>
      </c>
      <c r="K327" s="11">
        <f>K112+K110+K124+K126+K128+K117+K119+K121</f>
        <v>0</v>
      </c>
      <c r="L327" s="11">
        <f t="shared" si="872"/>
        <v>45712.358999999997</v>
      </c>
      <c r="M327" s="11">
        <f>M112+M110+M124+M126+M128+M117+M119+M121</f>
        <v>0</v>
      </c>
      <c r="N327" s="11">
        <f t="shared" si="873"/>
        <v>45712.358999999997</v>
      </c>
      <c r="O327" s="27">
        <f>O112+O110+O124+O126+O128+O117+O119+O121</f>
        <v>8606.9120000000003</v>
      </c>
      <c r="P327" s="43">
        <f t="shared" si="874"/>
        <v>54319.270999999993</v>
      </c>
      <c r="Q327" s="11">
        <f>Q112</f>
        <v>0</v>
      </c>
      <c r="R327" s="11">
        <f>R112</f>
        <v>0</v>
      </c>
      <c r="S327" s="11">
        <f t="shared" si="692"/>
        <v>0</v>
      </c>
      <c r="T327" s="11">
        <f>T112+T110+T124+T126+T128+T117+T119+T121</f>
        <v>0</v>
      </c>
      <c r="U327" s="11">
        <f t="shared" si="875"/>
        <v>0</v>
      </c>
      <c r="V327" s="11">
        <f>V112+V110+V124+V126+V128+V117+V119+V121</f>
        <v>0</v>
      </c>
      <c r="W327" s="11">
        <f t="shared" si="876"/>
        <v>0</v>
      </c>
      <c r="X327" s="11">
        <f>X112+X110+X124+X126+X128+X117+X119+X121</f>
        <v>0</v>
      </c>
      <c r="Y327" s="11">
        <f t="shared" si="877"/>
        <v>0</v>
      </c>
      <c r="Z327" s="27">
        <f>Z112+Z110+Z124+Z126+Z128+Z117+Z119+Z121</f>
        <v>0</v>
      </c>
      <c r="AA327" s="43">
        <f t="shared" si="878"/>
        <v>0</v>
      </c>
      <c r="AB327" s="11">
        <f>AB112</f>
        <v>0</v>
      </c>
      <c r="AC327" s="11">
        <f>AC112</f>
        <v>0</v>
      </c>
      <c r="AD327" s="11">
        <f t="shared" si="693"/>
        <v>0</v>
      </c>
      <c r="AE327" s="11">
        <f>AE112+AE110+AE124+AE126+AE128+AE117+AE119+AE121</f>
        <v>0</v>
      </c>
      <c r="AF327" s="11">
        <f t="shared" si="879"/>
        <v>0</v>
      </c>
      <c r="AG327" s="11">
        <f>AG112+AG110+AG124+AG126+AG128+AG117+AG119+AG121</f>
        <v>0</v>
      </c>
      <c r="AH327" s="11">
        <f t="shared" si="880"/>
        <v>0</v>
      </c>
      <c r="AI327" s="11">
        <f>AI112+AI110+AI124+AI126+AI128+AI117+AI119+AI121</f>
        <v>0</v>
      </c>
      <c r="AJ327" s="11">
        <f t="shared" si="881"/>
        <v>0</v>
      </c>
      <c r="AK327" s="27">
        <f>AK112+AK110+AK124+AK126+AK128+AK117+AK119+AK121</f>
        <v>0</v>
      </c>
      <c r="AL327" s="43">
        <f t="shared" si="882"/>
        <v>0</v>
      </c>
      <c r="AM327" s="3"/>
      <c r="AN327" s="3"/>
    </row>
    <row r="328" spans="1:40" x14ac:dyDescent="0.35">
      <c r="A328" s="55"/>
      <c r="B328" s="61" t="s">
        <v>315</v>
      </c>
      <c r="C328" s="75"/>
      <c r="D328" s="11"/>
      <c r="E328" s="11">
        <f>E306</f>
        <v>637.66300000000001</v>
      </c>
      <c r="F328" s="11">
        <f t="shared" si="691"/>
        <v>637.66300000000001</v>
      </c>
      <c r="G328" s="11">
        <f>G306</f>
        <v>0</v>
      </c>
      <c r="H328" s="11">
        <f t="shared" si="870"/>
        <v>637.66300000000001</v>
      </c>
      <c r="I328" s="11">
        <f>I306</f>
        <v>0</v>
      </c>
      <c r="J328" s="11">
        <f t="shared" si="871"/>
        <v>637.66300000000001</v>
      </c>
      <c r="K328" s="11">
        <f>K306</f>
        <v>0</v>
      </c>
      <c r="L328" s="11">
        <f t="shared" si="872"/>
        <v>637.66300000000001</v>
      </c>
      <c r="M328" s="11">
        <f>M306</f>
        <v>0</v>
      </c>
      <c r="N328" s="11">
        <f t="shared" si="873"/>
        <v>637.66300000000001</v>
      </c>
      <c r="O328" s="27">
        <f>O306</f>
        <v>0</v>
      </c>
      <c r="P328" s="43">
        <f t="shared" si="874"/>
        <v>637.66300000000001</v>
      </c>
      <c r="Q328" s="11"/>
      <c r="R328" s="11">
        <f>R306</f>
        <v>0</v>
      </c>
      <c r="S328" s="11">
        <f t="shared" si="692"/>
        <v>0</v>
      </c>
      <c r="T328" s="11">
        <f>T306</f>
        <v>0</v>
      </c>
      <c r="U328" s="11">
        <f t="shared" si="875"/>
        <v>0</v>
      </c>
      <c r="V328" s="11">
        <f>V306</f>
        <v>0</v>
      </c>
      <c r="W328" s="11">
        <f t="shared" si="876"/>
        <v>0</v>
      </c>
      <c r="X328" s="11">
        <f>X306</f>
        <v>0</v>
      </c>
      <c r="Y328" s="11">
        <f t="shared" si="877"/>
        <v>0</v>
      </c>
      <c r="Z328" s="27">
        <f>Z306</f>
        <v>0</v>
      </c>
      <c r="AA328" s="43">
        <f t="shared" si="878"/>
        <v>0</v>
      </c>
      <c r="AB328" s="11"/>
      <c r="AC328" s="11">
        <f>AC306</f>
        <v>0</v>
      </c>
      <c r="AD328" s="11">
        <f t="shared" si="693"/>
        <v>0</v>
      </c>
      <c r="AE328" s="11">
        <f>AE306</f>
        <v>0</v>
      </c>
      <c r="AF328" s="11">
        <f>AD328+AE328</f>
        <v>0</v>
      </c>
      <c r="AG328" s="11">
        <f>AG306</f>
        <v>0</v>
      </c>
      <c r="AH328" s="11">
        <f t="shared" si="880"/>
        <v>0</v>
      </c>
      <c r="AI328" s="11">
        <f>AI306</f>
        <v>0</v>
      </c>
      <c r="AJ328" s="11">
        <f t="shared" si="881"/>
        <v>0</v>
      </c>
      <c r="AK328" s="27">
        <f>AK306</f>
        <v>0</v>
      </c>
      <c r="AL328" s="43">
        <f t="shared" si="882"/>
        <v>0</v>
      </c>
      <c r="AM328" s="3"/>
      <c r="AN328" s="3"/>
    </row>
    <row r="329" spans="1:40" x14ac:dyDescent="0.35">
      <c r="A329" s="55"/>
      <c r="B329" s="61" t="s">
        <v>363</v>
      </c>
      <c r="C329" s="75"/>
      <c r="D329" s="15"/>
      <c r="E329" s="15"/>
      <c r="F329" s="15"/>
      <c r="G329" s="15"/>
      <c r="H329" s="15"/>
      <c r="I329" s="15"/>
      <c r="J329" s="15"/>
      <c r="K329" s="11">
        <f>K311</f>
        <v>300000</v>
      </c>
      <c r="L329" s="11">
        <f t="shared" si="872"/>
        <v>300000</v>
      </c>
      <c r="M329" s="11">
        <f>M311</f>
        <v>0</v>
      </c>
      <c r="N329" s="11">
        <f t="shared" si="873"/>
        <v>300000</v>
      </c>
      <c r="O329" s="27">
        <f>O311</f>
        <v>0</v>
      </c>
      <c r="P329" s="43">
        <f t="shared" si="874"/>
        <v>300000</v>
      </c>
      <c r="Q329" s="15"/>
      <c r="R329" s="15"/>
      <c r="S329" s="15"/>
      <c r="T329" s="15"/>
      <c r="U329" s="15"/>
      <c r="V329" s="11">
        <f>V311</f>
        <v>0</v>
      </c>
      <c r="W329" s="11">
        <f t="shared" si="876"/>
        <v>0</v>
      </c>
      <c r="X329" s="11">
        <f>X311</f>
        <v>0</v>
      </c>
      <c r="Y329" s="11">
        <f t="shared" si="877"/>
        <v>0</v>
      </c>
      <c r="Z329" s="27">
        <f>Z311</f>
        <v>0</v>
      </c>
      <c r="AA329" s="43">
        <f t="shared" si="878"/>
        <v>0</v>
      </c>
      <c r="AB329" s="15"/>
      <c r="AC329" s="15"/>
      <c r="AD329" s="15"/>
      <c r="AE329" s="15"/>
      <c r="AF329" s="11">
        <f>AD329+AE329</f>
        <v>0</v>
      </c>
      <c r="AG329" s="11">
        <f>AG311</f>
        <v>0</v>
      </c>
      <c r="AH329" s="11">
        <f t="shared" si="880"/>
        <v>0</v>
      </c>
      <c r="AI329" s="11">
        <f>AI311</f>
        <v>0</v>
      </c>
      <c r="AJ329" s="11">
        <f t="shared" si="881"/>
        <v>0</v>
      </c>
      <c r="AK329" s="27">
        <f>AK311</f>
        <v>0</v>
      </c>
      <c r="AL329" s="43">
        <f t="shared" si="882"/>
        <v>0</v>
      </c>
      <c r="AM329" s="3"/>
      <c r="AN329" s="3"/>
    </row>
    <row r="330" spans="1:40" x14ac:dyDescent="0.35">
      <c r="P330" s="56"/>
      <c r="Q330" s="22">
        <f t="shared" ref="Q330:AK330" si="883">Q315-Q322-Q323-Q324-Q325-Q326-Q327-Q328-Q329</f>
        <v>-1.3969838619232178E-9</v>
      </c>
      <c r="R330" s="22">
        <f t="shared" si="883"/>
        <v>0</v>
      </c>
      <c r="S330" s="22">
        <f t="shared" si="883"/>
        <v>-1.3969838619232178E-9</v>
      </c>
      <c r="T330" s="22">
        <f t="shared" si="883"/>
        <v>2.1827872842550278E-11</v>
      </c>
      <c r="U330" s="22">
        <f t="shared" si="883"/>
        <v>-1.862645149230957E-9</v>
      </c>
      <c r="V330" s="22">
        <f t="shared" si="883"/>
        <v>0</v>
      </c>
      <c r="W330" s="22">
        <f t="shared" si="883"/>
        <v>-1.862645149230957E-9</v>
      </c>
      <c r="X330" s="22">
        <f t="shared" si="883"/>
        <v>0</v>
      </c>
      <c r="Y330" s="22">
        <f t="shared" si="883"/>
        <v>-1.862645149230957E-9</v>
      </c>
      <c r="Z330" s="28">
        <f t="shared" si="883"/>
        <v>-1.8189894035458565E-12</v>
      </c>
      <c r="AA330" s="56"/>
      <c r="AB330" s="22">
        <f t="shared" si="883"/>
        <v>-8.3673512563109398E-10</v>
      </c>
      <c r="AC330" s="22">
        <f t="shared" si="883"/>
        <v>0</v>
      </c>
      <c r="AD330" s="22">
        <f t="shared" si="883"/>
        <v>-8.3673512563109398E-10</v>
      </c>
      <c r="AE330" s="22">
        <f t="shared" si="883"/>
        <v>0</v>
      </c>
      <c r="AF330" s="22">
        <f t="shared" si="883"/>
        <v>-1.7680577002465725E-9</v>
      </c>
      <c r="AG330" s="22">
        <f t="shared" si="883"/>
        <v>0</v>
      </c>
      <c r="AH330" s="22">
        <f t="shared" si="883"/>
        <v>-1.7680577002465725E-9</v>
      </c>
      <c r="AI330" s="22">
        <f t="shared" si="883"/>
        <v>0</v>
      </c>
      <c r="AJ330" s="22">
        <f t="shared" si="883"/>
        <v>-1.7680577002465725E-9</v>
      </c>
      <c r="AK330" s="28">
        <f t="shared" si="883"/>
        <v>0</v>
      </c>
      <c r="AL330" s="56"/>
      <c r="AN330" s="3"/>
    </row>
  </sheetData>
  <sheetProtection password="CF5C" sheet="1" objects="1" scenarios="1"/>
  <autoFilter ref="A17:AN330">
    <filterColumn colId="39">
      <filters blank="1"/>
    </filterColumn>
  </autoFilter>
  <mergeCells count="68">
    <mergeCell ref="AA4:AL4"/>
    <mergeCell ref="A11:AL11"/>
    <mergeCell ref="A12:AL13"/>
    <mergeCell ref="A125:A126"/>
    <mergeCell ref="AI16:AI17"/>
    <mergeCell ref="AJ16:AJ17"/>
    <mergeCell ref="AG16:AG17"/>
    <mergeCell ref="AH16:AH17"/>
    <mergeCell ref="A123:A124"/>
    <mergeCell ref="Q16:Q17"/>
    <mergeCell ref="B16:B17"/>
    <mergeCell ref="C16:C17"/>
    <mergeCell ref="E16:E17"/>
    <mergeCell ref="K16:K17"/>
    <mergeCell ref="L16:L17"/>
    <mergeCell ref="A48:A49"/>
    <mergeCell ref="AF16:AF17"/>
    <mergeCell ref="A109:A110"/>
    <mergeCell ref="M16:M17"/>
    <mergeCell ref="B329:C329"/>
    <mergeCell ref="A127:A128"/>
    <mergeCell ref="B127:B128"/>
    <mergeCell ref="A305:A306"/>
    <mergeCell ref="B328:C328"/>
    <mergeCell ref="B325:C325"/>
    <mergeCell ref="B320:C320"/>
    <mergeCell ref="B327:C327"/>
    <mergeCell ref="B326:C326"/>
    <mergeCell ref="B322:C322"/>
    <mergeCell ref="B324:C324"/>
    <mergeCell ref="B323:C323"/>
    <mergeCell ref="B315:C315"/>
    <mergeCell ref="A16:A17"/>
    <mergeCell ref="AE16:AE17"/>
    <mergeCell ref="O16:O17"/>
    <mergeCell ref="P16:P17"/>
    <mergeCell ref="Z16:Z17"/>
    <mergeCell ref="X16:X17"/>
    <mergeCell ref="Y16:Y17"/>
    <mergeCell ref="AA16:AA17"/>
    <mergeCell ref="AC16:AC17"/>
    <mergeCell ref="AD16:AD17"/>
    <mergeCell ref="T16:T17"/>
    <mergeCell ref="U16:U17"/>
    <mergeCell ref="F16:F17"/>
    <mergeCell ref="S16:S17"/>
    <mergeCell ref="N16:N17"/>
    <mergeCell ref="B125:B126"/>
    <mergeCell ref="B48:B49"/>
    <mergeCell ref="B123:B124"/>
    <mergeCell ref="G16:G17"/>
    <mergeCell ref="H16:H17"/>
    <mergeCell ref="AK16:AK17"/>
    <mergeCell ref="AL16:AL17"/>
    <mergeCell ref="B321:C321"/>
    <mergeCell ref="B318:C318"/>
    <mergeCell ref="B319:C319"/>
    <mergeCell ref="B316:C316"/>
    <mergeCell ref="AB16:AB17"/>
    <mergeCell ref="D16:D17"/>
    <mergeCell ref="I16:I17"/>
    <mergeCell ref="J16:J17"/>
    <mergeCell ref="B305:B306"/>
    <mergeCell ref="B109:B110"/>
    <mergeCell ref="W16:W17"/>
    <mergeCell ref="R16:R17"/>
    <mergeCell ref="V16:V17"/>
    <mergeCell ref="B317:C317"/>
  </mergeCells>
  <pageMargins left="0.98425196850393704" right="0.39370078740157483" top="0.51" bottom="0.78740157480314965" header="0.51181102362204722" footer="0.51181102362204722"/>
  <pageSetup paperSize="9" scale="53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2020-06-23T08:51:34Z</cp:lastPrinted>
  <dcterms:created xsi:type="dcterms:W3CDTF">2014-02-04T08:37:28Z</dcterms:created>
  <dcterms:modified xsi:type="dcterms:W3CDTF">2020-06-23T12:35:09Z</dcterms:modified>
</cp:coreProperties>
</file>