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вгуст 2020\"/>
    </mc:Choice>
  </mc:AlternateContent>
  <bookViews>
    <workbookView xWindow="-120" yWindow="-120" windowWidth="29040" windowHeight="15840"/>
  </bookViews>
  <sheets>
    <sheet name="2020-2022" sheetId="1" r:id="rId1"/>
  </sheets>
  <definedNames>
    <definedName name="_xlnm._FilterDatabase" localSheetId="0" hidden="1">'2020-2022'!$A$15:$AV$332</definedName>
    <definedName name="_xlnm.Print_Titles" localSheetId="0">'2020-2022'!$14:$15</definedName>
    <definedName name="_xlnm.Print_Area" localSheetId="0">'2020-2022'!$A$1:$AR$331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1" l="1"/>
  <c r="U75" i="1"/>
  <c r="AR291" i="1" l="1"/>
  <c r="AE291" i="1"/>
  <c r="R291" i="1"/>
  <c r="AD289" i="1"/>
  <c r="AQ289" i="1"/>
  <c r="Q289" i="1"/>
  <c r="AD44" i="1" l="1"/>
  <c r="O42" i="1"/>
  <c r="AQ143" i="1" l="1"/>
  <c r="AD143" i="1"/>
  <c r="Q143" i="1"/>
  <c r="AR170" i="1"/>
  <c r="AR169" i="1"/>
  <c r="AE170" i="1"/>
  <c r="AE169" i="1"/>
  <c r="R170" i="1"/>
  <c r="R169" i="1"/>
  <c r="AQ173" i="1" l="1"/>
  <c r="AD173" i="1"/>
  <c r="Q173" i="1"/>
  <c r="AR271" i="1"/>
  <c r="AE271" i="1"/>
  <c r="R271" i="1"/>
  <c r="AQ331" i="1" l="1"/>
  <c r="AQ330" i="1"/>
  <c r="AQ329" i="1"/>
  <c r="AQ327" i="1"/>
  <c r="AQ312" i="1"/>
  <c r="AQ311" i="1"/>
  <c r="AQ306" i="1"/>
  <c r="AQ301" i="1"/>
  <c r="AQ292" i="1"/>
  <c r="AQ279" i="1"/>
  <c r="AQ276" i="1"/>
  <c r="AQ275" i="1"/>
  <c r="AQ274" i="1"/>
  <c r="AQ258" i="1"/>
  <c r="AQ253" i="1"/>
  <c r="AQ249" i="1"/>
  <c r="AQ245" i="1"/>
  <c r="AQ241" i="1"/>
  <c r="AQ233" i="1"/>
  <c r="AQ328" i="1" s="1"/>
  <c r="AQ229" i="1"/>
  <c r="AQ225" i="1"/>
  <c r="AQ221" i="1"/>
  <c r="AQ217" i="1"/>
  <c r="AQ213" i="1"/>
  <c r="AQ209" i="1"/>
  <c r="AQ205" i="1"/>
  <c r="AQ201" i="1"/>
  <c r="AQ196" i="1"/>
  <c r="AQ192" i="1"/>
  <c r="AQ188" i="1"/>
  <c r="AQ184" i="1"/>
  <c r="AQ180" i="1"/>
  <c r="AQ176" i="1"/>
  <c r="AQ175" i="1"/>
  <c r="AQ174" i="1"/>
  <c r="AQ160" i="1"/>
  <c r="AQ156" i="1"/>
  <c r="AQ146" i="1"/>
  <c r="AQ144" i="1"/>
  <c r="AQ137" i="1"/>
  <c r="AQ134" i="1"/>
  <c r="AQ129" i="1"/>
  <c r="AQ104" i="1"/>
  <c r="AQ322" i="1" s="1"/>
  <c r="AQ103" i="1"/>
  <c r="AQ102" i="1"/>
  <c r="AQ101" i="1"/>
  <c r="AQ93" i="1"/>
  <c r="AQ75" i="1"/>
  <c r="AQ71" i="1"/>
  <c r="AQ67" i="1"/>
  <c r="AQ63" i="1"/>
  <c r="AQ57" i="1"/>
  <c r="AQ52" i="1"/>
  <c r="AQ47" i="1"/>
  <c r="AQ42" i="1"/>
  <c r="AQ36" i="1"/>
  <c r="AQ31" i="1"/>
  <c r="AQ26" i="1"/>
  <c r="AQ21" i="1"/>
  <c r="AQ20" i="1"/>
  <c r="AQ19" i="1"/>
  <c r="AQ18" i="1"/>
  <c r="AD292" i="1"/>
  <c r="AD331" i="1"/>
  <c r="AD330" i="1"/>
  <c r="AD329" i="1"/>
  <c r="AD322" i="1"/>
  <c r="AD312" i="1"/>
  <c r="AD311" i="1"/>
  <c r="AD306" i="1"/>
  <c r="AD301" i="1"/>
  <c r="AD286" i="1"/>
  <c r="AD279" i="1"/>
  <c r="AD276" i="1"/>
  <c r="AD275" i="1"/>
  <c r="AD274" i="1"/>
  <c r="AD267" i="1"/>
  <c r="AD258" i="1"/>
  <c r="AD253" i="1"/>
  <c r="AD249" i="1"/>
  <c r="AD245" i="1"/>
  <c r="AD241" i="1"/>
  <c r="AD233" i="1"/>
  <c r="AD328" i="1" s="1"/>
  <c r="AD229" i="1"/>
  <c r="AD225" i="1"/>
  <c r="AD221" i="1"/>
  <c r="AD217" i="1"/>
  <c r="AD213" i="1"/>
  <c r="AD209" i="1"/>
  <c r="AD205" i="1"/>
  <c r="AD201" i="1"/>
  <c r="AD196" i="1"/>
  <c r="AD192" i="1"/>
  <c r="AD188" i="1"/>
  <c r="AD184" i="1"/>
  <c r="AD180" i="1"/>
  <c r="AD176" i="1"/>
  <c r="AD175" i="1"/>
  <c r="AD174" i="1"/>
  <c r="AD319" i="1" s="1"/>
  <c r="AD160" i="1"/>
  <c r="AD156" i="1"/>
  <c r="AD146" i="1"/>
  <c r="AD144" i="1"/>
  <c r="AD137" i="1"/>
  <c r="AD134" i="1"/>
  <c r="AD133" i="1"/>
  <c r="AD132" i="1"/>
  <c r="AD102" i="1" s="1"/>
  <c r="AD103" i="1"/>
  <c r="AD93" i="1"/>
  <c r="AD327" i="1"/>
  <c r="AD75" i="1"/>
  <c r="AD71" i="1"/>
  <c r="AD67" i="1"/>
  <c r="AD63" i="1"/>
  <c r="AD57" i="1"/>
  <c r="AD52" i="1"/>
  <c r="AD47" i="1"/>
  <c r="AD42" i="1"/>
  <c r="AD36" i="1"/>
  <c r="AD31" i="1"/>
  <c r="AD26" i="1"/>
  <c r="AD21" i="1"/>
  <c r="AD20" i="1"/>
  <c r="AD19" i="1"/>
  <c r="Q330" i="1"/>
  <c r="Q329" i="1"/>
  <c r="Q327" i="1"/>
  <c r="Q313" i="1"/>
  <c r="Q331" i="1" s="1"/>
  <c r="Q312" i="1"/>
  <c r="Q311" i="1"/>
  <c r="Q306" i="1"/>
  <c r="Q301" i="1"/>
  <c r="Q292" i="1"/>
  <c r="Q282" i="1"/>
  <c r="Q279" i="1"/>
  <c r="Q276" i="1"/>
  <c r="Q275" i="1"/>
  <c r="Q274" i="1"/>
  <c r="Q263" i="1"/>
  <c r="Q258" i="1"/>
  <c r="Q253" i="1"/>
  <c r="Q249" i="1"/>
  <c r="Q245" i="1"/>
  <c r="Q241" i="1"/>
  <c r="Q233" i="1"/>
  <c r="Q328" i="1" s="1"/>
  <c r="Q229" i="1"/>
  <c r="Q225" i="1"/>
  <c r="Q221" i="1"/>
  <c r="Q217" i="1"/>
  <c r="Q213" i="1"/>
  <c r="Q209" i="1"/>
  <c r="Q205" i="1"/>
  <c r="Q201" i="1"/>
  <c r="Q196" i="1"/>
  <c r="Q192" i="1"/>
  <c r="Q188" i="1"/>
  <c r="Q184" i="1"/>
  <c r="Q180" i="1"/>
  <c r="Q176" i="1"/>
  <c r="Q175" i="1"/>
  <c r="Q174" i="1"/>
  <c r="Q319" i="1" s="1"/>
  <c r="Q160" i="1"/>
  <c r="Q156" i="1"/>
  <c r="Q146" i="1"/>
  <c r="Q144" i="1"/>
  <c r="Q141" i="1" s="1"/>
  <c r="Q137" i="1"/>
  <c r="Q134" i="1"/>
  <c r="Q129" i="1"/>
  <c r="Q104" i="1"/>
  <c r="Q322" i="1" s="1"/>
  <c r="Q103" i="1"/>
  <c r="Q102" i="1"/>
  <c r="Q101" i="1"/>
  <c r="Q93" i="1"/>
  <c r="Q71" i="1"/>
  <c r="Q67" i="1"/>
  <c r="Q63" i="1"/>
  <c r="Q57" i="1"/>
  <c r="Q52" i="1"/>
  <c r="Q47" i="1"/>
  <c r="Q42" i="1"/>
  <c r="Q36" i="1"/>
  <c r="Q31" i="1"/>
  <c r="Q26" i="1"/>
  <c r="Q21" i="1"/>
  <c r="Q20" i="1"/>
  <c r="Q19" i="1"/>
  <c r="Q18" i="1"/>
  <c r="Q324" i="1" l="1"/>
  <c r="AQ324" i="1"/>
  <c r="AD324" i="1"/>
  <c r="AD326" i="1"/>
  <c r="Q326" i="1"/>
  <c r="AQ326" i="1"/>
  <c r="AQ321" i="1"/>
  <c r="Q171" i="1"/>
  <c r="AD18" i="1"/>
  <c r="AD16" i="1" s="1"/>
  <c r="AQ272" i="1"/>
  <c r="AQ16" i="1"/>
  <c r="AQ141" i="1"/>
  <c r="AQ309" i="1"/>
  <c r="AQ320" i="1"/>
  <c r="AQ325" i="1"/>
  <c r="AQ171" i="1"/>
  <c r="AQ99" i="1"/>
  <c r="AQ319" i="1"/>
  <c r="AD129" i="1"/>
  <c r="AD325" i="1" s="1"/>
  <c r="Q309" i="1"/>
  <c r="Q99" i="1"/>
  <c r="AD272" i="1"/>
  <c r="AD309" i="1"/>
  <c r="AD321" i="1"/>
  <c r="Q321" i="1"/>
  <c r="AD141" i="1"/>
  <c r="AD320" i="1"/>
  <c r="AD101" i="1"/>
  <c r="AD99" i="1" s="1"/>
  <c r="AD171" i="1"/>
  <c r="Q16" i="1"/>
  <c r="Q320" i="1"/>
  <c r="Q325" i="1"/>
  <c r="Q272" i="1"/>
  <c r="O295" i="1"/>
  <c r="AQ317" i="1" l="1"/>
  <c r="AQ332" i="1" s="1"/>
  <c r="AD317" i="1"/>
  <c r="AD332" i="1" s="1"/>
  <c r="Q317" i="1"/>
  <c r="AB198" i="1"/>
  <c r="AB121" i="1" l="1"/>
  <c r="O107" i="1"/>
  <c r="AB297" i="1"/>
  <c r="O297" i="1"/>
  <c r="O65" i="1"/>
  <c r="O145" i="1"/>
  <c r="O113" i="1" l="1"/>
  <c r="AB80" i="1" l="1"/>
  <c r="AB182" i="1"/>
  <c r="AB173" i="1" s="1"/>
  <c r="O182" i="1"/>
  <c r="O173" i="1" s="1"/>
  <c r="AB183" i="1"/>
  <c r="AB174" i="1" s="1"/>
  <c r="O183" i="1"/>
  <c r="AO174" i="1"/>
  <c r="AO173" i="1"/>
  <c r="O174" i="1"/>
  <c r="AB267" i="1"/>
  <c r="AC267" i="1" s="1"/>
  <c r="AE267" i="1" s="1"/>
  <c r="AP269" i="1"/>
  <c r="AR269" i="1" s="1"/>
  <c r="AP267" i="1"/>
  <c r="AR267" i="1" s="1"/>
  <c r="AC269" i="1"/>
  <c r="AE269" i="1" s="1"/>
  <c r="P269" i="1"/>
  <c r="R269" i="1" s="1"/>
  <c r="AP270" i="1"/>
  <c r="AR270" i="1" s="1"/>
  <c r="AC270" i="1"/>
  <c r="AE270" i="1" s="1"/>
  <c r="P267" i="1"/>
  <c r="R267" i="1" s="1"/>
  <c r="P270" i="1"/>
  <c r="R270" i="1" s="1"/>
  <c r="AP265" i="1"/>
  <c r="AR265" i="1" s="1"/>
  <c r="AP266" i="1"/>
  <c r="AR266" i="1" s="1"/>
  <c r="AC265" i="1"/>
  <c r="AE265" i="1" s="1"/>
  <c r="AC266" i="1"/>
  <c r="AE266" i="1" s="1"/>
  <c r="O263" i="1"/>
  <c r="M173" i="1"/>
  <c r="K173" i="1"/>
  <c r="L265" i="1"/>
  <c r="N265" i="1" s="1"/>
  <c r="P265" i="1" s="1"/>
  <c r="R265" i="1" s="1"/>
  <c r="L266" i="1"/>
  <c r="N266" i="1" s="1"/>
  <c r="P266" i="1" s="1"/>
  <c r="R266" i="1" s="1"/>
  <c r="L263" i="1"/>
  <c r="AO327" i="1"/>
  <c r="AB327" i="1"/>
  <c r="O327" i="1"/>
  <c r="AO18" i="1"/>
  <c r="O18" i="1"/>
  <c r="P98" i="1"/>
  <c r="R98" i="1" s="1"/>
  <c r="AP98" i="1"/>
  <c r="AR98" i="1" s="1"/>
  <c r="AC98" i="1"/>
  <c r="AE98" i="1" s="1"/>
  <c r="AP97" i="1" l="1"/>
  <c r="AR97" i="1" s="1"/>
  <c r="AC97" i="1"/>
  <c r="AE97" i="1" s="1"/>
  <c r="P97" i="1"/>
  <c r="R97" i="1" s="1"/>
  <c r="AO331" i="1" l="1"/>
  <c r="AO330" i="1"/>
  <c r="AO329" i="1"/>
  <c r="AO312" i="1"/>
  <c r="AO311" i="1"/>
  <c r="AO306" i="1"/>
  <c r="AO301" i="1"/>
  <c r="AO292" i="1"/>
  <c r="AO289" i="1"/>
  <c r="AO279" i="1"/>
  <c r="AO276" i="1"/>
  <c r="AO275" i="1"/>
  <c r="AO274" i="1"/>
  <c r="AO258" i="1"/>
  <c r="AO253" i="1"/>
  <c r="AO249" i="1"/>
  <c r="AO245" i="1"/>
  <c r="AO241" i="1"/>
  <c r="AO233" i="1"/>
  <c r="AO229" i="1"/>
  <c r="AO225" i="1"/>
  <c r="AO221" i="1"/>
  <c r="AO217" i="1"/>
  <c r="AO213" i="1"/>
  <c r="AO209" i="1"/>
  <c r="AO205" i="1"/>
  <c r="AO201" i="1"/>
  <c r="AO196" i="1"/>
  <c r="AO192" i="1"/>
  <c r="AO188" i="1"/>
  <c r="AO184" i="1"/>
  <c r="AO180" i="1"/>
  <c r="AO176" i="1"/>
  <c r="AO175" i="1"/>
  <c r="AO319" i="1"/>
  <c r="AO160" i="1"/>
  <c r="AO156" i="1"/>
  <c r="AO146" i="1"/>
  <c r="AO144" i="1"/>
  <c r="AO143" i="1"/>
  <c r="AO137" i="1"/>
  <c r="AO134" i="1"/>
  <c r="AO129" i="1"/>
  <c r="AO104" i="1"/>
  <c r="AO322" i="1" s="1"/>
  <c r="AO103" i="1"/>
  <c r="AO102" i="1"/>
  <c r="AO101" i="1"/>
  <c r="AO93" i="1"/>
  <c r="AO75" i="1"/>
  <c r="AO71" i="1"/>
  <c r="AO67" i="1"/>
  <c r="AO63" i="1"/>
  <c r="AO57" i="1"/>
  <c r="AO52" i="1"/>
  <c r="AO47" i="1"/>
  <c r="AO42" i="1"/>
  <c r="AO36" i="1"/>
  <c r="AO31" i="1"/>
  <c r="AO26" i="1"/>
  <c r="AO21" i="1"/>
  <c r="AO20" i="1"/>
  <c r="AO19" i="1"/>
  <c r="AB331" i="1"/>
  <c r="AB330" i="1"/>
  <c r="AB329" i="1"/>
  <c r="AB322" i="1"/>
  <c r="AB312" i="1"/>
  <c r="AB311" i="1"/>
  <c r="AB306" i="1"/>
  <c r="AB301" i="1"/>
  <c r="AB292" i="1"/>
  <c r="AB289" i="1"/>
  <c r="AB286" i="1"/>
  <c r="AB279" i="1"/>
  <c r="AB276" i="1"/>
  <c r="AB275" i="1"/>
  <c r="AB274" i="1"/>
  <c r="AB258" i="1"/>
  <c r="AB253" i="1"/>
  <c r="AB249" i="1"/>
  <c r="AB245" i="1"/>
  <c r="AB241" i="1"/>
  <c r="AB233" i="1"/>
  <c r="AB328" i="1" s="1"/>
  <c r="AB229" i="1"/>
  <c r="AB225" i="1"/>
  <c r="AB221" i="1"/>
  <c r="AB217" i="1"/>
  <c r="AB213" i="1"/>
  <c r="AB209" i="1"/>
  <c r="AB205" i="1"/>
  <c r="AB201" i="1"/>
  <c r="AB196" i="1"/>
  <c r="AB192" i="1"/>
  <c r="AB188" i="1"/>
  <c r="AB184" i="1"/>
  <c r="AB180" i="1"/>
  <c r="AB176" i="1"/>
  <c r="AB175" i="1"/>
  <c r="AB160" i="1"/>
  <c r="AB156" i="1"/>
  <c r="AB146" i="1"/>
  <c r="AB144" i="1"/>
  <c r="AB143" i="1"/>
  <c r="AB137" i="1"/>
  <c r="AB134" i="1"/>
  <c r="AB133" i="1"/>
  <c r="AB132" i="1"/>
  <c r="AB102" i="1" s="1"/>
  <c r="AB103" i="1"/>
  <c r="AB101" i="1"/>
  <c r="AB93" i="1"/>
  <c r="AB75" i="1"/>
  <c r="AB71" i="1"/>
  <c r="AB67" i="1"/>
  <c r="AB63" i="1"/>
  <c r="AB57" i="1"/>
  <c r="AB52" i="1"/>
  <c r="AB47" i="1"/>
  <c r="AB44" i="1"/>
  <c r="AB36" i="1"/>
  <c r="AB31" i="1"/>
  <c r="AB26" i="1"/>
  <c r="AB21" i="1"/>
  <c r="AB20" i="1"/>
  <c r="AB19" i="1"/>
  <c r="O330" i="1"/>
  <c r="O329" i="1"/>
  <c r="O313" i="1"/>
  <c r="O312" i="1"/>
  <c r="O311" i="1"/>
  <c r="O306" i="1"/>
  <c r="O301" i="1"/>
  <c r="O292" i="1"/>
  <c r="O289" i="1"/>
  <c r="O282" i="1"/>
  <c r="O279" i="1"/>
  <c r="O276" i="1"/>
  <c r="O275" i="1"/>
  <c r="O274" i="1"/>
  <c r="O258" i="1"/>
  <c r="O253" i="1"/>
  <c r="O249" i="1"/>
  <c r="O245" i="1"/>
  <c r="O241" i="1"/>
  <c r="O233" i="1"/>
  <c r="O229" i="1"/>
  <c r="O225" i="1"/>
  <c r="O221" i="1"/>
  <c r="O217" i="1"/>
  <c r="O213" i="1"/>
  <c r="O209" i="1"/>
  <c r="O205" i="1"/>
  <c r="O201" i="1"/>
  <c r="O196" i="1"/>
  <c r="O192" i="1"/>
  <c r="O188" i="1"/>
  <c r="O184" i="1"/>
  <c r="O180" i="1"/>
  <c r="O176" i="1"/>
  <c r="O175" i="1"/>
  <c r="O319" i="1"/>
  <c r="O160" i="1"/>
  <c r="O156" i="1"/>
  <c r="O146" i="1"/>
  <c r="O144" i="1"/>
  <c r="O143" i="1"/>
  <c r="O137" i="1"/>
  <c r="O134" i="1"/>
  <c r="O129" i="1"/>
  <c r="O104" i="1"/>
  <c r="O322" i="1" s="1"/>
  <c r="O103" i="1"/>
  <c r="O102" i="1"/>
  <c r="O101" i="1"/>
  <c r="O93" i="1"/>
  <c r="O71" i="1"/>
  <c r="O67" i="1"/>
  <c r="O63" i="1"/>
  <c r="O57" i="1"/>
  <c r="O52" i="1"/>
  <c r="O47" i="1"/>
  <c r="O36" i="1"/>
  <c r="O31" i="1"/>
  <c r="O26" i="1"/>
  <c r="O21" i="1"/>
  <c r="O20" i="1"/>
  <c r="O19" i="1"/>
  <c r="AB42" i="1" l="1"/>
  <c r="AB324" i="1" s="1"/>
  <c r="AB18" i="1"/>
  <c r="AB16" i="1" s="1"/>
  <c r="AB129" i="1"/>
  <c r="AB325" i="1" s="1"/>
  <c r="AB326" i="1"/>
  <c r="AO326" i="1"/>
  <c r="O326" i="1"/>
  <c r="AO309" i="1"/>
  <c r="AB141" i="1"/>
  <c r="AO324" i="1"/>
  <c r="O324" i="1"/>
  <c r="O309" i="1"/>
  <c r="O171" i="1"/>
  <c r="AO272" i="1"/>
  <c r="AO320" i="1"/>
  <c r="O16" i="1"/>
  <c r="AO16" i="1"/>
  <c r="AO99" i="1"/>
  <c r="O99" i="1"/>
  <c r="AB171" i="1"/>
  <c r="AB309" i="1"/>
  <c r="O272" i="1"/>
  <c r="AO325" i="1"/>
  <c r="AO171" i="1"/>
  <c r="AO321" i="1"/>
  <c r="O320" i="1"/>
  <c r="O141" i="1"/>
  <c r="AB272" i="1"/>
  <c r="AO328" i="1"/>
  <c r="AB99" i="1"/>
  <c r="AO141" i="1"/>
  <c r="AB319" i="1"/>
  <c r="AB321" i="1"/>
  <c r="AB320" i="1"/>
  <c r="O321" i="1"/>
  <c r="O328" i="1"/>
  <c r="O325" i="1"/>
  <c r="O331" i="1"/>
  <c r="K44" i="1"/>
  <c r="K42" i="1" s="1"/>
  <c r="AB317" i="1" l="1"/>
  <c r="AB332" i="1" s="1"/>
  <c r="AO317" i="1"/>
  <c r="AO332" i="1" s="1"/>
  <c r="O317" i="1"/>
  <c r="M143" i="1"/>
  <c r="AM331" i="1"/>
  <c r="AM330" i="1"/>
  <c r="AM329" i="1"/>
  <c r="AM327" i="1"/>
  <c r="AM312" i="1"/>
  <c r="AM311" i="1"/>
  <c r="AM306" i="1"/>
  <c r="AM301" i="1"/>
  <c r="AM292" i="1"/>
  <c r="AM289" i="1"/>
  <c r="AM279" i="1"/>
  <c r="AM276" i="1"/>
  <c r="AM275" i="1"/>
  <c r="AM274" i="1"/>
  <c r="AM258" i="1"/>
  <c r="AM253" i="1"/>
  <c r="AM249" i="1"/>
  <c r="AM245" i="1"/>
  <c r="AM241" i="1"/>
  <c r="AM233" i="1"/>
  <c r="AM328" i="1" s="1"/>
  <c r="AM229" i="1"/>
  <c r="AM225" i="1"/>
  <c r="AM221" i="1"/>
  <c r="AM217" i="1"/>
  <c r="AM213" i="1"/>
  <c r="AM209" i="1"/>
  <c r="AM205" i="1"/>
  <c r="AM201" i="1"/>
  <c r="AM196" i="1"/>
  <c r="AM192" i="1"/>
  <c r="AM188" i="1"/>
  <c r="AM184" i="1"/>
  <c r="AM180" i="1"/>
  <c r="AM176" i="1"/>
  <c r="AM175" i="1"/>
  <c r="AM174" i="1"/>
  <c r="AM173" i="1"/>
  <c r="AM160" i="1"/>
  <c r="AM156" i="1"/>
  <c r="AM146" i="1"/>
  <c r="AM144" i="1"/>
  <c r="AM143" i="1"/>
  <c r="AM137" i="1"/>
  <c r="AM134" i="1"/>
  <c r="AM102" i="1"/>
  <c r="AM104" i="1"/>
  <c r="AM322" i="1" s="1"/>
  <c r="AM103" i="1"/>
  <c r="AM101" i="1"/>
  <c r="AM93" i="1"/>
  <c r="AM75" i="1"/>
  <c r="AM71" i="1"/>
  <c r="AM67" i="1"/>
  <c r="AM63" i="1"/>
  <c r="AM57" i="1"/>
  <c r="AM52" i="1"/>
  <c r="AM47" i="1"/>
  <c r="AM42" i="1"/>
  <c r="AM36" i="1"/>
  <c r="AM31" i="1"/>
  <c r="AM26" i="1"/>
  <c r="AM21" i="1"/>
  <c r="AM20" i="1"/>
  <c r="AM19" i="1"/>
  <c r="AM18" i="1"/>
  <c r="Z331" i="1"/>
  <c r="Z330" i="1"/>
  <c r="Z329" i="1"/>
  <c r="Z327" i="1"/>
  <c r="Z322" i="1"/>
  <c r="Z312" i="1"/>
  <c r="Z311" i="1"/>
  <c r="Z306" i="1"/>
  <c r="Z301" i="1"/>
  <c r="Z292" i="1"/>
  <c r="Z289" i="1"/>
  <c r="Z286" i="1"/>
  <c r="Z279" i="1"/>
  <c r="Z276" i="1"/>
  <c r="Z275" i="1"/>
  <c r="Z274" i="1"/>
  <c r="Z258" i="1"/>
  <c r="Z253" i="1"/>
  <c r="Z249" i="1"/>
  <c r="Z245" i="1"/>
  <c r="Z241" i="1"/>
  <c r="Z233" i="1"/>
  <c r="Z328" i="1" s="1"/>
  <c r="Z229" i="1"/>
  <c r="Z225" i="1"/>
  <c r="Z221" i="1"/>
  <c r="Z217" i="1"/>
  <c r="Z213" i="1"/>
  <c r="Z209" i="1"/>
  <c r="Z205" i="1"/>
  <c r="Z201" i="1"/>
  <c r="Z196" i="1"/>
  <c r="Z192" i="1"/>
  <c r="Z188" i="1"/>
  <c r="Z184" i="1"/>
  <c r="Z180" i="1"/>
  <c r="Z176" i="1"/>
  <c r="Z175" i="1"/>
  <c r="Z174" i="1"/>
  <c r="Z173" i="1"/>
  <c r="Z160" i="1"/>
  <c r="Z156" i="1"/>
  <c r="Z146" i="1"/>
  <c r="Z144" i="1"/>
  <c r="Z143" i="1"/>
  <c r="Z137" i="1"/>
  <c r="Z134" i="1"/>
  <c r="Z133" i="1"/>
  <c r="Z132" i="1"/>
  <c r="Z102" i="1" s="1"/>
  <c r="Z103" i="1"/>
  <c r="Z101" i="1"/>
  <c r="Z93" i="1"/>
  <c r="Z75" i="1"/>
  <c r="Z71" i="1"/>
  <c r="Z67" i="1"/>
  <c r="Z63" i="1"/>
  <c r="Z57" i="1"/>
  <c r="Z52" i="1"/>
  <c r="Z47" i="1"/>
  <c r="Z44" i="1"/>
  <c r="Z18" i="1" s="1"/>
  <c r="Z36" i="1"/>
  <c r="Z31" i="1"/>
  <c r="Z26" i="1"/>
  <c r="Z21" i="1"/>
  <c r="Z20" i="1"/>
  <c r="Z19" i="1"/>
  <c r="M330" i="1"/>
  <c r="M329" i="1"/>
  <c r="M327" i="1"/>
  <c r="M313" i="1"/>
  <c r="M312" i="1"/>
  <c r="M311" i="1"/>
  <c r="M306" i="1"/>
  <c r="M301" i="1"/>
  <c r="M292" i="1"/>
  <c r="M289" i="1"/>
  <c r="M282" i="1"/>
  <c r="M279" i="1"/>
  <c r="M276" i="1"/>
  <c r="M275" i="1"/>
  <c r="M274" i="1"/>
  <c r="M258" i="1"/>
  <c r="M253" i="1"/>
  <c r="M249" i="1"/>
  <c r="M245" i="1"/>
  <c r="M241" i="1"/>
  <c r="M233" i="1"/>
  <c r="M328" i="1" s="1"/>
  <c r="M229" i="1"/>
  <c r="M225" i="1"/>
  <c r="M221" i="1"/>
  <c r="M217" i="1"/>
  <c r="M213" i="1"/>
  <c r="M209" i="1"/>
  <c r="M205" i="1"/>
  <c r="M201" i="1"/>
  <c r="M196" i="1"/>
  <c r="M192" i="1"/>
  <c r="M188" i="1"/>
  <c r="M184" i="1"/>
  <c r="M180" i="1"/>
  <c r="M176" i="1"/>
  <c r="M175" i="1"/>
  <c r="M174" i="1"/>
  <c r="M319" i="1" s="1"/>
  <c r="M160" i="1"/>
  <c r="M156" i="1"/>
  <c r="M146" i="1"/>
  <c r="M144" i="1"/>
  <c r="M137" i="1"/>
  <c r="M134" i="1"/>
  <c r="M129" i="1"/>
  <c r="M104" i="1"/>
  <c r="M103" i="1"/>
  <c r="M102" i="1"/>
  <c r="M101" i="1"/>
  <c r="M93" i="1"/>
  <c r="M71" i="1"/>
  <c r="M67" i="1"/>
  <c r="M63" i="1"/>
  <c r="M57" i="1"/>
  <c r="M52" i="1"/>
  <c r="M47" i="1"/>
  <c r="M42" i="1"/>
  <c r="M36" i="1"/>
  <c r="M31" i="1"/>
  <c r="M21" i="1"/>
  <c r="M20" i="1"/>
  <c r="M19" i="1"/>
  <c r="Z129" i="1" l="1"/>
  <c r="Z325" i="1" s="1"/>
  <c r="M141" i="1"/>
  <c r="AM309" i="1"/>
  <c r="Z309" i="1"/>
  <c r="Z99" i="1"/>
  <c r="Z326" i="1"/>
  <c r="AM321" i="1"/>
  <c r="M99" i="1"/>
  <c r="M325" i="1"/>
  <c r="Z171" i="1"/>
  <c r="M272" i="1"/>
  <c r="Z141" i="1"/>
  <c r="Z272" i="1"/>
  <c r="AM319" i="1"/>
  <c r="AM320" i="1"/>
  <c r="AM141" i="1"/>
  <c r="AM272" i="1"/>
  <c r="AM16" i="1"/>
  <c r="Z321" i="1"/>
  <c r="Z16" i="1"/>
  <c r="M309" i="1"/>
  <c r="M171" i="1"/>
  <c r="AM99" i="1"/>
  <c r="AM326" i="1"/>
  <c r="AM171" i="1"/>
  <c r="AM324" i="1"/>
  <c r="AM129" i="1"/>
  <c r="Z319" i="1"/>
  <c r="Z42" i="1"/>
  <c r="Z324" i="1" s="1"/>
  <c r="Z320" i="1"/>
  <c r="M321" i="1"/>
  <c r="M326" i="1"/>
  <c r="M18" i="1"/>
  <c r="M320" i="1"/>
  <c r="M322" i="1"/>
  <c r="M331" i="1"/>
  <c r="M26" i="1"/>
  <c r="X44" i="1"/>
  <c r="M324" i="1" l="1"/>
  <c r="AM317" i="1"/>
  <c r="AM325" i="1"/>
  <c r="Z317" i="1"/>
  <c r="Z332" i="1" s="1"/>
  <c r="M16" i="1"/>
  <c r="AK331" i="1"/>
  <c r="X331" i="1"/>
  <c r="AM332" i="1" l="1"/>
  <c r="M317" i="1"/>
  <c r="AH77" i="1"/>
  <c r="AJ77" i="1" s="1"/>
  <c r="AH78" i="1"/>
  <c r="AJ78" i="1" s="1"/>
  <c r="AH75" i="1"/>
  <c r="AJ75" i="1" s="1"/>
  <c r="AJ331" i="1"/>
  <c r="X54" i="1"/>
  <c r="K54" i="1"/>
  <c r="K18" i="1" s="1"/>
  <c r="AK19" i="1" l="1"/>
  <c r="AK18" i="1"/>
  <c r="X19" i="1"/>
  <c r="X18" i="1"/>
  <c r="K20" i="1"/>
  <c r="AL95" i="1"/>
  <c r="AN95" i="1" s="1"/>
  <c r="AP95" i="1" s="1"/>
  <c r="AR95" i="1" s="1"/>
  <c r="AL96" i="1"/>
  <c r="AN96" i="1" s="1"/>
  <c r="AP96" i="1" s="1"/>
  <c r="AR96" i="1" s="1"/>
  <c r="Y95" i="1"/>
  <c r="AA95" i="1" s="1"/>
  <c r="AC95" i="1" s="1"/>
  <c r="AE95" i="1" s="1"/>
  <c r="Y96" i="1"/>
  <c r="AA96" i="1" s="1"/>
  <c r="AC96" i="1" s="1"/>
  <c r="AE96" i="1" s="1"/>
  <c r="L95" i="1"/>
  <c r="N95" i="1" s="1"/>
  <c r="P95" i="1" s="1"/>
  <c r="R95" i="1" s="1"/>
  <c r="L96" i="1"/>
  <c r="N96" i="1" s="1"/>
  <c r="P96" i="1" s="1"/>
  <c r="R96" i="1" s="1"/>
  <c r="K93" i="1"/>
  <c r="L93" i="1" s="1"/>
  <c r="N93" i="1" s="1"/>
  <c r="P93" i="1" s="1"/>
  <c r="R93" i="1" s="1"/>
  <c r="AK93" i="1"/>
  <c r="AL93" i="1" s="1"/>
  <c r="AN93" i="1" s="1"/>
  <c r="AP93" i="1" s="1"/>
  <c r="AR93" i="1" s="1"/>
  <c r="X93" i="1"/>
  <c r="Y93" i="1" s="1"/>
  <c r="AA93" i="1" s="1"/>
  <c r="AC93" i="1" s="1"/>
  <c r="AE93" i="1" s="1"/>
  <c r="AK42" i="1"/>
  <c r="X42" i="1"/>
  <c r="AL44" i="1"/>
  <c r="AN44" i="1" s="1"/>
  <c r="AP44" i="1" s="1"/>
  <c r="AR44" i="1" s="1"/>
  <c r="AL45" i="1"/>
  <c r="AN45" i="1" s="1"/>
  <c r="AP45" i="1" s="1"/>
  <c r="AR45" i="1" s="1"/>
  <c r="Y44" i="1"/>
  <c r="AA44" i="1" s="1"/>
  <c r="AC44" i="1" s="1"/>
  <c r="AE44" i="1" s="1"/>
  <c r="Y45" i="1"/>
  <c r="AA45" i="1" s="1"/>
  <c r="AC45" i="1" s="1"/>
  <c r="AE45" i="1" s="1"/>
  <c r="L44" i="1"/>
  <c r="N44" i="1" s="1"/>
  <c r="P44" i="1" s="1"/>
  <c r="R44" i="1" s="1"/>
  <c r="L45" i="1"/>
  <c r="N45" i="1" s="1"/>
  <c r="P45" i="1" s="1"/>
  <c r="R45" i="1" s="1"/>
  <c r="L77" i="1"/>
  <c r="N77" i="1" s="1"/>
  <c r="P77" i="1" s="1"/>
  <c r="R77" i="1" s="1"/>
  <c r="L78" i="1"/>
  <c r="N78" i="1" s="1"/>
  <c r="P78" i="1" s="1"/>
  <c r="R78" i="1" s="1"/>
  <c r="Y77" i="1"/>
  <c r="AA77" i="1" s="1"/>
  <c r="AC77" i="1" s="1"/>
  <c r="AE77" i="1" s="1"/>
  <c r="Y78" i="1"/>
  <c r="AA78" i="1" s="1"/>
  <c r="AC78" i="1" s="1"/>
  <c r="AE78" i="1" s="1"/>
  <c r="AL77" i="1"/>
  <c r="AN77" i="1" s="1"/>
  <c r="AP77" i="1" s="1"/>
  <c r="AR77" i="1" s="1"/>
  <c r="AL78" i="1"/>
  <c r="AN78" i="1" s="1"/>
  <c r="AP78" i="1" s="1"/>
  <c r="AR78" i="1" s="1"/>
  <c r="AK75" i="1"/>
  <c r="K52" i="1"/>
  <c r="AK275" i="1" l="1"/>
  <c r="X275" i="1"/>
  <c r="K275" i="1"/>
  <c r="AK143" i="1" l="1"/>
  <c r="X143" i="1"/>
  <c r="K143" i="1"/>
  <c r="AL168" i="1"/>
  <c r="AN168" i="1" s="1"/>
  <c r="AP168" i="1" s="1"/>
  <c r="AR168" i="1" s="1"/>
  <c r="Y168" i="1"/>
  <c r="AA168" i="1" s="1"/>
  <c r="AC168" i="1" s="1"/>
  <c r="AE168" i="1" s="1"/>
  <c r="L168" i="1"/>
  <c r="N168" i="1" s="1"/>
  <c r="P168" i="1" s="1"/>
  <c r="R168" i="1" s="1"/>
  <c r="AK173" i="1"/>
  <c r="X173" i="1"/>
  <c r="AL263" i="1"/>
  <c r="AN263" i="1" s="1"/>
  <c r="AP263" i="1" s="1"/>
  <c r="AR263" i="1" s="1"/>
  <c r="Y263" i="1"/>
  <c r="AA263" i="1" s="1"/>
  <c r="AC263" i="1" s="1"/>
  <c r="AE263" i="1" s="1"/>
  <c r="N263" i="1"/>
  <c r="P263" i="1" s="1"/>
  <c r="R263" i="1" s="1"/>
  <c r="L286" i="1" l="1"/>
  <c r="N286" i="1" s="1"/>
  <c r="P286" i="1" s="1"/>
  <c r="R286" i="1" s="1"/>
  <c r="L288" i="1"/>
  <c r="N288" i="1" s="1"/>
  <c r="P288" i="1" s="1"/>
  <c r="R288" i="1" s="1"/>
  <c r="AL286" i="1"/>
  <c r="AN286" i="1" s="1"/>
  <c r="AP286" i="1" s="1"/>
  <c r="AR286" i="1" s="1"/>
  <c r="AL288" i="1"/>
  <c r="AN288" i="1" s="1"/>
  <c r="AP288" i="1" s="1"/>
  <c r="AR288" i="1" s="1"/>
  <c r="Y288" i="1"/>
  <c r="AA288" i="1" s="1"/>
  <c r="AC288" i="1" s="1"/>
  <c r="AE288" i="1" s="1"/>
  <c r="X286" i="1"/>
  <c r="Y286" i="1" l="1"/>
  <c r="AA286" i="1" s="1"/>
  <c r="AC286" i="1" s="1"/>
  <c r="AE286" i="1" s="1"/>
  <c r="AL331" i="1"/>
  <c r="AN331" i="1" s="1"/>
  <c r="AP331" i="1" s="1"/>
  <c r="AR331" i="1" s="1"/>
  <c r="Y331" i="1"/>
  <c r="AA331" i="1" s="1"/>
  <c r="AC331" i="1" s="1"/>
  <c r="AE331" i="1" s="1"/>
  <c r="AK312" i="1"/>
  <c r="AL312" i="1" s="1"/>
  <c r="AN312" i="1" s="1"/>
  <c r="AP312" i="1" s="1"/>
  <c r="AR312" i="1" s="1"/>
  <c r="AK311" i="1"/>
  <c r="X312" i="1"/>
  <c r="Y312" i="1" s="1"/>
  <c r="AA312" i="1" s="1"/>
  <c r="AC312" i="1" s="1"/>
  <c r="AE312" i="1" s="1"/>
  <c r="X311" i="1"/>
  <c r="K312" i="1"/>
  <c r="L312" i="1" s="1"/>
  <c r="N312" i="1" s="1"/>
  <c r="P312" i="1" s="1"/>
  <c r="R312" i="1" s="1"/>
  <c r="K311" i="1"/>
  <c r="L311" i="1" s="1"/>
  <c r="N311" i="1" s="1"/>
  <c r="P311" i="1" s="1"/>
  <c r="R311" i="1" s="1"/>
  <c r="AL313" i="1"/>
  <c r="AN313" i="1" s="1"/>
  <c r="AP313" i="1" s="1"/>
  <c r="AR313" i="1" s="1"/>
  <c r="AL315" i="1"/>
  <c r="AN315" i="1" s="1"/>
  <c r="AP315" i="1" s="1"/>
  <c r="AR315" i="1" s="1"/>
  <c r="AL316" i="1"/>
  <c r="AN316" i="1" s="1"/>
  <c r="AP316" i="1" s="1"/>
  <c r="AR316" i="1" s="1"/>
  <c r="Y313" i="1"/>
  <c r="AA313" i="1" s="1"/>
  <c r="AC313" i="1" s="1"/>
  <c r="AE313" i="1" s="1"/>
  <c r="Y315" i="1"/>
  <c r="AA315" i="1" s="1"/>
  <c r="AC315" i="1" s="1"/>
  <c r="AE315" i="1" s="1"/>
  <c r="Y316" i="1"/>
  <c r="AA316" i="1" s="1"/>
  <c r="AC316" i="1" s="1"/>
  <c r="AE316" i="1" s="1"/>
  <c r="L315" i="1"/>
  <c r="N315" i="1" s="1"/>
  <c r="P315" i="1" s="1"/>
  <c r="R315" i="1" s="1"/>
  <c r="L316" i="1"/>
  <c r="N316" i="1" s="1"/>
  <c r="P316" i="1" s="1"/>
  <c r="R316" i="1" s="1"/>
  <c r="K313" i="1"/>
  <c r="L313" i="1" l="1"/>
  <c r="N313" i="1" s="1"/>
  <c r="P313" i="1" s="1"/>
  <c r="R313" i="1" s="1"/>
  <c r="K331" i="1"/>
  <c r="L331" i="1" s="1"/>
  <c r="N331" i="1" s="1"/>
  <c r="P331" i="1" s="1"/>
  <c r="R331" i="1" s="1"/>
  <c r="X309" i="1"/>
  <c r="Y309" i="1" s="1"/>
  <c r="AA309" i="1" s="1"/>
  <c r="AC309" i="1" s="1"/>
  <c r="AE309" i="1" s="1"/>
  <c r="AK309" i="1"/>
  <c r="AL309" i="1" s="1"/>
  <c r="AN309" i="1" s="1"/>
  <c r="AP309" i="1" s="1"/>
  <c r="AR309" i="1" s="1"/>
  <c r="Y311" i="1"/>
  <c r="AA311" i="1" s="1"/>
  <c r="AC311" i="1" s="1"/>
  <c r="AE311" i="1" s="1"/>
  <c r="AL311" i="1"/>
  <c r="AN311" i="1" s="1"/>
  <c r="AP311" i="1" s="1"/>
  <c r="AR311" i="1" s="1"/>
  <c r="K309" i="1"/>
  <c r="L309" i="1" s="1"/>
  <c r="N309" i="1" s="1"/>
  <c r="P309" i="1" s="1"/>
  <c r="R309" i="1" s="1"/>
  <c r="K29" i="1" l="1"/>
  <c r="K19" i="1" s="1"/>
  <c r="K131" i="1"/>
  <c r="AK327" i="1" l="1"/>
  <c r="X327" i="1"/>
  <c r="K327" i="1"/>
  <c r="AL92" i="1"/>
  <c r="AN92" i="1" s="1"/>
  <c r="AP92" i="1" s="1"/>
  <c r="AR92" i="1" s="1"/>
  <c r="Y92" i="1"/>
  <c r="AA92" i="1" s="1"/>
  <c r="AC92" i="1" s="1"/>
  <c r="AE92" i="1" s="1"/>
  <c r="L92" i="1"/>
  <c r="N92" i="1" s="1"/>
  <c r="P92" i="1" s="1"/>
  <c r="R92" i="1" s="1"/>
  <c r="AK330" i="1" l="1"/>
  <c r="AK329" i="1"/>
  <c r="AK306" i="1"/>
  <c r="AK301" i="1"/>
  <c r="AK292" i="1"/>
  <c r="AK289" i="1"/>
  <c r="AK279" i="1"/>
  <c r="AK276" i="1"/>
  <c r="AK274" i="1"/>
  <c r="AK258" i="1"/>
  <c r="AK253" i="1"/>
  <c r="AK249" i="1"/>
  <c r="AK245" i="1"/>
  <c r="AK241" i="1"/>
  <c r="AK233" i="1"/>
  <c r="AK328" i="1" s="1"/>
  <c r="AK229" i="1"/>
  <c r="AK225" i="1"/>
  <c r="AK221" i="1"/>
  <c r="AK217" i="1"/>
  <c r="AK213" i="1"/>
  <c r="AK209" i="1"/>
  <c r="AK205" i="1"/>
  <c r="AK201" i="1"/>
  <c r="AK196" i="1"/>
  <c r="AK192" i="1"/>
  <c r="AK188" i="1"/>
  <c r="AK184" i="1"/>
  <c r="AK180" i="1"/>
  <c r="AK176" i="1"/>
  <c r="AK175" i="1"/>
  <c r="AK174" i="1"/>
  <c r="AK319" i="1" s="1"/>
  <c r="AK160" i="1"/>
  <c r="AK156" i="1"/>
  <c r="AK146" i="1"/>
  <c r="AK144" i="1"/>
  <c r="AK137" i="1"/>
  <c r="AK134" i="1"/>
  <c r="AK133" i="1"/>
  <c r="AK132" i="1"/>
  <c r="AK102" i="1" s="1"/>
  <c r="AK320" i="1" s="1"/>
  <c r="AK103" i="1"/>
  <c r="AK101" i="1"/>
  <c r="AK71" i="1"/>
  <c r="AK67" i="1"/>
  <c r="AK63" i="1"/>
  <c r="AK57" i="1"/>
  <c r="AK52" i="1"/>
  <c r="AK47" i="1"/>
  <c r="AK36" i="1"/>
  <c r="AK31" i="1"/>
  <c r="AK26" i="1"/>
  <c r="AK21" i="1"/>
  <c r="AK20" i="1"/>
  <c r="X330" i="1"/>
  <c r="X329" i="1"/>
  <c r="X322" i="1"/>
  <c r="X306" i="1"/>
  <c r="X301" i="1"/>
  <c r="X292" i="1"/>
  <c r="X289" i="1"/>
  <c r="X279" i="1"/>
  <c r="X276" i="1"/>
  <c r="X274" i="1"/>
  <c r="X272" i="1" s="1"/>
  <c r="X258" i="1"/>
  <c r="X253" i="1"/>
  <c r="X249" i="1"/>
  <c r="X245" i="1"/>
  <c r="X241" i="1"/>
  <c r="X233" i="1"/>
  <c r="X328" i="1" s="1"/>
  <c r="X229" i="1"/>
  <c r="X225" i="1"/>
  <c r="X221" i="1"/>
  <c r="X217" i="1"/>
  <c r="X213" i="1"/>
  <c r="X209" i="1"/>
  <c r="X205" i="1"/>
  <c r="X201" i="1"/>
  <c r="X196" i="1"/>
  <c r="X192" i="1"/>
  <c r="X188" i="1"/>
  <c r="X184" i="1"/>
  <c r="X180" i="1"/>
  <c r="X176" i="1"/>
  <c r="X175" i="1"/>
  <c r="X174" i="1"/>
  <c r="X319" i="1" s="1"/>
  <c r="X160" i="1"/>
  <c r="X156" i="1"/>
  <c r="X146" i="1"/>
  <c r="X144" i="1"/>
  <c r="X137" i="1"/>
  <c r="X134" i="1"/>
  <c r="X133" i="1"/>
  <c r="X132" i="1"/>
  <c r="X102" i="1" s="1"/>
  <c r="X320" i="1" s="1"/>
  <c r="X103" i="1"/>
  <c r="X101" i="1"/>
  <c r="X71" i="1"/>
  <c r="X67" i="1"/>
  <c r="X63" i="1"/>
  <c r="X57" i="1"/>
  <c r="X52" i="1"/>
  <c r="X47" i="1"/>
  <c r="X36" i="1"/>
  <c r="X31" i="1"/>
  <c r="X26" i="1"/>
  <c r="X21" i="1"/>
  <c r="X20" i="1"/>
  <c r="K330" i="1"/>
  <c r="K329" i="1"/>
  <c r="K306" i="1"/>
  <c r="K301" i="1"/>
  <c r="K292" i="1"/>
  <c r="K289" i="1"/>
  <c r="K282" i="1"/>
  <c r="K279" i="1"/>
  <c r="K276" i="1"/>
  <c r="K274" i="1"/>
  <c r="K258" i="1"/>
  <c r="K253" i="1"/>
  <c r="K249" i="1"/>
  <c r="K245" i="1"/>
  <c r="K241" i="1"/>
  <c r="K233" i="1"/>
  <c r="K328" i="1" s="1"/>
  <c r="K229" i="1"/>
  <c r="K225" i="1"/>
  <c r="K221" i="1"/>
  <c r="K217" i="1"/>
  <c r="K213" i="1"/>
  <c r="K209" i="1"/>
  <c r="K205" i="1"/>
  <c r="K201" i="1"/>
  <c r="K196" i="1"/>
  <c r="K192" i="1"/>
  <c r="K188" i="1"/>
  <c r="K184" i="1"/>
  <c r="K180" i="1"/>
  <c r="K176" i="1"/>
  <c r="K175" i="1"/>
  <c r="K174" i="1"/>
  <c r="K319" i="1" s="1"/>
  <c r="K160" i="1"/>
  <c r="K156" i="1"/>
  <c r="K146" i="1"/>
  <c r="K144" i="1"/>
  <c r="K137" i="1"/>
  <c r="K134" i="1"/>
  <c r="K129" i="1"/>
  <c r="K104" i="1"/>
  <c r="K322" i="1" s="1"/>
  <c r="K103" i="1"/>
  <c r="K102" i="1"/>
  <c r="K101" i="1"/>
  <c r="K71" i="1"/>
  <c r="K67" i="1"/>
  <c r="K63" i="1"/>
  <c r="K57" i="1"/>
  <c r="K47" i="1"/>
  <c r="K36" i="1"/>
  <c r="K31" i="1"/>
  <c r="K26" i="1"/>
  <c r="K21" i="1"/>
  <c r="K326" i="1" l="1"/>
  <c r="AK129" i="1"/>
  <c r="X326" i="1"/>
  <c r="AK326" i="1"/>
  <c r="K320" i="1"/>
  <c r="AK324" i="1"/>
  <c r="X324" i="1"/>
  <c r="K324" i="1"/>
  <c r="K272" i="1"/>
  <c r="K141" i="1"/>
  <c r="X141" i="1"/>
  <c r="AK141" i="1"/>
  <c r="AK171" i="1"/>
  <c r="K321" i="1"/>
  <c r="X321" i="1"/>
  <c r="AK272" i="1"/>
  <c r="X16" i="1"/>
  <c r="K171" i="1"/>
  <c r="AK16" i="1"/>
  <c r="K16" i="1"/>
  <c r="X99" i="1"/>
  <c r="AK325" i="1"/>
  <c r="AK104" i="1"/>
  <c r="AK321" i="1"/>
  <c r="X171" i="1"/>
  <c r="X129" i="1"/>
  <c r="K99" i="1"/>
  <c r="K325" i="1"/>
  <c r="I21" i="1"/>
  <c r="I330" i="1"/>
  <c r="I329" i="1"/>
  <c r="I327" i="1"/>
  <c r="I306" i="1"/>
  <c r="I301" i="1"/>
  <c r="I292" i="1"/>
  <c r="I289" i="1"/>
  <c r="I282" i="1"/>
  <c r="I279" i="1"/>
  <c r="I276" i="1"/>
  <c r="I275" i="1"/>
  <c r="I274" i="1"/>
  <c r="I258" i="1"/>
  <c r="I253" i="1"/>
  <c r="I249" i="1"/>
  <c r="I245" i="1"/>
  <c r="I241" i="1"/>
  <c r="I233" i="1"/>
  <c r="I328" i="1" s="1"/>
  <c r="I229" i="1"/>
  <c r="I225" i="1"/>
  <c r="I221" i="1"/>
  <c r="I217" i="1"/>
  <c r="I213" i="1"/>
  <c r="I209" i="1"/>
  <c r="I205" i="1"/>
  <c r="I201" i="1"/>
  <c r="I196" i="1"/>
  <c r="I192" i="1"/>
  <c r="I188" i="1"/>
  <c r="I184" i="1"/>
  <c r="I180" i="1"/>
  <c r="I176" i="1"/>
  <c r="I175" i="1"/>
  <c r="I174" i="1"/>
  <c r="I173" i="1"/>
  <c r="I160" i="1"/>
  <c r="I156" i="1"/>
  <c r="I146" i="1"/>
  <c r="I144" i="1"/>
  <c r="I143" i="1"/>
  <c r="I137" i="1"/>
  <c r="I134" i="1"/>
  <c r="I102" i="1"/>
  <c r="I101" i="1"/>
  <c r="I104" i="1"/>
  <c r="I322" i="1" s="1"/>
  <c r="I103" i="1"/>
  <c r="I71" i="1"/>
  <c r="I67" i="1"/>
  <c r="I63" i="1"/>
  <c r="I57" i="1"/>
  <c r="I52" i="1"/>
  <c r="I36" i="1"/>
  <c r="I31" i="1"/>
  <c r="I26" i="1"/>
  <c r="I20" i="1"/>
  <c r="I18" i="1"/>
  <c r="X317" i="1" l="1"/>
  <c r="K317" i="1"/>
  <c r="I321" i="1"/>
  <c r="AK322" i="1"/>
  <c r="AK99" i="1"/>
  <c r="AK317" i="1" s="1"/>
  <c r="AK332" i="1" s="1"/>
  <c r="X325" i="1"/>
  <c r="I272" i="1"/>
  <c r="I171" i="1"/>
  <c r="I141" i="1"/>
  <c r="I99" i="1"/>
  <c r="I129" i="1"/>
  <c r="I319" i="1"/>
  <c r="I326" i="1"/>
  <c r="I19" i="1"/>
  <c r="I16" i="1" s="1"/>
  <c r="I47" i="1"/>
  <c r="I324" i="1" s="1"/>
  <c r="AI329" i="1"/>
  <c r="V329" i="1"/>
  <c r="G329" i="1"/>
  <c r="AI101" i="1"/>
  <c r="V101" i="1"/>
  <c r="AJ119" i="1"/>
  <c r="AL119" i="1" s="1"/>
  <c r="AN119" i="1" s="1"/>
  <c r="AP119" i="1" s="1"/>
  <c r="AR119" i="1" s="1"/>
  <c r="W119" i="1"/>
  <c r="Y119" i="1" s="1"/>
  <c r="AA119" i="1" s="1"/>
  <c r="AC119" i="1" s="1"/>
  <c r="AE119" i="1" s="1"/>
  <c r="H119" i="1"/>
  <c r="J119" i="1" s="1"/>
  <c r="L119" i="1" s="1"/>
  <c r="N119" i="1" s="1"/>
  <c r="P119" i="1" s="1"/>
  <c r="R119" i="1" s="1"/>
  <c r="AJ117" i="1"/>
  <c r="AL117" i="1" s="1"/>
  <c r="AN117" i="1" s="1"/>
  <c r="AP117" i="1" s="1"/>
  <c r="AR117" i="1" s="1"/>
  <c r="W117" i="1"/>
  <c r="Y117" i="1" s="1"/>
  <c r="AA117" i="1" s="1"/>
  <c r="AC117" i="1" s="1"/>
  <c r="AE117" i="1" s="1"/>
  <c r="H117" i="1"/>
  <c r="J117" i="1" s="1"/>
  <c r="L117" i="1" s="1"/>
  <c r="N117" i="1" s="1"/>
  <c r="P117" i="1" s="1"/>
  <c r="R117" i="1" s="1"/>
  <c r="AJ115" i="1"/>
  <c r="AL115" i="1" s="1"/>
  <c r="AN115" i="1" s="1"/>
  <c r="AP115" i="1" s="1"/>
  <c r="AR115" i="1" s="1"/>
  <c r="W115" i="1"/>
  <c r="Y115" i="1" s="1"/>
  <c r="AA115" i="1" s="1"/>
  <c r="AC115" i="1" s="1"/>
  <c r="AE115" i="1" s="1"/>
  <c r="H115" i="1"/>
  <c r="J115" i="1" s="1"/>
  <c r="L115" i="1" s="1"/>
  <c r="N115" i="1" s="1"/>
  <c r="P115" i="1" s="1"/>
  <c r="R115" i="1" s="1"/>
  <c r="G50" i="1"/>
  <c r="G47" i="1" s="1"/>
  <c r="AI20" i="1"/>
  <c r="V20" i="1"/>
  <c r="G20" i="1"/>
  <c r="AJ51" i="1"/>
  <c r="AL51" i="1" s="1"/>
  <c r="AN51" i="1" s="1"/>
  <c r="AP51" i="1" s="1"/>
  <c r="AR51" i="1" s="1"/>
  <c r="W51" i="1"/>
  <c r="Y51" i="1" s="1"/>
  <c r="AA51" i="1" s="1"/>
  <c r="AC51" i="1" s="1"/>
  <c r="AE51" i="1" s="1"/>
  <c r="H51" i="1"/>
  <c r="J51" i="1" s="1"/>
  <c r="L51" i="1" s="1"/>
  <c r="N51" i="1" s="1"/>
  <c r="P51" i="1" s="1"/>
  <c r="R51" i="1" s="1"/>
  <c r="AI47" i="1"/>
  <c r="V47" i="1"/>
  <c r="AI18" i="1"/>
  <c r="V18" i="1"/>
  <c r="AJ91" i="1"/>
  <c r="AL91" i="1" s="1"/>
  <c r="AN91" i="1" s="1"/>
  <c r="AP91" i="1" s="1"/>
  <c r="AR91" i="1" s="1"/>
  <c r="W91" i="1"/>
  <c r="Y91" i="1" s="1"/>
  <c r="AA91" i="1" s="1"/>
  <c r="AC91" i="1" s="1"/>
  <c r="AE91" i="1" s="1"/>
  <c r="H91" i="1"/>
  <c r="J91" i="1" s="1"/>
  <c r="L91" i="1" s="1"/>
  <c r="N91" i="1" s="1"/>
  <c r="P91" i="1" s="1"/>
  <c r="R91" i="1" s="1"/>
  <c r="X332" i="1" l="1"/>
  <c r="I317" i="1"/>
  <c r="I325" i="1"/>
  <c r="I320" i="1"/>
  <c r="AJ90" i="1"/>
  <c r="AL90" i="1" s="1"/>
  <c r="AN90" i="1" s="1"/>
  <c r="AP90" i="1" s="1"/>
  <c r="AR90" i="1" s="1"/>
  <c r="W90" i="1"/>
  <c r="Y90" i="1" s="1"/>
  <c r="AA90" i="1" s="1"/>
  <c r="AC90" i="1" s="1"/>
  <c r="AE90" i="1" s="1"/>
  <c r="H90" i="1"/>
  <c r="J90" i="1" s="1"/>
  <c r="L90" i="1" s="1"/>
  <c r="N90" i="1" s="1"/>
  <c r="P90" i="1" s="1"/>
  <c r="R90" i="1" s="1"/>
  <c r="G131" i="1" l="1"/>
  <c r="G133" i="1"/>
  <c r="AI133" i="1"/>
  <c r="V133" i="1"/>
  <c r="G175" i="1" l="1"/>
  <c r="G174" i="1"/>
  <c r="G301" i="1"/>
  <c r="G292" i="1"/>
  <c r="AJ124" i="1" l="1"/>
  <c r="AL124" i="1" s="1"/>
  <c r="AN124" i="1" s="1"/>
  <c r="AP124" i="1" s="1"/>
  <c r="AR124" i="1" s="1"/>
  <c r="W124" i="1"/>
  <c r="Y124" i="1" s="1"/>
  <c r="AA124" i="1" s="1"/>
  <c r="AC124" i="1" s="1"/>
  <c r="AE124" i="1" s="1"/>
  <c r="H124" i="1"/>
  <c r="J124" i="1" s="1"/>
  <c r="L124" i="1" s="1"/>
  <c r="N124" i="1" s="1"/>
  <c r="P124" i="1" s="1"/>
  <c r="R124" i="1" s="1"/>
  <c r="AJ108" i="1"/>
  <c r="AL108" i="1" s="1"/>
  <c r="AN108" i="1" s="1"/>
  <c r="AP108" i="1" s="1"/>
  <c r="AR108" i="1" s="1"/>
  <c r="W108" i="1"/>
  <c r="Y108" i="1" s="1"/>
  <c r="AA108" i="1" s="1"/>
  <c r="AC108" i="1" s="1"/>
  <c r="AE108" i="1" s="1"/>
  <c r="H108" i="1"/>
  <c r="J108" i="1" s="1"/>
  <c r="L108" i="1" s="1"/>
  <c r="N108" i="1" s="1"/>
  <c r="P108" i="1" s="1"/>
  <c r="R108" i="1" s="1"/>
  <c r="AJ126" i="1"/>
  <c r="AL126" i="1" s="1"/>
  <c r="AN126" i="1" s="1"/>
  <c r="AP126" i="1" s="1"/>
  <c r="AR126" i="1" s="1"/>
  <c r="W126" i="1"/>
  <c r="Y126" i="1" s="1"/>
  <c r="AA126" i="1" s="1"/>
  <c r="AC126" i="1" s="1"/>
  <c r="AE126" i="1" s="1"/>
  <c r="H126" i="1"/>
  <c r="J126" i="1" s="1"/>
  <c r="L126" i="1" s="1"/>
  <c r="N126" i="1" s="1"/>
  <c r="P126" i="1" s="1"/>
  <c r="R126" i="1" s="1"/>
  <c r="AJ122" i="1"/>
  <c r="AL122" i="1" s="1"/>
  <c r="AN122" i="1" s="1"/>
  <c r="AP122" i="1" s="1"/>
  <c r="AR122" i="1" s="1"/>
  <c r="W122" i="1"/>
  <c r="Y122" i="1" s="1"/>
  <c r="AA122" i="1" s="1"/>
  <c r="AC122" i="1" s="1"/>
  <c r="AE122" i="1" s="1"/>
  <c r="H122" i="1"/>
  <c r="J122" i="1" s="1"/>
  <c r="L122" i="1" s="1"/>
  <c r="N122" i="1" s="1"/>
  <c r="P122" i="1" s="1"/>
  <c r="R122" i="1" s="1"/>
  <c r="G123" i="1"/>
  <c r="G101" i="1" s="1"/>
  <c r="G33" i="1"/>
  <c r="G18" i="1" s="1"/>
  <c r="AI292" i="1" l="1"/>
  <c r="V292" i="1"/>
  <c r="AJ300" i="1"/>
  <c r="AL300" i="1" s="1"/>
  <c r="AN300" i="1" s="1"/>
  <c r="AP300" i="1" s="1"/>
  <c r="AR300" i="1" s="1"/>
  <c r="W300" i="1"/>
  <c r="Y300" i="1" s="1"/>
  <c r="AA300" i="1" s="1"/>
  <c r="AC300" i="1" s="1"/>
  <c r="AE300" i="1" s="1"/>
  <c r="H300" i="1"/>
  <c r="J300" i="1" s="1"/>
  <c r="L300" i="1" s="1"/>
  <c r="N300" i="1" s="1"/>
  <c r="P300" i="1" s="1"/>
  <c r="R300" i="1" s="1"/>
  <c r="AI143" i="1" l="1"/>
  <c r="V143" i="1"/>
  <c r="G143" i="1"/>
  <c r="AJ165" i="1"/>
  <c r="AL165" i="1" s="1"/>
  <c r="AN165" i="1" s="1"/>
  <c r="AP165" i="1" s="1"/>
  <c r="AR165" i="1" s="1"/>
  <c r="AJ166" i="1"/>
  <c r="AL166" i="1" s="1"/>
  <c r="AN166" i="1" s="1"/>
  <c r="AP166" i="1" s="1"/>
  <c r="AR166" i="1" s="1"/>
  <c r="AJ167" i="1"/>
  <c r="AL167" i="1" s="1"/>
  <c r="AN167" i="1" s="1"/>
  <c r="AP167" i="1" s="1"/>
  <c r="AR167" i="1" s="1"/>
  <c r="W165" i="1"/>
  <c r="Y165" i="1" s="1"/>
  <c r="AA165" i="1" s="1"/>
  <c r="AC165" i="1" s="1"/>
  <c r="AE165" i="1" s="1"/>
  <c r="W166" i="1"/>
  <c r="Y166" i="1" s="1"/>
  <c r="AA166" i="1" s="1"/>
  <c r="AC166" i="1" s="1"/>
  <c r="AE166" i="1" s="1"/>
  <c r="W167" i="1"/>
  <c r="Y167" i="1" s="1"/>
  <c r="AA167" i="1" s="1"/>
  <c r="AC167" i="1" s="1"/>
  <c r="AE167" i="1" s="1"/>
  <c r="H165" i="1"/>
  <c r="J165" i="1" s="1"/>
  <c r="L165" i="1" s="1"/>
  <c r="N165" i="1" s="1"/>
  <c r="P165" i="1" s="1"/>
  <c r="R165" i="1" s="1"/>
  <c r="H166" i="1"/>
  <c r="J166" i="1" s="1"/>
  <c r="L166" i="1" s="1"/>
  <c r="N166" i="1" s="1"/>
  <c r="P166" i="1" s="1"/>
  <c r="R166" i="1" s="1"/>
  <c r="H167" i="1"/>
  <c r="J167" i="1" s="1"/>
  <c r="L167" i="1" s="1"/>
  <c r="N167" i="1" s="1"/>
  <c r="P167" i="1" s="1"/>
  <c r="R167" i="1" s="1"/>
  <c r="G219" i="1" l="1"/>
  <c r="G173" i="1" s="1"/>
  <c r="G171" i="1" s="1"/>
  <c r="AI175" i="1"/>
  <c r="AJ175" i="1" s="1"/>
  <c r="AL175" i="1" s="1"/>
  <c r="AN175" i="1" s="1"/>
  <c r="AP175" i="1" s="1"/>
  <c r="AR175" i="1" s="1"/>
  <c r="V175" i="1"/>
  <c r="W175" i="1" s="1"/>
  <c r="Y175" i="1" s="1"/>
  <c r="AA175" i="1" s="1"/>
  <c r="AC175" i="1" s="1"/>
  <c r="AE175" i="1" s="1"/>
  <c r="H175" i="1"/>
  <c r="J175" i="1" s="1"/>
  <c r="L175" i="1" s="1"/>
  <c r="N175" i="1" s="1"/>
  <c r="P175" i="1" s="1"/>
  <c r="R175" i="1" s="1"/>
  <c r="AJ255" i="1"/>
  <c r="AL255" i="1" s="1"/>
  <c r="AN255" i="1" s="1"/>
  <c r="AP255" i="1" s="1"/>
  <c r="AR255" i="1" s="1"/>
  <c r="AJ256" i="1"/>
  <c r="AL256" i="1" s="1"/>
  <c r="AN256" i="1" s="1"/>
  <c r="AP256" i="1" s="1"/>
  <c r="AR256" i="1" s="1"/>
  <c r="AJ257" i="1"/>
  <c r="AL257" i="1" s="1"/>
  <c r="AN257" i="1" s="1"/>
  <c r="AP257" i="1" s="1"/>
  <c r="AR257" i="1" s="1"/>
  <c r="AJ260" i="1"/>
  <c r="AL260" i="1" s="1"/>
  <c r="AN260" i="1" s="1"/>
  <c r="AP260" i="1" s="1"/>
  <c r="AR260" i="1" s="1"/>
  <c r="AJ261" i="1"/>
  <c r="AL261" i="1" s="1"/>
  <c r="AN261" i="1" s="1"/>
  <c r="AP261" i="1" s="1"/>
  <c r="AR261" i="1" s="1"/>
  <c r="AJ262" i="1"/>
  <c r="AL262" i="1" s="1"/>
  <c r="AN262" i="1" s="1"/>
  <c r="AP262" i="1" s="1"/>
  <c r="AR262" i="1" s="1"/>
  <c r="W255" i="1"/>
  <c r="Y255" i="1" s="1"/>
  <c r="AA255" i="1" s="1"/>
  <c r="AC255" i="1" s="1"/>
  <c r="AE255" i="1" s="1"/>
  <c r="W256" i="1"/>
  <c r="Y256" i="1" s="1"/>
  <c r="AA256" i="1" s="1"/>
  <c r="AC256" i="1" s="1"/>
  <c r="AE256" i="1" s="1"/>
  <c r="W257" i="1"/>
  <c r="Y257" i="1" s="1"/>
  <c r="AA257" i="1" s="1"/>
  <c r="AC257" i="1" s="1"/>
  <c r="AE257" i="1" s="1"/>
  <c r="W260" i="1"/>
  <c r="Y260" i="1" s="1"/>
  <c r="AA260" i="1" s="1"/>
  <c r="AC260" i="1" s="1"/>
  <c r="AE260" i="1" s="1"/>
  <c r="W261" i="1"/>
  <c r="Y261" i="1" s="1"/>
  <c r="AA261" i="1" s="1"/>
  <c r="AC261" i="1" s="1"/>
  <c r="AE261" i="1" s="1"/>
  <c r="W262" i="1"/>
  <c r="Y262" i="1" s="1"/>
  <c r="AA262" i="1" s="1"/>
  <c r="AC262" i="1" s="1"/>
  <c r="AE262" i="1" s="1"/>
  <c r="AI258" i="1"/>
  <c r="AJ258" i="1" s="1"/>
  <c r="AL258" i="1" s="1"/>
  <c r="AN258" i="1" s="1"/>
  <c r="AP258" i="1" s="1"/>
  <c r="AR258" i="1" s="1"/>
  <c r="AI253" i="1"/>
  <c r="AJ253" i="1" s="1"/>
  <c r="AL253" i="1" s="1"/>
  <c r="AN253" i="1" s="1"/>
  <c r="AP253" i="1" s="1"/>
  <c r="AR253" i="1" s="1"/>
  <c r="V258" i="1"/>
  <c r="W258" i="1" s="1"/>
  <c r="Y258" i="1" s="1"/>
  <c r="AA258" i="1" s="1"/>
  <c r="AC258" i="1" s="1"/>
  <c r="AE258" i="1" s="1"/>
  <c r="V253" i="1"/>
  <c r="W253" i="1" s="1"/>
  <c r="Y253" i="1" s="1"/>
  <c r="AA253" i="1" s="1"/>
  <c r="AC253" i="1" s="1"/>
  <c r="AE253" i="1" s="1"/>
  <c r="H255" i="1"/>
  <c r="J255" i="1" s="1"/>
  <c r="L255" i="1" s="1"/>
  <c r="N255" i="1" s="1"/>
  <c r="P255" i="1" s="1"/>
  <c r="R255" i="1" s="1"/>
  <c r="H256" i="1"/>
  <c r="J256" i="1" s="1"/>
  <c r="L256" i="1" s="1"/>
  <c r="N256" i="1" s="1"/>
  <c r="P256" i="1" s="1"/>
  <c r="R256" i="1" s="1"/>
  <c r="H257" i="1"/>
  <c r="J257" i="1" s="1"/>
  <c r="L257" i="1" s="1"/>
  <c r="N257" i="1" s="1"/>
  <c r="P257" i="1" s="1"/>
  <c r="R257" i="1" s="1"/>
  <c r="H260" i="1"/>
  <c r="J260" i="1" s="1"/>
  <c r="L260" i="1" s="1"/>
  <c r="N260" i="1" s="1"/>
  <c r="P260" i="1" s="1"/>
  <c r="R260" i="1" s="1"/>
  <c r="H261" i="1"/>
  <c r="J261" i="1" s="1"/>
  <c r="L261" i="1" s="1"/>
  <c r="N261" i="1" s="1"/>
  <c r="P261" i="1" s="1"/>
  <c r="R261" i="1" s="1"/>
  <c r="H262" i="1"/>
  <c r="J262" i="1" s="1"/>
  <c r="L262" i="1" s="1"/>
  <c r="N262" i="1" s="1"/>
  <c r="P262" i="1" s="1"/>
  <c r="R262" i="1" s="1"/>
  <c r="G258" i="1"/>
  <c r="H258" i="1" s="1"/>
  <c r="J258" i="1" s="1"/>
  <c r="L258" i="1" s="1"/>
  <c r="N258" i="1" s="1"/>
  <c r="P258" i="1" s="1"/>
  <c r="R258" i="1" s="1"/>
  <c r="G253" i="1"/>
  <c r="H253" i="1" s="1"/>
  <c r="J253" i="1" s="1"/>
  <c r="L253" i="1" s="1"/>
  <c r="N253" i="1" s="1"/>
  <c r="P253" i="1" s="1"/>
  <c r="R253" i="1" s="1"/>
  <c r="G249" i="1"/>
  <c r="AI275" i="1" l="1"/>
  <c r="V275" i="1"/>
  <c r="G275" i="1"/>
  <c r="AI274" i="1"/>
  <c r="AJ274" i="1" s="1"/>
  <c r="AL274" i="1" s="1"/>
  <c r="AN274" i="1" s="1"/>
  <c r="AP274" i="1" s="1"/>
  <c r="AR274" i="1" s="1"/>
  <c r="V274" i="1"/>
  <c r="W274" i="1" s="1"/>
  <c r="Y274" i="1" s="1"/>
  <c r="AA274" i="1" s="1"/>
  <c r="AC274" i="1" s="1"/>
  <c r="AE274" i="1" s="1"/>
  <c r="G274" i="1"/>
  <c r="AJ282" i="1"/>
  <c r="AL282" i="1" s="1"/>
  <c r="AN282" i="1" s="1"/>
  <c r="AP282" i="1" s="1"/>
  <c r="AR282" i="1" s="1"/>
  <c r="AJ284" i="1"/>
  <c r="AL284" i="1" s="1"/>
  <c r="AN284" i="1" s="1"/>
  <c r="AP284" i="1" s="1"/>
  <c r="AR284" i="1" s="1"/>
  <c r="AJ285" i="1"/>
  <c r="AL285" i="1" s="1"/>
  <c r="AN285" i="1" s="1"/>
  <c r="AP285" i="1" s="1"/>
  <c r="AR285" i="1" s="1"/>
  <c r="W282" i="1"/>
  <c r="Y282" i="1" s="1"/>
  <c r="AA282" i="1" s="1"/>
  <c r="AC282" i="1" s="1"/>
  <c r="AE282" i="1" s="1"/>
  <c r="W284" i="1"/>
  <c r="Y284" i="1" s="1"/>
  <c r="AA284" i="1" s="1"/>
  <c r="AC284" i="1" s="1"/>
  <c r="AE284" i="1" s="1"/>
  <c r="W285" i="1"/>
  <c r="Y285" i="1" s="1"/>
  <c r="AA285" i="1" s="1"/>
  <c r="AC285" i="1" s="1"/>
  <c r="AE285" i="1" s="1"/>
  <c r="G282" i="1"/>
  <c r="H282" i="1" s="1"/>
  <c r="J282" i="1" s="1"/>
  <c r="L282" i="1" s="1"/>
  <c r="N282" i="1" s="1"/>
  <c r="P282" i="1" s="1"/>
  <c r="R282" i="1" s="1"/>
  <c r="H284" i="1"/>
  <c r="J284" i="1" s="1"/>
  <c r="L284" i="1" s="1"/>
  <c r="N284" i="1" s="1"/>
  <c r="P284" i="1" s="1"/>
  <c r="R284" i="1" s="1"/>
  <c r="H285" i="1"/>
  <c r="J285" i="1" s="1"/>
  <c r="L285" i="1" s="1"/>
  <c r="N285" i="1" s="1"/>
  <c r="P285" i="1" s="1"/>
  <c r="R285" i="1" s="1"/>
  <c r="AI132" i="1"/>
  <c r="V132" i="1"/>
  <c r="G132" i="1"/>
  <c r="G272" i="1" l="1"/>
  <c r="V272" i="1"/>
  <c r="AI272" i="1"/>
  <c r="H274" i="1"/>
  <c r="J274" i="1" s="1"/>
  <c r="L274" i="1" s="1"/>
  <c r="N274" i="1" s="1"/>
  <c r="P274" i="1" s="1"/>
  <c r="R274" i="1" s="1"/>
  <c r="AI67" i="1"/>
  <c r="AI330" i="1"/>
  <c r="AI327" i="1"/>
  <c r="AI306" i="1"/>
  <c r="AI301" i="1"/>
  <c r="AI289" i="1"/>
  <c r="AI279" i="1"/>
  <c r="AI276" i="1"/>
  <c r="AI249" i="1"/>
  <c r="AI245" i="1"/>
  <c r="AI241" i="1"/>
  <c r="AI233" i="1"/>
  <c r="AI328" i="1" s="1"/>
  <c r="AI229" i="1"/>
  <c r="AI225" i="1"/>
  <c r="AI221" i="1"/>
  <c r="AI217" i="1"/>
  <c r="AI213" i="1"/>
  <c r="AI209" i="1"/>
  <c r="AI205" i="1"/>
  <c r="AI201" i="1"/>
  <c r="AI196" i="1"/>
  <c r="AI192" i="1"/>
  <c r="AI188" i="1"/>
  <c r="AI184" i="1"/>
  <c r="AI180" i="1"/>
  <c r="AI176" i="1"/>
  <c r="AI174" i="1"/>
  <c r="AI319" i="1" s="1"/>
  <c r="AI173" i="1"/>
  <c r="AI160" i="1"/>
  <c r="AI156" i="1"/>
  <c r="AI146" i="1"/>
  <c r="AI144" i="1"/>
  <c r="AI137" i="1"/>
  <c r="AI134" i="1"/>
  <c r="AI129" i="1"/>
  <c r="AI104" i="1"/>
  <c r="AI103" i="1"/>
  <c r="AI321" i="1" s="1"/>
  <c r="AI102" i="1"/>
  <c r="AI71" i="1"/>
  <c r="AI63" i="1"/>
  <c r="AI57" i="1"/>
  <c r="AI52" i="1"/>
  <c r="AI36" i="1"/>
  <c r="AI31" i="1"/>
  <c r="AI26" i="1"/>
  <c r="AI21" i="1"/>
  <c r="AI19" i="1"/>
  <c r="V330" i="1"/>
  <c r="V327" i="1"/>
  <c r="V306" i="1"/>
  <c r="V301" i="1"/>
  <c r="V289" i="1"/>
  <c r="V279" i="1"/>
  <c r="V276" i="1"/>
  <c r="V249" i="1"/>
  <c r="V245" i="1"/>
  <c r="V241" i="1"/>
  <c r="V233" i="1"/>
  <c r="V328" i="1" s="1"/>
  <c r="V229" i="1"/>
  <c r="V225" i="1"/>
  <c r="V221" i="1"/>
  <c r="V217" i="1"/>
  <c r="V213" i="1"/>
  <c r="V209" i="1"/>
  <c r="V205" i="1"/>
  <c r="V201" i="1"/>
  <c r="V196" i="1"/>
  <c r="V192" i="1"/>
  <c r="V188" i="1"/>
  <c r="V184" i="1"/>
  <c r="V180" i="1"/>
  <c r="V176" i="1"/>
  <c r="V174" i="1"/>
  <c r="V319" i="1" s="1"/>
  <c r="V173" i="1"/>
  <c r="V160" i="1"/>
  <c r="V156" i="1"/>
  <c r="V146" i="1"/>
  <c r="V144" i="1"/>
  <c r="V137" i="1"/>
  <c r="V134" i="1"/>
  <c r="V129" i="1"/>
  <c r="V322" i="1"/>
  <c r="V103" i="1"/>
  <c r="V321" i="1" s="1"/>
  <c r="V102" i="1"/>
  <c r="V71" i="1"/>
  <c r="V67" i="1"/>
  <c r="V63" i="1"/>
  <c r="V57" i="1"/>
  <c r="V52" i="1"/>
  <c r="V36" i="1"/>
  <c r="V31" i="1"/>
  <c r="V26" i="1"/>
  <c r="V21" i="1"/>
  <c r="V19" i="1"/>
  <c r="G330" i="1"/>
  <c r="G327" i="1"/>
  <c r="G306" i="1"/>
  <c r="G289" i="1"/>
  <c r="G279" i="1"/>
  <c r="G276" i="1"/>
  <c r="G245" i="1"/>
  <c r="G241" i="1"/>
  <c r="G233" i="1"/>
  <c r="G328" i="1" s="1"/>
  <c r="G229" i="1"/>
  <c r="G225" i="1"/>
  <c r="G221" i="1"/>
  <c r="G217" i="1"/>
  <c r="G213" i="1"/>
  <c r="G209" i="1"/>
  <c r="G205" i="1"/>
  <c r="G201" i="1"/>
  <c r="G196" i="1"/>
  <c r="G192" i="1"/>
  <c r="G188" i="1"/>
  <c r="G184" i="1"/>
  <c r="G180" i="1"/>
  <c r="G176" i="1"/>
  <c r="G319" i="1"/>
  <c r="G160" i="1"/>
  <c r="G156" i="1"/>
  <c r="G146" i="1"/>
  <c r="G144" i="1"/>
  <c r="G141" i="1" s="1"/>
  <c r="G137" i="1"/>
  <c r="G134" i="1"/>
  <c r="G129" i="1"/>
  <c r="G104" i="1"/>
  <c r="G103" i="1"/>
  <c r="G321" i="1" s="1"/>
  <c r="G102" i="1"/>
  <c r="G71" i="1"/>
  <c r="G67" i="1"/>
  <c r="G63" i="1"/>
  <c r="G57" i="1"/>
  <c r="G52" i="1"/>
  <c r="G36" i="1"/>
  <c r="G31" i="1"/>
  <c r="G26" i="1"/>
  <c r="G21" i="1"/>
  <c r="G19" i="1"/>
  <c r="AI324" i="1" l="1"/>
  <c r="G324" i="1"/>
  <c r="V324" i="1"/>
  <c r="V171" i="1"/>
  <c r="AI326" i="1"/>
  <c r="AI171" i="1"/>
  <c r="V326" i="1"/>
  <c r="G326" i="1"/>
  <c r="AI141" i="1"/>
  <c r="G320" i="1"/>
  <c r="V16" i="1"/>
  <c r="G99" i="1"/>
  <c r="G322" i="1"/>
  <c r="V99" i="1"/>
  <c r="V325" i="1"/>
  <c r="G325" i="1"/>
  <c r="AI16" i="1"/>
  <c r="V141" i="1"/>
  <c r="AI99" i="1"/>
  <c r="AI320" i="1"/>
  <c r="AI322" i="1"/>
  <c r="AI325" i="1"/>
  <c r="V320" i="1"/>
  <c r="AG301" i="1"/>
  <c r="T301" i="1"/>
  <c r="E301" i="1"/>
  <c r="AH305" i="1"/>
  <c r="AJ305" i="1" s="1"/>
  <c r="AL305" i="1" s="1"/>
  <c r="AN305" i="1" s="1"/>
  <c r="AP305" i="1" s="1"/>
  <c r="AR305" i="1" s="1"/>
  <c r="U305" i="1"/>
  <c r="W305" i="1" s="1"/>
  <c r="Y305" i="1" s="1"/>
  <c r="AA305" i="1" s="1"/>
  <c r="AC305" i="1" s="1"/>
  <c r="AE305" i="1" s="1"/>
  <c r="F305" i="1"/>
  <c r="H305" i="1" s="1"/>
  <c r="J305" i="1" s="1"/>
  <c r="L305" i="1" s="1"/>
  <c r="N305" i="1" s="1"/>
  <c r="P305" i="1" s="1"/>
  <c r="R305" i="1" s="1"/>
  <c r="E38" i="1"/>
  <c r="E33" i="1"/>
  <c r="AG330" i="1"/>
  <c r="AH330" i="1" s="1"/>
  <c r="T330" i="1"/>
  <c r="U330" i="1" s="1"/>
  <c r="W330" i="1" s="1"/>
  <c r="Y330" i="1" s="1"/>
  <c r="AA330" i="1" s="1"/>
  <c r="AC330" i="1" s="1"/>
  <c r="AE330" i="1" s="1"/>
  <c r="E330" i="1"/>
  <c r="F330" i="1" s="1"/>
  <c r="H330" i="1" s="1"/>
  <c r="J330" i="1" s="1"/>
  <c r="L330" i="1" s="1"/>
  <c r="N330" i="1" s="1"/>
  <c r="P330" i="1" s="1"/>
  <c r="R330" i="1" s="1"/>
  <c r="AH308" i="1"/>
  <c r="AJ308" i="1" s="1"/>
  <c r="AL308" i="1" s="1"/>
  <c r="AN308" i="1" s="1"/>
  <c r="AP308" i="1" s="1"/>
  <c r="AR308" i="1" s="1"/>
  <c r="AG306" i="1"/>
  <c r="U308" i="1"/>
  <c r="W308" i="1" s="1"/>
  <c r="Y308" i="1" s="1"/>
  <c r="AA308" i="1" s="1"/>
  <c r="AC308" i="1" s="1"/>
  <c r="AE308" i="1" s="1"/>
  <c r="T306" i="1"/>
  <c r="F308" i="1"/>
  <c r="H308" i="1" s="1"/>
  <c r="J308" i="1" s="1"/>
  <c r="L308" i="1" s="1"/>
  <c r="N308" i="1" s="1"/>
  <c r="P308" i="1" s="1"/>
  <c r="R308" i="1" s="1"/>
  <c r="E306" i="1"/>
  <c r="AJ330" i="1" l="1"/>
  <c r="AL330" i="1" s="1"/>
  <c r="AN330" i="1" s="1"/>
  <c r="AP330" i="1" s="1"/>
  <c r="AR330" i="1" s="1"/>
  <c r="AI317" i="1"/>
  <c r="AI332" i="1" s="1"/>
  <c r="V317" i="1"/>
  <c r="V332" i="1" s="1"/>
  <c r="G16" i="1"/>
  <c r="AH23" i="1"/>
  <c r="AJ23" i="1" s="1"/>
  <c r="AL23" i="1" s="1"/>
  <c r="AN23" i="1" s="1"/>
  <c r="AP23" i="1" s="1"/>
  <c r="AR23" i="1" s="1"/>
  <c r="AH24" i="1"/>
  <c r="AJ24" i="1" s="1"/>
  <c r="AL24" i="1" s="1"/>
  <c r="AN24" i="1" s="1"/>
  <c r="AP24" i="1" s="1"/>
  <c r="AR24" i="1" s="1"/>
  <c r="AH25" i="1"/>
  <c r="AJ25" i="1" s="1"/>
  <c r="AL25" i="1" s="1"/>
  <c r="AN25" i="1" s="1"/>
  <c r="AP25" i="1" s="1"/>
  <c r="AR25" i="1" s="1"/>
  <c r="AH28" i="1"/>
  <c r="AJ28" i="1" s="1"/>
  <c r="AL28" i="1" s="1"/>
  <c r="AN28" i="1" s="1"/>
  <c r="AP28" i="1" s="1"/>
  <c r="AR28" i="1" s="1"/>
  <c r="AH29" i="1"/>
  <c r="AJ29" i="1" s="1"/>
  <c r="AL29" i="1" s="1"/>
  <c r="AN29" i="1" s="1"/>
  <c r="AP29" i="1" s="1"/>
  <c r="AR29" i="1" s="1"/>
  <c r="AH30" i="1"/>
  <c r="AJ30" i="1" s="1"/>
  <c r="AL30" i="1" s="1"/>
  <c r="AN30" i="1" s="1"/>
  <c r="AP30" i="1" s="1"/>
  <c r="AR30" i="1" s="1"/>
  <c r="AH33" i="1"/>
  <c r="AJ33" i="1" s="1"/>
  <c r="AL33" i="1" s="1"/>
  <c r="AN33" i="1" s="1"/>
  <c r="AP33" i="1" s="1"/>
  <c r="AR33" i="1" s="1"/>
  <c r="AH34" i="1"/>
  <c r="AJ34" i="1" s="1"/>
  <c r="AL34" i="1" s="1"/>
  <c r="AN34" i="1" s="1"/>
  <c r="AP34" i="1" s="1"/>
  <c r="AR34" i="1" s="1"/>
  <c r="AH35" i="1"/>
  <c r="AJ35" i="1" s="1"/>
  <c r="AL35" i="1" s="1"/>
  <c r="AN35" i="1" s="1"/>
  <c r="AP35" i="1" s="1"/>
  <c r="AR35" i="1" s="1"/>
  <c r="AH38" i="1"/>
  <c r="AJ38" i="1" s="1"/>
  <c r="AL38" i="1" s="1"/>
  <c r="AN38" i="1" s="1"/>
  <c r="AP38" i="1" s="1"/>
  <c r="AR38" i="1" s="1"/>
  <c r="AH39" i="1"/>
  <c r="AJ39" i="1" s="1"/>
  <c r="AL39" i="1" s="1"/>
  <c r="AN39" i="1" s="1"/>
  <c r="AP39" i="1" s="1"/>
  <c r="AR39" i="1" s="1"/>
  <c r="AH40" i="1"/>
  <c r="AJ40" i="1" s="1"/>
  <c r="AL40" i="1" s="1"/>
  <c r="AN40" i="1" s="1"/>
  <c r="AP40" i="1" s="1"/>
  <c r="AR40" i="1" s="1"/>
  <c r="AH41" i="1"/>
  <c r="AJ41" i="1" s="1"/>
  <c r="AL41" i="1" s="1"/>
  <c r="AN41" i="1" s="1"/>
  <c r="AP41" i="1" s="1"/>
  <c r="AR41" i="1" s="1"/>
  <c r="AH42" i="1"/>
  <c r="AJ42" i="1" s="1"/>
  <c r="AL42" i="1" s="1"/>
  <c r="AN42" i="1" s="1"/>
  <c r="AP42" i="1" s="1"/>
  <c r="AR42" i="1" s="1"/>
  <c r="AH46" i="1"/>
  <c r="AJ46" i="1" s="1"/>
  <c r="AL46" i="1" s="1"/>
  <c r="AN46" i="1" s="1"/>
  <c r="AP46" i="1" s="1"/>
  <c r="AR46" i="1" s="1"/>
  <c r="AH49" i="1"/>
  <c r="AJ49" i="1" s="1"/>
  <c r="AL49" i="1" s="1"/>
  <c r="AN49" i="1" s="1"/>
  <c r="AP49" i="1" s="1"/>
  <c r="AR49" i="1" s="1"/>
  <c r="AH50" i="1"/>
  <c r="AJ50" i="1" s="1"/>
  <c r="AL50" i="1" s="1"/>
  <c r="AN50" i="1" s="1"/>
  <c r="AP50" i="1" s="1"/>
  <c r="AR50" i="1" s="1"/>
  <c r="AH54" i="1"/>
  <c r="AJ54" i="1" s="1"/>
  <c r="AL54" i="1" s="1"/>
  <c r="AN54" i="1" s="1"/>
  <c r="AP54" i="1" s="1"/>
  <c r="AR54" i="1" s="1"/>
  <c r="AH55" i="1"/>
  <c r="AJ55" i="1" s="1"/>
  <c r="AL55" i="1" s="1"/>
  <c r="AN55" i="1" s="1"/>
  <c r="AP55" i="1" s="1"/>
  <c r="AR55" i="1" s="1"/>
  <c r="AH56" i="1"/>
  <c r="AJ56" i="1" s="1"/>
  <c r="AL56" i="1" s="1"/>
  <c r="AN56" i="1" s="1"/>
  <c r="AP56" i="1" s="1"/>
  <c r="AR56" i="1" s="1"/>
  <c r="AH59" i="1"/>
  <c r="AJ59" i="1" s="1"/>
  <c r="AL59" i="1" s="1"/>
  <c r="AN59" i="1" s="1"/>
  <c r="AP59" i="1" s="1"/>
  <c r="AR59" i="1" s="1"/>
  <c r="AH60" i="1"/>
  <c r="AJ60" i="1" s="1"/>
  <c r="AL60" i="1" s="1"/>
  <c r="AN60" i="1" s="1"/>
  <c r="AP60" i="1" s="1"/>
  <c r="AR60" i="1" s="1"/>
  <c r="AH61" i="1"/>
  <c r="AJ61" i="1" s="1"/>
  <c r="AL61" i="1" s="1"/>
  <c r="AN61" i="1" s="1"/>
  <c r="AP61" i="1" s="1"/>
  <c r="AR61" i="1" s="1"/>
  <c r="AH62" i="1"/>
  <c r="AJ62" i="1" s="1"/>
  <c r="AL62" i="1" s="1"/>
  <c r="AN62" i="1" s="1"/>
  <c r="AP62" i="1" s="1"/>
  <c r="AR62" i="1" s="1"/>
  <c r="AH65" i="1"/>
  <c r="AJ65" i="1" s="1"/>
  <c r="AL65" i="1" s="1"/>
  <c r="AN65" i="1" s="1"/>
  <c r="AP65" i="1" s="1"/>
  <c r="AR65" i="1" s="1"/>
  <c r="AH66" i="1"/>
  <c r="AJ66" i="1" s="1"/>
  <c r="AL66" i="1" s="1"/>
  <c r="AN66" i="1" s="1"/>
  <c r="AP66" i="1" s="1"/>
  <c r="AR66" i="1" s="1"/>
  <c r="AH69" i="1"/>
  <c r="AJ69" i="1" s="1"/>
  <c r="AL69" i="1" s="1"/>
  <c r="AN69" i="1" s="1"/>
  <c r="AP69" i="1" s="1"/>
  <c r="AR69" i="1" s="1"/>
  <c r="AH70" i="1"/>
  <c r="AJ70" i="1" s="1"/>
  <c r="AL70" i="1" s="1"/>
  <c r="AN70" i="1" s="1"/>
  <c r="AP70" i="1" s="1"/>
  <c r="AR70" i="1" s="1"/>
  <c r="AH73" i="1"/>
  <c r="AJ73" i="1" s="1"/>
  <c r="AL73" i="1" s="1"/>
  <c r="AN73" i="1" s="1"/>
  <c r="AP73" i="1" s="1"/>
  <c r="AR73" i="1" s="1"/>
  <c r="AH74" i="1"/>
  <c r="AJ74" i="1" s="1"/>
  <c r="AL74" i="1" s="1"/>
  <c r="AN74" i="1" s="1"/>
  <c r="AP74" i="1" s="1"/>
  <c r="AR74" i="1" s="1"/>
  <c r="AL75" i="1"/>
  <c r="AN75" i="1" s="1"/>
  <c r="AP75" i="1" s="1"/>
  <c r="AR75" i="1" s="1"/>
  <c r="AH79" i="1"/>
  <c r="AJ79" i="1" s="1"/>
  <c r="AL79" i="1" s="1"/>
  <c r="AN79" i="1" s="1"/>
  <c r="AP79" i="1" s="1"/>
  <c r="AR79" i="1" s="1"/>
  <c r="AH80" i="1"/>
  <c r="AJ80" i="1" s="1"/>
  <c r="AL80" i="1" s="1"/>
  <c r="AN80" i="1" s="1"/>
  <c r="AP80" i="1" s="1"/>
  <c r="AR80" i="1" s="1"/>
  <c r="AH81" i="1"/>
  <c r="AJ81" i="1" s="1"/>
  <c r="AL81" i="1" s="1"/>
  <c r="AN81" i="1" s="1"/>
  <c r="AP81" i="1" s="1"/>
  <c r="AR81" i="1" s="1"/>
  <c r="AH82" i="1"/>
  <c r="AJ82" i="1" s="1"/>
  <c r="AL82" i="1" s="1"/>
  <c r="AN82" i="1" s="1"/>
  <c r="AP82" i="1" s="1"/>
  <c r="AR82" i="1" s="1"/>
  <c r="AH83" i="1"/>
  <c r="AJ83" i="1" s="1"/>
  <c r="AL83" i="1" s="1"/>
  <c r="AN83" i="1" s="1"/>
  <c r="AP83" i="1" s="1"/>
  <c r="AR83" i="1" s="1"/>
  <c r="AH84" i="1"/>
  <c r="AJ84" i="1" s="1"/>
  <c r="AL84" i="1" s="1"/>
  <c r="AN84" i="1" s="1"/>
  <c r="AP84" i="1" s="1"/>
  <c r="AR84" i="1" s="1"/>
  <c r="AH85" i="1"/>
  <c r="AJ85" i="1" s="1"/>
  <c r="AL85" i="1" s="1"/>
  <c r="AN85" i="1" s="1"/>
  <c r="AP85" i="1" s="1"/>
  <c r="AR85" i="1" s="1"/>
  <c r="AH86" i="1"/>
  <c r="AJ86" i="1" s="1"/>
  <c r="AL86" i="1" s="1"/>
  <c r="AN86" i="1" s="1"/>
  <c r="AP86" i="1" s="1"/>
  <c r="AR86" i="1" s="1"/>
  <c r="AH87" i="1"/>
  <c r="AJ87" i="1" s="1"/>
  <c r="AL87" i="1" s="1"/>
  <c r="AN87" i="1" s="1"/>
  <c r="AP87" i="1" s="1"/>
  <c r="AR87" i="1" s="1"/>
  <c r="AH88" i="1"/>
  <c r="AJ88" i="1" s="1"/>
  <c r="AL88" i="1" s="1"/>
  <c r="AN88" i="1" s="1"/>
  <c r="AP88" i="1" s="1"/>
  <c r="AR88" i="1" s="1"/>
  <c r="AH89" i="1"/>
  <c r="AJ89" i="1" s="1"/>
  <c r="AL89" i="1" s="1"/>
  <c r="AN89" i="1" s="1"/>
  <c r="AP89" i="1" s="1"/>
  <c r="AR89" i="1" s="1"/>
  <c r="AH105" i="1"/>
  <c r="AJ105" i="1" s="1"/>
  <c r="AL105" i="1" s="1"/>
  <c r="AN105" i="1" s="1"/>
  <c r="AP105" i="1" s="1"/>
  <c r="AR105" i="1" s="1"/>
  <c r="AH106" i="1"/>
  <c r="AJ106" i="1" s="1"/>
  <c r="AL106" i="1" s="1"/>
  <c r="AN106" i="1" s="1"/>
  <c r="AP106" i="1" s="1"/>
  <c r="AR106" i="1" s="1"/>
  <c r="AH107" i="1"/>
  <c r="AJ107" i="1" s="1"/>
  <c r="AL107" i="1" s="1"/>
  <c r="AN107" i="1" s="1"/>
  <c r="AP107" i="1" s="1"/>
  <c r="AR107" i="1" s="1"/>
  <c r="AH109" i="1"/>
  <c r="AJ109" i="1" s="1"/>
  <c r="AL109" i="1" s="1"/>
  <c r="AN109" i="1" s="1"/>
  <c r="AP109" i="1" s="1"/>
  <c r="AR109" i="1" s="1"/>
  <c r="AH110" i="1"/>
  <c r="AJ110" i="1" s="1"/>
  <c r="AL110" i="1" s="1"/>
  <c r="AN110" i="1" s="1"/>
  <c r="AP110" i="1" s="1"/>
  <c r="AR110" i="1" s="1"/>
  <c r="AH111" i="1"/>
  <c r="AJ111" i="1" s="1"/>
  <c r="AL111" i="1" s="1"/>
  <c r="AN111" i="1" s="1"/>
  <c r="AP111" i="1" s="1"/>
  <c r="AR111" i="1" s="1"/>
  <c r="AH112" i="1"/>
  <c r="AJ112" i="1" s="1"/>
  <c r="AL112" i="1" s="1"/>
  <c r="AN112" i="1" s="1"/>
  <c r="AP112" i="1" s="1"/>
  <c r="AR112" i="1" s="1"/>
  <c r="AH113" i="1"/>
  <c r="AJ113" i="1" s="1"/>
  <c r="AL113" i="1" s="1"/>
  <c r="AN113" i="1" s="1"/>
  <c r="AP113" i="1" s="1"/>
  <c r="AR113" i="1" s="1"/>
  <c r="AH114" i="1"/>
  <c r="AJ114" i="1" s="1"/>
  <c r="AL114" i="1" s="1"/>
  <c r="AN114" i="1" s="1"/>
  <c r="AP114" i="1" s="1"/>
  <c r="AR114" i="1" s="1"/>
  <c r="AH116" i="1"/>
  <c r="AJ116" i="1" s="1"/>
  <c r="AL116" i="1" s="1"/>
  <c r="AN116" i="1" s="1"/>
  <c r="AP116" i="1" s="1"/>
  <c r="AR116" i="1" s="1"/>
  <c r="AH118" i="1"/>
  <c r="AJ118" i="1" s="1"/>
  <c r="AL118" i="1" s="1"/>
  <c r="AN118" i="1" s="1"/>
  <c r="AP118" i="1" s="1"/>
  <c r="AR118" i="1" s="1"/>
  <c r="AH120" i="1"/>
  <c r="AJ120" i="1" s="1"/>
  <c r="AL120" i="1" s="1"/>
  <c r="AN120" i="1" s="1"/>
  <c r="AP120" i="1" s="1"/>
  <c r="AR120" i="1" s="1"/>
  <c r="AH121" i="1"/>
  <c r="AJ121" i="1" s="1"/>
  <c r="AL121" i="1" s="1"/>
  <c r="AN121" i="1" s="1"/>
  <c r="AP121" i="1" s="1"/>
  <c r="AR121" i="1" s="1"/>
  <c r="AH123" i="1"/>
  <c r="AJ123" i="1" s="1"/>
  <c r="AL123" i="1" s="1"/>
  <c r="AN123" i="1" s="1"/>
  <c r="AP123" i="1" s="1"/>
  <c r="AR123" i="1" s="1"/>
  <c r="AH125" i="1"/>
  <c r="AJ125" i="1" s="1"/>
  <c r="AL125" i="1" s="1"/>
  <c r="AN125" i="1" s="1"/>
  <c r="AP125" i="1" s="1"/>
  <c r="AR125" i="1" s="1"/>
  <c r="AH127" i="1"/>
  <c r="AJ127" i="1" s="1"/>
  <c r="AL127" i="1" s="1"/>
  <c r="AN127" i="1" s="1"/>
  <c r="AP127" i="1" s="1"/>
  <c r="AR127" i="1" s="1"/>
  <c r="AH128" i="1"/>
  <c r="AJ128" i="1" s="1"/>
  <c r="AL128" i="1" s="1"/>
  <c r="AN128" i="1" s="1"/>
  <c r="AP128" i="1" s="1"/>
  <c r="AR128" i="1" s="1"/>
  <c r="AH131" i="1"/>
  <c r="AJ131" i="1" s="1"/>
  <c r="AL131" i="1" s="1"/>
  <c r="AN131" i="1" s="1"/>
  <c r="AP131" i="1" s="1"/>
  <c r="AR131" i="1" s="1"/>
  <c r="AH132" i="1"/>
  <c r="AJ132" i="1" s="1"/>
  <c r="AL132" i="1" s="1"/>
  <c r="AN132" i="1" s="1"/>
  <c r="AP132" i="1" s="1"/>
  <c r="AR132" i="1" s="1"/>
  <c r="AH133" i="1"/>
  <c r="AJ133" i="1" s="1"/>
  <c r="AL133" i="1" s="1"/>
  <c r="AN133" i="1" s="1"/>
  <c r="AP133" i="1" s="1"/>
  <c r="AR133" i="1" s="1"/>
  <c r="AH136" i="1"/>
  <c r="AJ136" i="1" s="1"/>
  <c r="AL136" i="1" s="1"/>
  <c r="AN136" i="1" s="1"/>
  <c r="AP136" i="1" s="1"/>
  <c r="AR136" i="1" s="1"/>
  <c r="AH139" i="1"/>
  <c r="AJ139" i="1" s="1"/>
  <c r="AL139" i="1" s="1"/>
  <c r="AN139" i="1" s="1"/>
  <c r="AP139" i="1" s="1"/>
  <c r="AR139" i="1" s="1"/>
  <c r="AH140" i="1"/>
  <c r="AJ140" i="1" s="1"/>
  <c r="AL140" i="1" s="1"/>
  <c r="AN140" i="1" s="1"/>
  <c r="AP140" i="1" s="1"/>
  <c r="AR140" i="1" s="1"/>
  <c r="AH145" i="1"/>
  <c r="AJ145" i="1" s="1"/>
  <c r="AL145" i="1" s="1"/>
  <c r="AN145" i="1" s="1"/>
  <c r="AP145" i="1" s="1"/>
  <c r="AR145" i="1" s="1"/>
  <c r="AH148" i="1"/>
  <c r="AJ148" i="1" s="1"/>
  <c r="AL148" i="1" s="1"/>
  <c r="AN148" i="1" s="1"/>
  <c r="AP148" i="1" s="1"/>
  <c r="AR148" i="1" s="1"/>
  <c r="AH149" i="1"/>
  <c r="AJ149" i="1" s="1"/>
  <c r="AL149" i="1" s="1"/>
  <c r="AN149" i="1" s="1"/>
  <c r="AP149" i="1" s="1"/>
  <c r="AR149" i="1" s="1"/>
  <c r="AH150" i="1"/>
  <c r="AJ150" i="1" s="1"/>
  <c r="AL150" i="1" s="1"/>
  <c r="AN150" i="1" s="1"/>
  <c r="AP150" i="1" s="1"/>
  <c r="AR150" i="1" s="1"/>
  <c r="AH151" i="1"/>
  <c r="AJ151" i="1" s="1"/>
  <c r="AL151" i="1" s="1"/>
  <c r="AN151" i="1" s="1"/>
  <c r="AP151" i="1" s="1"/>
  <c r="AR151" i="1" s="1"/>
  <c r="AH152" i="1"/>
  <c r="AJ152" i="1" s="1"/>
  <c r="AL152" i="1" s="1"/>
  <c r="AN152" i="1" s="1"/>
  <c r="AP152" i="1" s="1"/>
  <c r="AR152" i="1" s="1"/>
  <c r="AH153" i="1"/>
  <c r="AJ153" i="1" s="1"/>
  <c r="AL153" i="1" s="1"/>
  <c r="AN153" i="1" s="1"/>
  <c r="AP153" i="1" s="1"/>
  <c r="AR153" i="1" s="1"/>
  <c r="AH154" i="1"/>
  <c r="AJ154" i="1" s="1"/>
  <c r="AL154" i="1" s="1"/>
  <c r="AN154" i="1" s="1"/>
  <c r="AP154" i="1" s="1"/>
  <c r="AR154" i="1" s="1"/>
  <c r="AH155" i="1"/>
  <c r="AJ155" i="1" s="1"/>
  <c r="AL155" i="1" s="1"/>
  <c r="AN155" i="1" s="1"/>
  <c r="AP155" i="1" s="1"/>
  <c r="AR155" i="1" s="1"/>
  <c r="AH158" i="1"/>
  <c r="AJ158" i="1" s="1"/>
  <c r="AL158" i="1" s="1"/>
  <c r="AN158" i="1" s="1"/>
  <c r="AP158" i="1" s="1"/>
  <c r="AR158" i="1" s="1"/>
  <c r="AH159" i="1"/>
  <c r="AJ159" i="1" s="1"/>
  <c r="AL159" i="1" s="1"/>
  <c r="AN159" i="1" s="1"/>
  <c r="AP159" i="1" s="1"/>
  <c r="AR159" i="1" s="1"/>
  <c r="AH162" i="1"/>
  <c r="AJ162" i="1" s="1"/>
  <c r="AL162" i="1" s="1"/>
  <c r="AN162" i="1" s="1"/>
  <c r="AP162" i="1" s="1"/>
  <c r="AR162" i="1" s="1"/>
  <c r="AH163" i="1"/>
  <c r="AJ163" i="1" s="1"/>
  <c r="AL163" i="1" s="1"/>
  <c r="AN163" i="1" s="1"/>
  <c r="AP163" i="1" s="1"/>
  <c r="AR163" i="1" s="1"/>
  <c r="AH164" i="1"/>
  <c r="AJ164" i="1" s="1"/>
  <c r="AL164" i="1" s="1"/>
  <c r="AN164" i="1" s="1"/>
  <c r="AP164" i="1" s="1"/>
  <c r="AR164" i="1" s="1"/>
  <c r="AH178" i="1"/>
  <c r="AJ178" i="1" s="1"/>
  <c r="AL178" i="1" s="1"/>
  <c r="AN178" i="1" s="1"/>
  <c r="AP178" i="1" s="1"/>
  <c r="AR178" i="1" s="1"/>
  <c r="AH179" i="1"/>
  <c r="AJ179" i="1" s="1"/>
  <c r="AL179" i="1" s="1"/>
  <c r="AN179" i="1" s="1"/>
  <c r="AP179" i="1" s="1"/>
  <c r="AR179" i="1" s="1"/>
  <c r="AH182" i="1"/>
  <c r="AJ182" i="1" s="1"/>
  <c r="AL182" i="1" s="1"/>
  <c r="AN182" i="1" s="1"/>
  <c r="AP182" i="1" s="1"/>
  <c r="AR182" i="1" s="1"/>
  <c r="AH183" i="1"/>
  <c r="AJ183" i="1" s="1"/>
  <c r="AL183" i="1" s="1"/>
  <c r="AN183" i="1" s="1"/>
  <c r="AP183" i="1" s="1"/>
  <c r="AR183" i="1" s="1"/>
  <c r="AH186" i="1"/>
  <c r="AJ186" i="1" s="1"/>
  <c r="AL186" i="1" s="1"/>
  <c r="AN186" i="1" s="1"/>
  <c r="AP186" i="1" s="1"/>
  <c r="AR186" i="1" s="1"/>
  <c r="AH187" i="1"/>
  <c r="AJ187" i="1" s="1"/>
  <c r="AL187" i="1" s="1"/>
  <c r="AN187" i="1" s="1"/>
  <c r="AP187" i="1" s="1"/>
  <c r="AR187" i="1" s="1"/>
  <c r="AH190" i="1"/>
  <c r="AJ190" i="1" s="1"/>
  <c r="AL190" i="1" s="1"/>
  <c r="AN190" i="1" s="1"/>
  <c r="AP190" i="1" s="1"/>
  <c r="AR190" i="1" s="1"/>
  <c r="AH191" i="1"/>
  <c r="AJ191" i="1" s="1"/>
  <c r="AL191" i="1" s="1"/>
  <c r="AN191" i="1" s="1"/>
  <c r="AP191" i="1" s="1"/>
  <c r="AR191" i="1" s="1"/>
  <c r="AH194" i="1"/>
  <c r="AJ194" i="1" s="1"/>
  <c r="AL194" i="1" s="1"/>
  <c r="AN194" i="1" s="1"/>
  <c r="AP194" i="1" s="1"/>
  <c r="AR194" i="1" s="1"/>
  <c r="AH195" i="1"/>
  <c r="AJ195" i="1" s="1"/>
  <c r="AL195" i="1" s="1"/>
  <c r="AN195" i="1" s="1"/>
  <c r="AP195" i="1" s="1"/>
  <c r="AR195" i="1" s="1"/>
  <c r="AH198" i="1"/>
  <c r="AJ198" i="1" s="1"/>
  <c r="AL198" i="1" s="1"/>
  <c r="AN198" i="1" s="1"/>
  <c r="AP198" i="1" s="1"/>
  <c r="AR198" i="1" s="1"/>
  <c r="AH199" i="1"/>
  <c r="AJ199" i="1" s="1"/>
  <c r="AL199" i="1" s="1"/>
  <c r="AN199" i="1" s="1"/>
  <c r="AP199" i="1" s="1"/>
  <c r="AR199" i="1" s="1"/>
  <c r="AH200" i="1"/>
  <c r="AJ200" i="1" s="1"/>
  <c r="AL200" i="1" s="1"/>
  <c r="AN200" i="1" s="1"/>
  <c r="AP200" i="1" s="1"/>
  <c r="AR200" i="1" s="1"/>
  <c r="AH203" i="1"/>
  <c r="AJ203" i="1" s="1"/>
  <c r="AL203" i="1" s="1"/>
  <c r="AN203" i="1" s="1"/>
  <c r="AP203" i="1" s="1"/>
  <c r="AR203" i="1" s="1"/>
  <c r="AH204" i="1"/>
  <c r="AJ204" i="1" s="1"/>
  <c r="AL204" i="1" s="1"/>
  <c r="AN204" i="1" s="1"/>
  <c r="AP204" i="1" s="1"/>
  <c r="AR204" i="1" s="1"/>
  <c r="AH207" i="1"/>
  <c r="AJ207" i="1" s="1"/>
  <c r="AL207" i="1" s="1"/>
  <c r="AN207" i="1" s="1"/>
  <c r="AP207" i="1" s="1"/>
  <c r="AR207" i="1" s="1"/>
  <c r="AH208" i="1"/>
  <c r="AJ208" i="1" s="1"/>
  <c r="AL208" i="1" s="1"/>
  <c r="AN208" i="1" s="1"/>
  <c r="AP208" i="1" s="1"/>
  <c r="AR208" i="1" s="1"/>
  <c r="AH211" i="1"/>
  <c r="AJ211" i="1" s="1"/>
  <c r="AL211" i="1" s="1"/>
  <c r="AN211" i="1" s="1"/>
  <c r="AP211" i="1" s="1"/>
  <c r="AR211" i="1" s="1"/>
  <c r="AH212" i="1"/>
  <c r="AJ212" i="1" s="1"/>
  <c r="AL212" i="1" s="1"/>
  <c r="AN212" i="1" s="1"/>
  <c r="AP212" i="1" s="1"/>
  <c r="AR212" i="1" s="1"/>
  <c r="AH215" i="1"/>
  <c r="AJ215" i="1" s="1"/>
  <c r="AL215" i="1" s="1"/>
  <c r="AN215" i="1" s="1"/>
  <c r="AP215" i="1" s="1"/>
  <c r="AR215" i="1" s="1"/>
  <c r="AH216" i="1"/>
  <c r="AJ216" i="1" s="1"/>
  <c r="AL216" i="1" s="1"/>
  <c r="AN216" i="1" s="1"/>
  <c r="AP216" i="1" s="1"/>
  <c r="AR216" i="1" s="1"/>
  <c r="AH219" i="1"/>
  <c r="AJ219" i="1" s="1"/>
  <c r="AL219" i="1" s="1"/>
  <c r="AN219" i="1" s="1"/>
  <c r="AP219" i="1" s="1"/>
  <c r="AR219" i="1" s="1"/>
  <c r="AH220" i="1"/>
  <c r="AJ220" i="1" s="1"/>
  <c r="AL220" i="1" s="1"/>
  <c r="AN220" i="1" s="1"/>
  <c r="AP220" i="1" s="1"/>
  <c r="AR220" i="1" s="1"/>
  <c r="AH223" i="1"/>
  <c r="AJ223" i="1" s="1"/>
  <c r="AL223" i="1" s="1"/>
  <c r="AN223" i="1" s="1"/>
  <c r="AP223" i="1" s="1"/>
  <c r="AR223" i="1" s="1"/>
  <c r="AH224" i="1"/>
  <c r="AJ224" i="1" s="1"/>
  <c r="AL224" i="1" s="1"/>
  <c r="AN224" i="1" s="1"/>
  <c r="AP224" i="1" s="1"/>
  <c r="AR224" i="1" s="1"/>
  <c r="AH227" i="1"/>
  <c r="AJ227" i="1" s="1"/>
  <c r="AL227" i="1" s="1"/>
  <c r="AN227" i="1" s="1"/>
  <c r="AP227" i="1" s="1"/>
  <c r="AR227" i="1" s="1"/>
  <c r="AH228" i="1"/>
  <c r="AJ228" i="1" s="1"/>
  <c r="AL228" i="1" s="1"/>
  <c r="AN228" i="1" s="1"/>
  <c r="AP228" i="1" s="1"/>
  <c r="AR228" i="1" s="1"/>
  <c r="AH231" i="1"/>
  <c r="AJ231" i="1" s="1"/>
  <c r="AL231" i="1" s="1"/>
  <c r="AN231" i="1" s="1"/>
  <c r="AP231" i="1" s="1"/>
  <c r="AR231" i="1" s="1"/>
  <c r="AH232" i="1"/>
  <c r="AJ232" i="1" s="1"/>
  <c r="AL232" i="1" s="1"/>
  <c r="AN232" i="1" s="1"/>
  <c r="AP232" i="1" s="1"/>
  <c r="AR232" i="1" s="1"/>
  <c r="AH235" i="1"/>
  <c r="AJ235" i="1" s="1"/>
  <c r="AL235" i="1" s="1"/>
  <c r="AN235" i="1" s="1"/>
  <c r="AP235" i="1" s="1"/>
  <c r="AR235" i="1" s="1"/>
  <c r="AH236" i="1"/>
  <c r="AJ236" i="1" s="1"/>
  <c r="AL236" i="1" s="1"/>
  <c r="AN236" i="1" s="1"/>
  <c r="AP236" i="1" s="1"/>
  <c r="AR236" i="1" s="1"/>
  <c r="AH237" i="1"/>
  <c r="AJ237" i="1" s="1"/>
  <c r="AL237" i="1" s="1"/>
  <c r="AN237" i="1" s="1"/>
  <c r="AP237" i="1" s="1"/>
  <c r="AR237" i="1" s="1"/>
  <c r="AH238" i="1"/>
  <c r="AJ238" i="1" s="1"/>
  <c r="AL238" i="1" s="1"/>
  <c r="AN238" i="1" s="1"/>
  <c r="AP238" i="1" s="1"/>
  <c r="AR238" i="1" s="1"/>
  <c r="AH239" i="1"/>
  <c r="AJ239" i="1" s="1"/>
  <c r="AL239" i="1" s="1"/>
  <c r="AN239" i="1" s="1"/>
  <c r="AP239" i="1" s="1"/>
  <c r="AR239" i="1" s="1"/>
  <c r="AH240" i="1"/>
  <c r="AJ240" i="1" s="1"/>
  <c r="AL240" i="1" s="1"/>
  <c r="AN240" i="1" s="1"/>
  <c r="AP240" i="1" s="1"/>
  <c r="AR240" i="1" s="1"/>
  <c r="AH243" i="1"/>
  <c r="AJ243" i="1" s="1"/>
  <c r="AL243" i="1" s="1"/>
  <c r="AN243" i="1" s="1"/>
  <c r="AP243" i="1" s="1"/>
  <c r="AR243" i="1" s="1"/>
  <c r="AH244" i="1"/>
  <c r="AJ244" i="1" s="1"/>
  <c r="AL244" i="1" s="1"/>
  <c r="AN244" i="1" s="1"/>
  <c r="AP244" i="1" s="1"/>
  <c r="AR244" i="1" s="1"/>
  <c r="AH247" i="1"/>
  <c r="AJ247" i="1" s="1"/>
  <c r="AL247" i="1" s="1"/>
  <c r="AN247" i="1" s="1"/>
  <c r="AP247" i="1" s="1"/>
  <c r="AR247" i="1" s="1"/>
  <c r="AH248" i="1"/>
  <c r="AJ248" i="1" s="1"/>
  <c r="AL248" i="1" s="1"/>
  <c r="AN248" i="1" s="1"/>
  <c r="AP248" i="1" s="1"/>
  <c r="AR248" i="1" s="1"/>
  <c r="AH251" i="1"/>
  <c r="AJ251" i="1" s="1"/>
  <c r="AL251" i="1" s="1"/>
  <c r="AN251" i="1" s="1"/>
  <c r="AP251" i="1" s="1"/>
  <c r="AR251" i="1" s="1"/>
  <c r="AH252" i="1"/>
  <c r="AJ252" i="1" s="1"/>
  <c r="AL252" i="1" s="1"/>
  <c r="AN252" i="1" s="1"/>
  <c r="AP252" i="1" s="1"/>
  <c r="AR252" i="1" s="1"/>
  <c r="AH278" i="1"/>
  <c r="AJ278" i="1" s="1"/>
  <c r="AL278" i="1" s="1"/>
  <c r="AN278" i="1" s="1"/>
  <c r="AP278" i="1" s="1"/>
  <c r="AR278" i="1" s="1"/>
  <c r="AH281" i="1"/>
  <c r="AJ281" i="1" s="1"/>
  <c r="AL281" i="1" s="1"/>
  <c r="AN281" i="1" s="1"/>
  <c r="AP281" i="1" s="1"/>
  <c r="AR281" i="1" s="1"/>
  <c r="AH290" i="1"/>
  <c r="AJ290" i="1" s="1"/>
  <c r="AL290" i="1" s="1"/>
  <c r="AN290" i="1" s="1"/>
  <c r="AP290" i="1" s="1"/>
  <c r="AR290" i="1" s="1"/>
  <c r="AH293" i="1"/>
  <c r="AJ293" i="1" s="1"/>
  <c r="AL293" i="1" s="1"/>
  <c r="AN293" i="1" s="1"/>
  <c r="AP293" i="1" s="1"/>
  <c r="AR293" i="1" s="1"/>
  <c r="AH294" i="1"/>
  <c r="AJ294" i="1" s="1"/>
  <c r="AL294" i="1" s="1"/>
  <c r="AN294" i="1" s="1"/>
  <c r="AP294" i="1" s="1"/>
  <c r="AR294" i="1" s="1"/>
  <c r="AH295" i="1"/>
  <c r="AJ295" i="1" s="1"/>
  <c r="AL295" i="1" s="1"/>
  <c r="AN295" i="1" s="1"/>
  <c r="AP295" i="1" s="1"/>
  <c r="AR295" i="1" s="1"/>
  <c r="AH296" i="1"/>
  <c r="AJ296" i="1" s="1"/>
  <c r="AL296" i="1" s="1"/>
  <c r="AN296" i="1" s="1"/>
  <c r="AP296" i="1" s="1"/>
  <c r="AR296" i="1" s="1"/>
  <c r="AH297" i="1"/>
  <c r="AJ297" i="1" s="1"/>
  <c r="AL297" i="1" s="1"/>
  <c r="AN297" i="1" s="1"/>
  <c r="AP297" i="1" s="1"/>
  <c r="AR297" i="1" s="1"/>
  <c r="AH298" i="1"/>
  <c r="AJ298" i="1" s="1"/>
  <c r="AL298" i="1" s="1"/>
  <c r="AN298" i="1" s="1"/>
  <c r="AP298" i="1" s="1"/>
  <c r="AR298" i="1" s="1"/>
  <c r="AH299" i="1"/>
  <c r="AJ299" i="1" s="1"/>
  <c r="AL299" i="1" s="1"/>
  <c r="AN299" i="1" s="1"/>
  <c r="AP299" i="1" s="1"/>
  <c r="AR299" i="1" s="1"/>
  <c r="AH302" i="1"/>
  <c r="AJ302" i="1" s="1"/>
  <c r="AL302" i="1" s="1"/>
  <c r="AN302" i="1" s="1"/>
  <c r="AP302" i="1" s="1"/>
  <c r="AR302" i="1" s="1"/>
  <c r="AH303" i="1"/>
  <c r="AJ303" i="1" s="1"/>
  <c r="AL303" i="1" s="1"/>
  <c r="AN303" i="1" s="1"/>
  <c r="AP303" i="1" s="1"/>
  <c r="AR303" i="1" s="1"/>
  <c r="AH304" i="1"/>
  <c r="AJ304" i="1" s="1"/>
  <c r="AL304" i="1" s="1"/>
  <c r="AN304" i="1" s="1"/>
  <c r="AP304" i="1" s="1"/>
  <c r="AR304" i="1" s="1"/>
  <c r="AH307" i="1"/>
  <c r="AJ307" i="1" s="1"/>
  <c r="AL307" i="1" s="1"/>
  <c r="AN307" i="1" s="1"/>
  <c r="AP307" i="1" s="1"/>
  <c r="AR307" i="1" s="1"/>
  <c r="U23" i="1"/>
  <c r="W23" i="1" s="1"/>
  <c r="Y23" i="1" s="1"/>
  <c r="AA23" i="1" s="1"/>
  <c r="AC23" i="1" s="1"/>
  <c r="AE23" i="1" s="1"/>
  <c r="U24" i="1"/>
  <c r="W24" i="1" s="1"/>
  <c r="Y24" i="1" s="1"/>
  <c r="AA24" i="1" s="1"/>
  <c r="AC24" i="1" s="1"/>
  <c r="AE24" i="1" s="1"/>
  <c r="U25" i="1"/>
  <c r="W25" i="1" s="1"/>
  <c r="Y25" i="1" s="1"/>
  <c r="AA25" i="1" s="1"/>
  <c r="AC25" i="1" s="1"/>
  <c r="AE25" i="1" s="1"/>
  <c r="U28" i="1"/>
  <c r="W28" i="1" s="1"/>
  <c r="Y28" i="1" s="1"/>
  <c r="AA28" i="1" s="1"/>
  <c r="AC28" i="1" s="1"/>
  <c r="AE28" i="1" s="1"/>
  <c r="U29" i="1"/>
  <c r="W29" i="1" s="1"/>
  <c r="Y29" i="1" s="1"/>
  <c r="AA29" i="1" s="1"/>
  <c r="AC29" i="1" s="1"/>
  <c r="AE29" i="1" s="1"/>
  <c r="U30" i="1"/>
  <c r="W30" i="1" s="1"/>
  <c r="Y30" i="1" s="1"/>
  <c r="AA30" i="1" s="1"/>
  <c r="AC30" i="1" s="1"/>
  <c r="AE30" i="1" s="1"/>
  <c r="U33" i="1"/>
  <c r="W33" i="1" s="1"/>
  <c r="Y33" i="1" s="1"/>
  <c r="AA33" i="1" s="1"/>
  <c r="AC33" i="1" s="1"/>
  <c r="AE33" i="1" s="1"/>
  <c r="U34" i="1"/>
  <c r="W34" i="1" s="1"/>
  <c r="Y34" i="1" s="1"/>
  <c r="AA34" i="1" s="1"/>
  <c r="AC34" i="1" s="1"/>
  <c r="AE34" i="1" s="1"/>
  <c r="U35" i="1"/>
  <c r="W35" i="1" s="1"/>
  <c r="Y35" i="1" s="1"/>
  <c r="AA35" i="1" s="1"/>
  <c r="AC35" i="1" s="1"/>
  <c r="AE35" i="1" s="1"/>
  <c r="U38" i="1"/>
  <c r="W38" i="1" s="1"/>
  <c r="Y38" i="1" s="1"/>
  <c r="AA38" i="1" s="1"/>
  <c r="AC38" i="1" s="1"/>
  <c r="AE38" i="1" s="1"/>
  <c r="U39" i="1"/>
  <c r="W39" i="1" s="1"/>
  <c r="Y39" i="1" s="1"/>
  <c r="AA39" i="1" s="1"/>
  <c r="AC39" i="1" s="1"/>
  <c r="AE39" i="1" s="1"/>
  <c r="U40" i="1"/>
  <c r="W40" i="1" s="1"/>
  <c r="Y40" i="1" s="1"/>
  <c r="AA40" i="1" s="1"/>
  <c r="AC40" i="1" s="1"/>
  <c r="AE40" i="1" s="1"/>
  <c r="U41" i="1"/>
  <c r="W41" i="1" s="1"/>
  <c r="Y41" i="1" s="1"/>
  <c r="AA41" i="1" s="1"/>
  <c r="AC41" i="1" s="1"/>
  <c r="AE41" i="1" s="1"/>
  <c r="U42" i="1"/>
  <c r="W42" i="1" s="1"/>
  <c r="Y42" i="1" s="1"/>
  <c r="AA42" i="1" s="1"/>
  <c r="AC42" i="1" s="1"/>
  <c r="AE42" i="1" s="1"/>
  <c r="U46" i="1"/>
  <c r="W46" i="1" s="1"/>
  <c r="Y46" i="1" s="1"/>
  <c r="AA46" i="1" s="1"/>
  <c r="AC46" i="1" s="1"/>
  <c r="AE46" i="1" s="1"/>
  <c r="U49" i="1"/>
  <c r="W49" i="1" s="1"/>
  <c r="Y49" i="1" s="1"/>
  <c r="AA49" i="1" s="1"/>
  <c r="AC49" i="1" s="1"/>
  <c r="AE49" i="1" s="1"/>
  <c r="U50" i="1"/>
  <c r="W50" i="1" s="1"/>
  <c r="Y50" i="1" s="1"/>
  <c r="AA50" i="1" s="1"/>
  <c r="AC50" i="1" s="1"/>
  <c r="AE50" i="1" s="1"/>
  <c r="U54" i="1"/>
  <c r="W54" i="1" s="1"/>
  <c r="Y54" i="1" s="1"/>
  <c r="AA54" i="1" s="1"/>
  <c r="AC54" i="1" s="1"/>
  <c r="AE54" i="1" s="1"/>
  <c r="U55" i="1"/>
  <c r="W55" i="1" s="1"/>
  <c r="Y55" i="1" s="1"/>
  <c r="AA55" i="1" s="1"/>
  <c r="AC55" i="1" s="1"/>
  <c r="AE55" i="1" s="1"/>
  <c r="U56" i="1"/>
  <c r="W56" i="1" s="1"/>
  <c r="Y56" i="1" s="1"/>
  <c r="AA56" i="1" s="1"/>
  <c r="AC56" i="1" s="1"/>
  <c r="AE56" i="1" s="1"/>
  <c r="U59" i="1"/>
  <c r="W59" i="1" s="1"/>
  <c r="Y59" i="1" s="1"/>
  <c r="AA59" i="1" s="1"/>
  <c r="AC59" i="1" s="1"/>
  <c r="AE59" i="1" s="1"/>
  <c r="U60" i="1"/>
  <c r="W60" i="1" s="1"/>
  <c r="Y60" i="1" s="1"/>
  <c r="AA60" i="1" s="1"/>
  <c r="AC60" i="1" s="1"/>
  <c r="AE60" i="1" s="1"/>
  <c r="U61" i="1"/>
  <c r="W61" i="1" s="1"/>
  <c r="Y61" i="1" s="1"/>
  <c r="AA61" i="1" s="1"/>
  <c r="AC61" i="1" s="1"/>
  <c r="AE61" i="1" s="1"/>
  <c r="U62" i="1"/>
  <c r="W62" i="1" s="1"/>
  <c r="Y62" i="1" s="1"/>
  <c r="AA62" i="1" s="1"/>
  <c r="AC62" i="1" s="1"/>
  <c r="AE62" i="1" s="1"/>
  <c r="U65" i="1"/>
  <c r="W65" i="1" s="1"/>
  <c r="Y65" i="1" s="1"/>
  <c r="AA65" i="1" s="1"/>
  <c r="AC65" i="1" s="1"/>
  <c r="AE65" i="1" s="1"/>
  <c r="U66" i="1"/>
  <c r="W66" i="1" s="1"/>
  <c r="Y66" i="1" s="1"/>
  <c r="AA66" i="1" s="1"/>
  <c r="AC66" i="1" s="1"/>
  <c r="AE66" i="1" s="1"/>
  <c r="U69" i="1"/>
  <c r="W69" i="1" s="1"/>
  <c r="Y69" i="1" s="1"/>
  <c r="AA69" i="1" s="1"/>
  <c r="AC69" i="1" s="1"/>
  <c r="AE69" i="1" s="1"/>
  <c r="U70" i="1"/>
  <c r="W70" i="1" s="1"/>
  <c r="Y70" i="1" s="1"/>
  <c r="AA70" i="1" s="1"/>
  <c r="AC70" i="1" s="1"/>
  <c r="AE70" i="1" s="1"/>
  <c r="U73" i="1"/>
  <c r="W73" i="1" s="1"/>
  <c r="Y73" i="1" s="1"/>
  <c r="AA73" i="1" s="1"/>
  <c r="AC73" i="1" s="1"/>
  <c r="AE73" i="1" s="1"/>
  <c r="U74" i="1"/>
  <c r="W74" i="1" s="1"/>
  <c r="Y74" i="1" s="1"/>
  <c r="AA74" i="1" s="1"/>
  <c r="AC74" i="1" s="1"/>
  <c r="AE74" i="1" s="1"/>
  <c r="W75" i="1"/>
  <c r="Y75" i="1" s="1"/>
  <c r="AA75" i="1" s="1"/>
  <c r="AC75" i="1" s="1"/>
  <c r="AE75" i="1" s="1"/>
  <c r="U79" i="1"/>
  <c r="W79" i="1" s="1"/>
  <c r="Y79" i="1" s="1"/>
  <c r="AA79" i="1" s="1"/>
  <c r="AC79" i="1" s="1"/>
  <c r="AE79" i="1" s="1"/>
  <c r="U80" i="1"/>
  <c r="W80" i="1" s="1"/>
  <c r="Y80" i="1" s="1"/>
  <c r="AA80" i="1" s="1"/>
  <c r="AC80" i="1" s="1"/>
  <c r="AE80" i="1" s="1"/>
  <c r="U81" i="1"/>
  <c r="W81" i="1" s="1"/>
  <c r="Y81" i="1" s="1"/>
  <c r="AA81" i="1" s="1"/>
  <c r="AC81" i="1" s="1"/>
  <c r="AE81" i="1" s="1"/>
  <c r="U82" i="1"/>
  <c r="W82" i="1" s="1"/>
  <c r="Y82" i="1" s="1"/>
  <c r="AA82" i="1" s="1"/>
  <c r="AC82" i="1" s="1"/>
  <c r="AE82" i="1" s="1"/>
  <c r="U83" i="1"/>
  <c r="W83" i="1" s="1"/>
  <c r="Y83" i="1" s="1"/>
  <c r="AA83" i="1" s="1"/>
  <c r="AC83" i="1" s="1"/>
  <c r="AE83" i="1" s="1"/>
  <c r="U84" i="1"/>
  <c r="W84" i="1" s="1"/>
  <c r="Y84" i="1" s="1"/>
  <c r="AA84" i="1" s="1"/>
  <c r="AC84" i="1" s="1"/>
  <c r="AE84" i="1" s="1"/>
  <c r="U85" i="1"/>
  <c r="W85" i="1" s="1"/>
  <c r="Y85" i="1" s="1"/>
  <c r="AA85" i="1" s="1"/>
  <c r="AC85" i="1" s="1"/>
  <c r="AE85" i="1" s="1"/>
  <c r="U86" i="1"/>
  <c r="W86" i="1" s="1"/>
  <c r="Y86" i="1" s="1"/>
  <c r="AA86" i="1" s="1"/>
  <c r="AC86" i="1" s="1"/>
  <c r="AE86" i="1" s="1"/>
  <c r="U87" i="1"/>
  <c r="W87" i="1" s="1"/>
  <c r="Y87" i="1" s="1"/>
  <c r="AA87" i="1" s="1"/>
  <c r="AC87" i="1" s="1"/>
  <c r="AE87" i="1" s="1"/>
  <c r="U88" i="1"/>
  <c r="W88" i="1" s="1"/>
  <c r="Y88" i="1" s="1"/>
  <c r="AA88" i="1" s="1"/>
  <c r="AC88" i="1" s="1"/>
  <c r="AE88" i="1" s="1"/>
  <c r="U89" i="1"/>
  <c r="W89" i="1" s="1"/>
  <c r="Y89" i="1" s="1"/>
  <c r="AA89" i="1" s="1"/>
  <c r="AC89" i="1" s="1"/>
  <c r="AE89" i="1" s="1"/>
  <c r="U105" i="1"/>
  <c r="W105" i="1" s="1"/>
  <c r="Y105" i="1" s="1"/>
  <c r="AA105" i="1" s="1"/>
  <c r="AC105" i="1" s="1"/>
  <c r="AE105" i="1" s="1"/>
  <c r="U106" i="1"/>
  <c r="W106" i="1" s="1"/>
  <c r="Y106" i="1" s="1"/>
  <c r="AA106" i="1" s="1"/>
  <c r="AC106" i="1" s="1"/>
  <c r="AE106" i="1" s="1"/>
  <c r="U107" i="1"/>
  <c r="W107" i="1" s="1"/>
  <c r="Y107" i="1" s="1"/>
  <c r="AA107" i="1" s="1"/>
  <c r="AC107" i="1" s="1"/>
  <c r="AE107" i="1" s="1"/>
  <c r="U109" i="1"/>
  <c r="W109" i="1" s="1"/>
  <c r="Y109" i="1" s="1"/>
  <c r="AA109" i="1" s="1"/>
  <c r="AC109" i="1" s="1"/>
  <c r="AE109" i="1" s="1"/>
  <c r="U110" i="1"/>
  <c r="W110" i="1" s="1"/>
  <c r="Y110" i="1" s="1"/>
  <c r="AA110" i="1" s="1"/>
  <c r="AC110" i="1" s="1"/>
  <c r="AE110" i="1" s="1"/>
  <c r="U111" i="1"/>
  <c r="W111" i="1" s="1"/>
  <c r="Y111" i="1" s="1"/>
  <c r="AA111" i="1" s="1"/>
  <c r="AC111" i="1" s="1"/>
  <c r="AE111" i="1" s="1"/>
  <c r="U112" i="1"/>
  <c r="W112" i="1" s="1"/>
  <c r="Y112" i="1" s="1"/>
  <c r="AA112" i="1" s="1"/>
  <c r="AC112" i="1" s="1"/>
  <c r="AE112" i="1" s="1"/>
  <c r="U113" i="1"/>
  <c r="W113" i="1" s="1"/>
  <c r="Y113" i="1" s="1"/>
  <c r="AA113" i="1" s="1"/>
  <c r="AC113" i="1" s="1"/>
  <c r="AE113" i="1" s="1"/>
  <c r="U114" i="1"/>
  <c r="W114" i="1" s="1"/>
  <c r="Y114" i="1" s="1"/>
  <c r="AA114" i="1" s="1"/>
  <c r="AC114" i="1" s="1"/>
  <c r="AE114" i="1" s="1"/>
  <c r="U116" i="1"/>
  <c r="W116" i="1" s="1"/>
  <c r="Y116" i="1" s="1"/>
  <c r="AA116" i="1" s="1"/>
  <c r="AC116" i="1" s="1"/>
  <c r="AE116" i="1" s="1"/>
  <c r="U118" i="1"/>
  <c r="W118" i="1" s="1"/>
  <c r="Y118" i="1" s="1"/>
  <c r="AA118" i="1" s="1"/>
  <c r="AC118" i="1" s="1"/>
  <c r="AE118" i="1" s="1"/>
  <c r="U120" i="1"/>
  <c r="W120" i="1" s="1"/>
  <c r="Y120" i="1" s="1"/>
  <c r="AA120" i="1" s="1"/>
  <c r="AC120" i="1" s="1"/>
  <c r="AE120" i="1" s="1"/>
  <c r="U121" i="1"/>
  <c r="W121" i="1" s="1"/>
  <c r="Y121" i="1" s="1"/>
  <c r="AA121" i="1" s="1"/>
  <c r="AC121" i="1" s="1"/>
  <c r="AE121" i="1" s="1"/>
  <c r="U123" i="1"/>
  <c r="W123" i="1" s="1"/>
  <c r="Y123" i="1" s="1"/>
  <c r="AA123" i="1" s="1"/>
  <c r="AC123" i="1" s="1"/>
  <c r="AE123" i="1" s="1"/>
  <c r="U125" i="1"/>
  <c r="W125" i="1" s="1"/>
  <c r="Y125" i="1" s="1"/>
  <c r="AA125" i="1" s="1"/>
  <c r="AC125" i="1" s="1"/>
  <c r="AE125" i="1" s="1"/>
  <c r="U127" i="1"/>
  <c r="W127" i="1" s="1"/>
  <c r="Y127" i="1" s="1"/>
  <c r="AA127" i="1" s="1"/>
  <c r="AC127" i="1" s="1"/>
  <c r="AE127" i="1" s="1"/>
  <c r="U128" i="1"/>
  <c r="W128" i="1" s="1"/>
  <c r="Y128" i="1" s="1"/>
  <c r="AA128" i="1" s="1"/>
  <c r="AC128" i="1" s="1"/>
  <c r="AE128" i="1" s="1"/>
  <c r="U131" i="1"/>
  <c r="W131" i="1" s="1"/>
  <c r="Y131" i="1" s="1"/>
  <c r="AA131" i="1" s="1"/>
  <c r="AC131" i="1" s="1"/>
  <c r="AE131" i="1" s="1"/>
  <c r="U132" i="1"/>
  <c r="W132" i="1" s="1"/>
  <c r="Y132" i="1" s="1"/>
  <c r="AA132" i="1" s="1"/>
  <c r="AC132" i="1" s="1"/>
  <c r="AE132" i="1" s="1"/>
  <c r="U133" i="1"/>
  <c r="W133" i="1" s="1"/>
  <c r="Y133" i="1" s="1"/>
  <c r="AA133" i="1" s="1"/>
  <c r="AC133" i="1" s="1"/>
  <c r="AE133" i="1" s="1"/>
  <c r="U136" i="1"/>
  <c r="W136" i="1" s="1"/>
  <c r="Y136" i="1" s="1"/>
  <c r="AA136" i="1" s="1"/>
  <c r="AC136" i="1" s="1"/>
  <c r="AE136" i="1" s="1"/>
  <c r="U139" i="1"/>
  <c r="W139" i="1" s="1"/>
  <c r="Y139" i="1" s="1"/>
  <c r="AA139" i="1" s="1"/>
  <c r="AC139" i="1" s="1"/>
  <c r="AE139" i="1" s="1"/>
  <c r="U140" i="1"/>
  <c r="W140" i="1" s="1"/>
  <c r="Y140" i="1" s="1"/>
  <c r="AA140" i="1" s="1"/>
  <c r="AC140" i="1" s="1"/>
  <c r="AE140" i="1" s="1"/>
  <c r="U145" i="1"/>
  <c r="W145" i="1" s="1"/>
  <c r="Y145" i="1" s="1"/>
  <c r="AA145" i="1" s="1"/>
  <c r="AC145" i="1" s="1"/>
  <c r="AE145" i="1" s="1"/>
  <c r="U148" i="1"/>
  <c r="W148" i="1" s="1"/>
  <c r="Y148" i="1" s="1"/>
  <c r="AA148" i="1" s="1"/>
  <c r="AC148" i="1" s="1"/>
  <c r="AE148" i="1" s="1"/>
  <c r="U149" i="1"/>
  <c r="W149" i="1" s="1"/>
  <c r="Y149" i="1" s="1"/>
  <c r="AA149" i="1" s="1"/>
  <c r="AC149" i="1" s="1"/>
  <c r="AE149" i="1" s="1"/>
  <c r="U150" i="1"/>
  <c r="W150" i="1" s="1"/>
  <c r="Y150" i="1" s="1"/>
  <c r="AA150" i="1" s="1"/>
  <c r="AC150" i="1" s="1"/>
  <c r="AE150" i="1" s="1"/>
  <c r="U151" i="1"/>
  <c r="W151" i="1" s="1"/>
  <c r="Y151" i="1" s="1"/>
  <c r="AA151" i="1" s="1"/>
  <c r="AC151" i="1" s="1"/>
  <c r="AE151" i="1" s="1"/>
  <c r="U152" i="1"/>
  <c r="W152" i="1" s="1"/>
  <c r="Y152" i="1" s="1"/>
  <c r="AA152" i="1" s="1"/>
  <c r="AC152" i="1" s="1"/>
  <c r="AE152" i="1" s="1"/>
  <c r="U153" i="1"/>
  <c r="W153" i="1" s="1"/>
  <c r="Y153" i="1" s="1"/>
  <c r="AA153" i="1" s="1"/>
  <c r="AC153" i="1" s="1"/>
  <c r="AE153" i="1" s="1"/>
  <c r="U154" i="1"/>
  <c r="W154" i="1" s="1"/>
  <c r="Y154" i="1" s="1"/>
  <c r="AA154" i="1" s="1"/>
  <c r="AC154" i="1" s="1"/>
  <c r="AE154" i="1" s="1"/>
  <c r="U155" i="1"/>
  <c r="W155" i="1" s="1"/>
  <c r="Y155" i="1" s="1"/>
  <c r="AA155" i="1" s="1"/>
  <c r="AC155" i="1" s="1"/>
  <c r="AE155" i="1" s="1"/>
  <c r="U158" i="1"/>
  <c r="W158" i="1" s="1"/>
  <c r="Y158" i="1" s="1"/>
  <c r="AA158" i="1" s="1"/>
  <c r="AC158" i="1" s="1"/>
  <c r="AE158" i="1" s="1"/>
  <c r="U159" i="1"/>
  <c r="W159" i="1" s="1"/>
  <c r="Y159" i="1" s="1"/>
  <c r="AA159" i="1" s="1"/>
  <c r="AC159" i="1" s="1"/>
  <c r="AE159" i="1" s="1"/>
  <c r="U162" i="1"/>
  <c r="W162" i="1" s="1"/>
  <c r="Y162" i="1" s="1"/>
  <c r="AA162" i="1" s="1"/>
  <c r="AC162" i="1" s="1"/>
  <c r="AE162" i="1" s="1"/>
  <c r="U163" i="1"/>
  <c r="W163" i="1" s="1"/>
  <c r="Y163" i="1" s="1"/>
  <c r="AA163" i="1" s="1"/>
  <c r="AC163" i="1" s="1"/>
  <c r="AE163" i="1" s="1"/>
  <c r="U164" i="1"/>
  <c r="W164" i="1" s="1"/>
  <c r="Y164" i="1" s="1"/>
  <c r="AA164" i="1" s="1"/>
  <c r="AC164" i="1" s="1"/>
  <c r="AE164" i="1" s="1"/>
  <c r="U178" i="1"/>
  <c r="W178" i="1" s="1"/>
  <c r="Y178" i="1" s="1"/>
  <c r="AA178" i="1" s="1"/>
  <c r="AC178" i="1" s="1"/>
  <c r="AE178" i="1" s="1"/>
  <c r="U179" i="1"/>
  <c r="W179" i="1" s="1"/>
  <c r="Y179" i="1" s="1"/>
  <c r="AA179" i="1" s="1"/>
  <c r="AC179" i="1" s="1"/>
  <c r="AE179" i="1" s="1"/>
  <c r="U182" i="1"/>
  <c r="W182" i="1" s="1"/>
  <c r="Y182" i="1" s="1"/>
  <c r="AA182" i="1" s="1"/>
  <c r="AC182" i="1" s="1"/>
  <c r="AE182" i="1" s="1"/>
  <c r="U183" i="1"/>
  <c r="W183" i="1" s="1"/>
  <c r="Y183" i="1" s="1"/>
  <c r="AA183" i="1" s="1"/>
  <c r="AC183" i="1" s="1"/>
  <c r="AE183" i="1" s="1"/>
  <c r="U186" i="1"/>
  <c r="W186" i="1" s="1"/>
  <c r="Y186" i="1" s="1"/>
  <c r="AA186" i="1" s="1"/>
  <c r="AC186" i="1" s="1"/>
  <c r="AE186" i="1" s="1"/>
  <c r="U187" i="1"/>
  <c r="W187" i="1" s="1"/>
  <c r="Y187" i="1" s="1"/>
  <c r="AA187" i="1" s="1"/>
  <c r="AC187" i="1" s="1"/>
  <c r="AE187" i="1" s="1"/>
  <c r="U190" i="1"/>
  <c r="W190" i="1" s="1"/>
  <c r="Y190" i="1" s="1"/>
  <c r="AA190" i="1" s="1"/>
  <c r="AC190" i="1" s="1"/>
  <c r="AE190" i="1" s="1"/>
  <c r="U191" i="1"/>
  <c r="W191" i="1" s="1"/>
  <c r="Y191" i="1" s="1"/>
  <c r="AA191" i="1" s="1"/>
  <c r="AC191" i="1" s="1"/>
  <c r="AE191" i="1" s="1"/>
  <c r="U194" i="1"/>
  <c r="W194" i="1" s="1"/>
  <c r="Y194" i="1" s="1"/>
  <c r="AA194" i="1" s="1"/>
  <c r="AC194" i="1" s="1"/>
  <c r="AE194" i="1" s="1"/>
  <c r="U195" i="1"/>
  <c r="W195" i="1" s="1"/>
  <c r="Y195" i="1" s="1"/>
  <c r="AA195" i="1" s="1"/>
  <c r="AC195" i="1" s="1"/>
  <c r="AE195" i="1" s="1"/>
  <c r="U198" i="1"/>
  <c r="W198" i="1" s="1"/>
  <c r="Y198" i="1" s="1"/>
  <c r="AA198" i="1" s="1"/>
  <c r="AC198" i="1" s="1"/>
  <c r="AE198" i="1" s="1"/>
  <c r="U199" i="1"/>
  <c r="W199" i="1" s="1"/>
  <c r="Y199" i="1" s="1"/>
  <c r="AA199" i="1" s="1"/>
  <c r="AC199" i="1" s="1"/>
  <c r="AE199" i="1" s="1"/>
  <c r="U200" i="1"/>
  <c r="W200" i="1" s="1"/>
  <c r="Y200" i="1" s="1"/>
  <c r="AA200" i="1" s="1"/>
  <c r="AC200" i="1" s="1"/>
  <c r="AE200" i="1" s="1"/>
  <c r="U203" i="1"/>
  <c r="W203" i="1" s="1"/>
  <c r="Y203" i="1" s="1"/>
  <c r="AA203" i="1" s="1"/>
  <c r="AC203" i="1" s="1"/>
  <c r="AE203" i="1" s="1"/>
  <c r="U204" i="1"/>
  <c r="W204" i="1" s="1"/>
  <c r="Y204" i="1" s="1"/>
  <c r="AA204" i="1" s="1"/>
  <c r="AC204" i="1" s="1"/>
  <c r="AE204" i="1" s="1"/>
  <c r="U207" i="1"/>
  <c r="W207" i="1" s="1"/>
  <c r="Y207" i="1" s="1"/>
  <c r="AA207" i="1" s="1"/>
  <c r="AC207" i="1" s="1"/>
  <c r="AE207" i="1" s="1"/>
  <c r="U208" i="1"/>
  <c r="W208" i="1" s="1"/>
  <c r="Y208" i="1" s="1"/>
  <c r="AA208" i="1" s="1"/>
  <c r="AC208" i="1" s="1"/>
  <c r="AE208" i="1" s="1"/>
  <c r="U211" i="1"/>
  <c r="W211" i="1" s="1"/>
  <c r="Y211" i="1" s="1"/>
  <c r="AA211" i="1" s="1"/>
  <c r="AC211" i="1" s="1"/>
  <c r="AE211" i="1" s="1"/>
  <c r="U212" i="1"/>
  <c r="W212" i="1" s="1"/>
  <c r="Y212" i="1" s="1"/>
  <c r="AA212" i="1" s="1"/>
  <c r="AC212" i="1" s="1"/>
  <c r="AE212" i="1" s="1"/>
  <c r="U215" i="1"/>
  <c r="W215" i="1" s="1"/>
  <c r="Y215" i="1" s="1"/>
  <c r="AA215" i="1" s="1"/>
  <c r="AC215" i="1" s="1"/>
  <c r="AE215" i="1" s="1"/>
  <c r="U216" i="1"/>
  <c r="W216" i="1" s="1"/>
  <c r="Y216" i="1" s="1"/>
  <c r="AA216" i="1" s="1"/>
  <c r="AC216" i="1" s="1"/>
  <c r="AE216" i="1" s="1"/>
  <c r="U219" i="1"/>
  <c r="W219" i="1" s="1"/>
  <c r="Y219" i="1" s="1"/>
  <c r="AA219" i="1" s="1"/>
  <c r="AC219" i="1" s="1"/>
  <c r="AE219" i="1" s="1"/>
  <c r="U220" i="1"/>
  <c r="W220" i="1" s="1"/>
  <c r="Y220" i="1" s="1"/>
  <c r="AA220" i="1" s="1"/>
  <c r="AC220" i="1" s="1"/>
  <c r="AE220" i="1" s="1"/>
  <c r="U223" i="1"/>
  <c r="W223" i="1" s="1"/>
  <c r="Y223" i="1" s="1"/>
  <c r="AA223" i="1" s="1"/>
  <c r="AC223" i="1" s="1"/>
  <c r="AE223" i="1" s="1"/>
  <c r="U224" i="1"/>
  <c r="W224" i="1" s="1"/>
  <c r="Y224" i="1" s="1"/>
  <c r="AA224" i="1" s="1"/>
  <c r="AC224" i="1" s="1"/>
  <c r="AE224" i="1" s="1"/>
  <c r="U227" i="1"/>
  <c r="W227" i="1" s="1"/>
  <c r="Y227" i="1" s="1"/>
  <c r="AA227" i="1" s="1"/>
  <c r="AC227" i="1" s="1"/>
  <c r="AE227" i="1" s="1"/>
  <c r="U228" i="1"/>
  <c r="W228" i="1" s="1"/>
  <c r="Y228" i="1" s="1"/>
  <c r="AA228" i="1" s="1"/>
  <c r="AC228" i="1" s="1"/>
  <c r="AE228" i="1" s="1"/>
  <c r="U231" i="1"/>
  <c r="W231" i="1" s="1"/>
  <c r="Y231" i="1" s="1"/>
  <c r="AA231" i="1" s="1"/>
  <c r="AC231" i="1" s="1"/>
  <c r="AE231" i="1" s="1"/>
  <c r="U232" i="1"/>
  <c r="W232" i="1" s="1"/>
  <c r="Y232" i="1" s="1"/>
  <c r="AA232" i="1" s="1"/>
  <c r="AC232" i="1" s="1"/>
  <c r="AE232" i="1" s="1"/>
  <c r="U235" i="1"/>
  <c r="W235" i="1" s="1"/>
  <c r="Y235" i="1" s="1"/>
  <c r="AA235" i="1" s="1"/>
  <c r="AC235" i="1" s="1"/>
  <c r="AE235" i="1" s="1"/>
  <c r="U236" i="1"/>
  <c r="W236" i="1" s="1"/>
  <c r="Y236" i="1" s="1"/>
  <c r="AA236" i="1" s="1"/>
  <c r="AC236" i="1" s="1"/>
  <c r="AE236" i="1" s="1"/>
  <c r="U237" i="1"/>
  <c r="W237" i="1" s="1"/>
  <c r="Y237" i="1" s="1"/>
  <c r="AA237" i="1" s="1"/>
  <c r="AC237" i="1" s="1"/>
  <c r="AE237" i="1" s="1"/>
  <c r="U238" i="1"/>
  <c r="W238" i="1" s="1"/>
  <c r="Y238" i="1" s="1"/>
  <c r="AA238" i="1" s="1"/>
  <c r="AC238" i="1" s="1"/>
  <c r="AE238" i="1" s="1"/>
  <c r="U239" i="1"/>
  <c r="W239" i="1" s="1"/>
  <c r="Y239" i="1" s="1"/>
  <c r="AA239" i="1" s="1"/>
  <c r="AC239" i="1" s="1"/>
  <c r="AE239" i="1" s="1"/>
  <c r="U240" i="1"/>
  <c r="W240" i="1" s="1"/>
  <c r="Y240" i="1" s="1"/>
  <c r="AA240" i="1" s="1"/>
  <c r="AC240" i="1" s="1"/>
  <c r="AE240" i="1" s="1"/>
  <c r="U243" i="1"/>
  <c r="W243" i="1" s="1"/>
  <c r="Y243" i="1" s="1"/>
  <c r="AA243" i="1" s="1"/>
  <c r="AC243" i="1" s="1"/>
  <c r="AE243" i="1" s="1"/>
  <c r="U244" i="1"/>
  <c r="W244" i="1" s="1"/>
  <c r="Y244" i="1" s="1"/>
  <c r="AA244" i="1" s="1"/>
  <c r="AC244" i="1" s="1"/>
  <c r="AE244" i="1" s="1"/>
  <c r="U247" i="1"/>
  <c r="W247" i="1" s="1"/>
  <c r="Y247" i="1" s="1"/>
  <c r="AA247" i="1" s="1"/>
  <c r="AC247" i="1" s="1"/>
  <c r="AE247" i="1" s="1"/>
  <c r="U248" i="1"/>
  <c r="W248" i="1" s="1"/>
  <c r="Y248" i="1" s="1"/>
  <c r="AA248" i="1" s="1"/>
  <c r="AC248" i="1" s="1"/>
  <c r="AE248" i="1" s="1"/>
  <c r="U251" i="1"/>
  <c r="W251" i="1" s="1"/>
  <c r="Y251" i="1" s="1"/>
  <c r="AA251" i="1" s="1"/>
  <c r="AC251" i="1" s="1"/>
  <c r="AE251" i="1" s="1"/>
  <c r="U252" i="1"/>
  <c r="W252" i="1" s="1"/>
  <c r="Y252" i="1" s="1"/>
  <c r="AA252" i="1" s="1"/>
  <c r="AC252" i="1" s="1"/>
  <c r="AE252" i="1" s="1"/>
  <c r="U278" i="1"/>
  <c r="W278" i="1" s="1"/>
  <c r="Y278" i="1" s="1"/>
  <c r="AA278" i="1" s="1"/>
  <c r="AC278" i="1" s="1"/>
  <c r="AE278" i="1" s="1"/>
  <c r="U281" i="1"/>
  <c r="W281" i="1" s="1"/>
  <c r="Y281" i="1" s="1"/>
  <c r="AA281" i="1" s="1"/>
  <c r="AC281" i="1" s="1"/>
  <c r="AE281" i="1" s="1"/>
  <c r="U290" i="1"/>
  <c r="W290" i="1" s="1"/>
  <c r="Y290" i="1" s="1"/>
  <c r="AA290" i="1" s="1"/>
  <c r="AC290" i="1" s="1"/>
  <c r="AE290" i="1" s="1"/>
  <c r="U293" i="1"/>
  <c r="W293" i="1" s="1"/>
  <c r="Y293" i="1" s="1"/>
  <c r="AA293" i="1" s="1"/>
  <c r="AC293" i="1" s="1"/>
  <c r="AE293" i="1" s="1"/>
  <c r="U294" i="1"/>
  <c r="W294" i="1" s="1"/>
  <c r="Y294" i="1" s="1"/>
  <c r="AA294" i="1" s="1"/>
  <c r="AC294" i="1" s="1"/>
  <c r="AE294" i="1" s="1"/>
  <c r="U295" i="1"/>
  <c r="W295" i="1" s="1"/>
  <c r="Y295" i="1" s="1"/>
  <c r="AA295" i="1" s="1"/>
  <c r="AC295" i="1" s="1"/>
  <c r="AE295" i="1" s="1"/>
  <c r="U296" i="1"/>
  <c r="W296" i="1" s="1"/>
  <c r="Y296" i="1" s="1"/>
  <c r="AA296" i="1" s="1"/>
  <c r="AC296" i="1" s="1"/>
  <c r="AE296" i="1" s="1"/>
  <c r="U297" i="1"/>
  <c r="W297" i="1" s="1"/>
  <c r="Y297" i="1" s="1"/>
  <c r="AA297" i="1" s="1"/>
  <c r="AC297" i="1" s="1"/>
  <c r="AE297" i="1" s="1"/>
  <c r="U298" i="1"/>
  <c r="W298" i="1" s="1"/>
  <c r="Y298" i="1" s="1"/>
  <c r="AA298" i="1" s="1"/>
  <c r="AC298" i="1" s="1"/>
  <c r="AE298" i="1" s="1"/>
  <c r="U299" i="1"/>
  <c r="W299" i="1" s="1"/>
  <c r="Y299" i="1" s="1"/>
  <c r="AA299" i="1" s="1"/>
  <c r="AC299" i="1" s="1"/>
  <c r="AE299" i="1" s="1"/>
  <c r="U302" i="1"/>
  <c r="W302" i="1" s="1"/>
  <c r="Y302" i="1" s="1"/>
  <c r="AA302" i="1" s="1"/>
  <c r="AC302" i="1" s="1"/>
  <c r="AE302" i="1" s="1"/>
  <c r="U303" i="1"/>
  <c r="W303" i="1" s="1"/>
  <c r="Y303" i="1" s="1"/>
  <c r="AA303" i="1" s="1"/>
  <c r="AC303" i="1" s="1"/>
  <c r="AE303" i="1" s="1"/>
  <c r="U304" i="1"/>
  <c r="W304" i="1" s="1"/>
  <c r="Y304" i="1" s="1"/>
  <c r="AA304" i="1" s="1"/>
  <c r="AC304" i="1" s="1"/>
  <c r="AE304" i="1" s="1"/>
  <c r="U307" i="1"/>
  <c r="W307" i="1" s="1"/>
  <c r="Y307" i="1" s="1"/>
  <c r="AA307" i="1" s="1"/>
  <c r="AC307" i="1" s="1"/>
  <c r="AE307" i="1" s="1"/>
  <c r="F23" i="1"/>
  <c r="H23" i="1" s="1"/>
  <c r="J23" i="1" s="1"/>
  <c r="L23" i="1" s="1"/>
  <c r="N23" i="1" s="1"/>
  <c r="P23" i="1" s="1"/>
  <c r="R23" i="1" s="1"/>
  <c r="F24" i="1"/>
  <c r="H24" i="1" s="1"/>
  <c r="J24" i="1" s="1"/>
  <c r="L24" i="1" s="1"/>
  <c r="N24" i="1" s="1"/>
  <c r="P24" i="1" s="1"/>
  <c r="R24" i="1" s="1"/>
  <c r="F25" i="1"/>
  <c r="H25" i="1" s="1"/>
  <c r="J25" i="1" s="1"/>
  <c r="L25" i="1" s="1"/>
  <c r="N25" i="1" s="1"/>
  <c r="P25" i="1" s="1"/>
  <c r="R25" i="1" s="1"/>
  <c r="F28" i="1"/>
  <c r="H28" i="1" s="1"/>
  <c r="J28" i="1" s="1"/>
  <c r="L28" i="1" s="1"/>
  <c r="N28" i="1" s="1"/>
  <c r="P28" i="1" s="1"/>
  <c r="R28" i="1" s="1"/>
  <c r="F29" i="1"/>
  <c r="H29" i="1" s="1"/>
  <c r="J29" i="1" s="1"/>
  <c r="L29" i="1" s="1"/>
  <c r="N29" i="1" s="1"/>
  <c r="P29" i="1" s="1"/>
  <c r="R29" i="1" s="1"/>
  <c r="F30" i="1"/>
  <c r="H30" i="1" s="1"/>
  <c r="J30" i="1" s="1"/>
  <c r="L30" i="1" s="1"/>
  <c r="N30" i="1" s="1"/>
  <c r="P30" i="1" s="1"/>
  <c r="R30" i="1" s="1"/>
  <c r="F33" i="1"/>
  <c r="H33" i="1" s="1"/>
  <c r="J33" i="1" s="1"/>
  <c r="L33" i="1" s="1"/>
  <c r="N33" i="1" s="1"/>
  <c r="P33" i="1" s="1"/>
  <c r="R33" i="1" s="1"/>
  <c r="F34" i="1"/>
  <c r="H34" i="1" s="1"/>
  <c r="J34" i="1" s="1"/>
  <c r="L34" i="1" s="1"/>
  <c r="N34" i="1" s="1"/>
  <c r="P34" i="1" s="1"/>
  <c r="R34" i="1" s="1"/>
  <c r="F35" i="1"/>
  <c r="H35" i="1" s="1"/>
  <c r="J35" i="1" s="1"/>
  <c r="L35" i="1" s="1"/>
  <c r="N35" i="1" s="1"/>
  <c r="P35" i="1" s="1"/>
  <c r="R35" i="1" s="1"/>
  <c r="F38" i="1"/>
  <c r="H38" i="1" s="1"/>
  <c r="J38" i="1" s="1"/>
  <c r="L38" i="1" s="1"/>
  <c r="N38" i="1" s="1"/>
  <c r="P38" i="1" s="1"/>
  <c r="R38" i="1" s="1"/>
  <c r="F39" i="1"/>
  <c r="H39" i="1" s="1"/>
  <c r="J39" i="1" s="1"/>
  <c r="L39" i="1" s="1"/>
  <c r="N39" i="1" s="1"/>
  <c r="P39" i="1" s="1"/>
  <c r="R39" i="1" s="1"/>
  <c r="F40" i="1"/>
  <c r="H40" i="1" s="1"/>
  <c r="J40" i="1" s="1"/>
  <c r="L40" i="1" s="1"/>
  <c r="N40" i="1" s="1"/>
  <c r="P40" i="1" s="1"/>
  <c r="R40" i="1" s="1"/>
  <c r="F41" i="1"/>
  <c r="H41" i="1" s="1"/>
  <c r="J41" i="1" s="1"/>
  <c r="L41" i="1" s="1"/>
  <c r="N41" i="1" s="1"/>
  <c r="P41" i="1" s="1"/>
  <c r="R41" i="1" s="1"/>
  <c r="F42" i="1"/>
  <c r="H42" i="1" s="1"/>
  <c r="J42" i="1" s="1"/>
  <c r="F46" i="1"/>
  <c r="H46" i="1" s="1"/>
  <c r="J46" i="1" s="1"/>
  <c r="L46" i="1" s="1"/>
  <c r="N46" i="1" s="1"/>
  <c r="P46" i="1" s="1"/>
  <c r="R46" i="1" s="1"/>
  <c r="F49" i="1"/>
  <c r="H49" i="1" s="1"/>
  <c r="J49" i="1" s="1"/>
  <c r="L49" i="1" s="1"/>
  <c r="N49" i="1" s="1"/>
  <c r="P49" i="1" s="1"/>
  <c r="R49" i="1" s="1"/>
  <c r="F50" i="1"/>
  <c r="H50" i="1" s="1"/>
  <c r="J50" i="1" s="1"/>
  <c r="L50" i="1" s="1"/>
  <c r="N50" i="1" s="1"/>
  <c r="P50" i="1" s="1"/>
  <c r="R50" i="1" s="1"/>
  <c r="F54" i="1"/>
  <c r="H54" i="1" s="1"/>
  <c r="J54" i="1" s="1"/>
  <c r="L54" i="1" s="1"/>
  <c r="N54" i="1" s="1"/>
  <c r="P54" i="1" s="1"/>
  <c r="R54" i="1" s="1"/>
  <c r="F55" i="1"/>
  <c r="H55" i="1" s="1"/>
  <c r="J55" i="1" s="1"/>
  <c r="L55" i="1" s="1"/>
  <c r="N55" i="1" s="1"/>
  <c r="P55" i="1" s="1"/>
  <c r="R55" i="1" s="1"/>
  <c r="F56" i="1"/>
  <c r="H56" i="1" s="1"/>
  <c r="J56" i="1" s="1"/>
  <c r="L56" i="1" s="1"/>
  <c r="N56" i="1" s="1"/>
  <c r="P56" i="1" s="1"/>
  <c r="R56" i="1" s="1"/>
  <c r="F59" i="1"/>
  <c r="H59" i="1" s="1"/>
  <c r="J59" i="1" s="1"/>
  <c r="L59" i="1" s="1"/>
  <c r="N59" i="1" s="1"/>
  <c r="P59" i="1" s="1"/>
  <c r="R59" i="1" s="1"/>
  <c r="F60" i="1"/>
  <c r="H60" i="1" s="1"/>
  <c r="J60" i="1" s="1"/>
  <c r="L60" i="1" s="1"/>
  <c r="N60" i="1" s="1"/>
  <c r="P60" i="1" s="1"/>
  <c r="R60" i="1" s="1"/>
  <c r="F61" i="1"/>
  <c r="H61" i="1" s="1"/>
  <c r="J61" i="1" s="1"/>
  <c r="L61" i="1" s="1"/>
  <c r="N61" i="1" s="1"/>
  <c r="P61" i="1" s="1"/>
  <c r="R61" i="1" s="1"/>
  <c r="F62" i="1"/>
  <c r="H62" i="1" s="1"/>
  <c r="J62" i="1" s="1"/>
  <c r="L62" i="1" s="1"/>
  <c r="N62" i="1" s="1"/>
  <c r="P62" i="1" s="1"/>
  <c r="R62" i="1" s="1"/>
  <c r="F65" i="1"/>
  <c r="H65" i="1" s="1"/>
  <c r="J65" i="1" s="1"/>
  <c r="L65" i="1" s="1"/>
  <c r="N65" i="1" s="1"/>
  <c r="P65" i="1" s="1"/>
  <c r="R65" i="1" s="1"/>
  <c r="F66" i="1"/>
  <c r="H66" i="1" s="1"/>
  <c r="J66" i="1" s="1"/>
  <c r="L66" i="1" s="1"/>
  <c r="N66" i="1" s="1"/>
  <c r="P66" i="1" s="1"/>
  <c r="R66" i="1" s="1"/>
  <c r="F69" i="1"/>
  <c r="H69" i="1" s="1"/>
  <c r="J69" i="1" s="1"/>
  <c r="L69" i="1" s="1"/>
  <c r="N69" i="1" s="1"/>
  <c r="P69" i="1" s="1"/>
  <c r="R69" i="1" s="1"/>
  <c r="F70" i="1"/>
  <c r="H70" i="1" s="1"/>
  <c r="J70" i="1" s="1"/>
  <c r="L70" i="1" s="1"/>
  <c r="N70" i="1" s="1"/>
  <c r="P70" i="1" s="1"/>
  <c r="R70" i="1" s="1"/>
  <c r="F73" i="1"/>
  <c r="H73" i="1" s="1"/>
  <c r="J73" i="1" s="1"/>
  <c r="L73" i="1" s="1"/>
  <c r="N73" i="1" s="1"/>
  <c r="P73" i="1" s="1"/>
  <c r="R73" i="1" s="1"/>
  <c r="F74" i="1"/>
  <c r="H74" i="1" s="1"/>
  <c r="J74" i="1" s="1"/>
  <c r="L74" i="1" s="1"/>
  <c r="N74" i="1" s="1"/>
  <c r="P74" i="1" s="1"/>
  <c r="R74" i="1" s="1"/>
  <c r="F75" i="1"/>
  <c r="H75" i="1" s="1"/>
  <c r="J75" i="1" s="1"/>
  <c r="L75" i="1" s="1"/>
  <c r="N75" i="1" s="1"/>
  <c r="P75" i="1" s="1"/>
  <c r="R75" i="1" s="1"/>
  <c r="F79" i="1"/>
  <c r="H79" i="1" s="1"/>
  <c r="J79" i="1" s="1"/>
  <c r="L79" i="1" s="1"/>
  <c r="N79" i="1" s="1"/>
  <c r="P79" i="1" s="1"/>
  <c r="R79" i="1" s="1"/>
  <c r="F80" i="1"/>
  <c r="H80" i="1" s="1"/>
  <c r="J80" i="1" s="1"/>
  <c r="L80" i="1" s="1"/>
  <c r="N80" i="1" s="1"/>
  <c r="P80" i="1" s="1"/>
  <c r="R80" i="1" s="1"/>
  <c r="F81" i="1"/>
  <c r="H81" i="1" s="1"/>
  <c r="J81" i="1" s="1"/>
  <c r="L81" i="1" s="1"/>
  <c r="N81" i="1" s="1"/>
  <c r="P81" i="1" s="1"/>
  <c r="R81" i="1" s="1"/>
  <c r="F82" i="1"/>
  <c r="H82" i="1" s="1"/>
  <c r="J82" i="1" s="1"/>
  <c r="L82" i="1" s="1"/>
  <c r="N82" i="1" s="1"/>
  <c r="P82" i="1" s="1"/>
  <c r="R82" i="1" s="1"/>
  <c r="F83" i="1"/>
  <c r="H83" i="1" s="1"/>
  <c r="J83" i="1" s="1"/>
  <c r="L83" i="1" s="1"/>
  <c r="N83" i="1" s="1"/>
  <c r="P83" i="1" s="1"/>
  <c r="R83" i="1" s="1"/>
  <c r="F84" i="1"/>
  <c r="H84" i="1" s="1"/>
  <c r="J84" i="1" s="1"/>
  <c r="L84" i="1" s="1"/>
  <c r="N84" i="1" s="1"/>
  <c r="P84" i="1" s="1"/>
  <c r="R84" i="1" s="1"/>
  <c r="F85" i="1"/>
  <c r="H85" i="1" s="1"/>
  <c r="J85" i="1" s="1"/>
  <c r="L85" i="1" s="1"/>
  <c r="N85" i="1" s="1"/>
  <c r="P85" i="1" s="1"/>
  <c r="R85" i="1" s="1"/>
  <c r="F86" i="1"/>
  <c r="H86" i="1" s="1"/>
  <c r="J86" i="1" s="1"/>
  <c r="L86" i="1" s="1"/>
  <c r="N86" i="1" s="1"/>
  <c r="P86" i="1" s="1"/>
  <c r="R86" i="1" s="1"/>
  <c r="F87" i="1"/>
  <c r="H87" i="1" s="1"/>
  <c r="J87" i="1" s="1"/>
  <c r="L87" i="1" s="1"/>
  <c r="N87" i="1" s="1"/>
  <c r="P87" i="1" s="1"/>
  <c r="R87" i="1" s="1"/>
  <c r="F88" i="1"/>
  <c r="H88" i="1" s="1"/>
  <c r="J88" i="1" s="1"/>
  <c r="L88" i="1" s="1"/>
  <c r="N88" i="1" s="1"/>
  <c r="P88" i="1" s="1"/>
  <c r="R88" i="1" s="1"/>
  <c r="F89" i="1"/>
  <c r="H89" i="1" s="1"/>
  <c r="J89" i="1" s="1"/>
  <c r="L89" i="1" s="1"/>
  <c r="N89" i="1" s="1"/>
  <c r="P89" i="1" s="1"/>
  <c r="R89" i="1" s="1"/>
  <c r="F105" i="1"/>
  <c r="H105" i="1" s="1"/>
  <c r="J105" i="1" s="1"/>
  <c r="L105" i="1" s="1"/>
  <c r="N105" i="1" s="1"/>
  <c r="P105" i="1" s="1"/>
  <c r="R105" i="1" s="1"/>
  <c r="F106" i="1"/>
  <c r="H106" i="1" s="1"/>
  <c r="J106" i="1" s="1"/>
  <c r="L106" i="1" s="1"/>
  <c r="N106" i="1" s="1"/>
  <c r="P106" i="1" s="1"/>
  <c r="R106" i="1" s="1"/>
  <c r="F107" i="1"/>
  <c r="H107" i="1" s="1"/>
  <c r="J107" i="1" s="1"/>
  <c r="L107" i="1" s="1"/>
  <c r="N107" i="1" s="1"/>
  <c r="P107" i="1" s="1"/>
  <c r="R107" i="1" s="1"/>
  <c r="F109" i="1"/>
  <c r="H109" i="1" s="1"/>
  <c r="J109" i="1" s="1"/>
  <c r="L109" i="1" s="1"/>
  <c r="N109" i="1" s="1"/>
  <c r="P109" i="1" s="1"/>
  <c r="R109" i="1" s="1"/>
  <c r="F110" i="1"/>
  <c r="H110" i="1" s="1"/>
  <c r="J110" i="1" s="1"/>
  <c r="L110" i="1" s="1"/>
  <c r="N110" i="1" s="1"/>
  <c r="P110" i="1" s="1"/>
  <c r="R110" i="1" s="1"/>
  <c r="F111" i="1"/>
  <c r="H111" i="1" s="1"/>
  <c r="J111" i="1" s="1"/>
  <c r="L111" i="1" s="1"/>
  <c r="N111" i="1" s="1"/>
  <c r="P111" i="1" s="1"/>
  <c r="R111" i="1" s="1"/>
  <c r="F112" i="1"/>
  <c r="H112" i="1" s="1"/>
  <c r="J112" i="1" s="1"/>
  <c r="L112" i="1" s="1"/>
  <c r="N112" i="1" s="1"/>
  <c r="P112" i="1" s="1"/>
  <c r="R112" i="1" s="1"/>
  <c r="F113" i="1"/>
  <c r="H113" i="1" s="1"/>
  <c r="J113" i="1" s="1"/>
  <c r="L113" i="1" s="1"/>
  <c r="N113" i="1" s="1"/>
  <c r="P113" i="1" s="1"/>
  <c r="R113" i="1" s="1"/>
  <c r="F114" i="1"/>
  <c r="H114" i="1" s="1"/>
  <c r="J114" i="1" s="1"/>
  <c r="L114" i="1" s="1"/>
  <c r="N114" i="1" s="1"/>
  <c r="P114" i="1" s="1"/>
  <c r="R114" i="1" s="1"/>
  <c r="F116" i="1"/>
  <c r="H116" i="1" s="1"/>
  <c r="J116" i="1" s="1"/>
  <c r="L116" i="1" s="1"/>
  <c r="N116" i="1" s="1"/>
  <c r="P116" i="1" s="1"/>
  <c r="R116" i="1" s="1"/>
  <c r="F118" i="1"/>
  <c r="H118" i="1" s="1"/>
  <c r="J118" i="1" s="1"/>
  <c r="L118" i="1" s="1"/>
  <c r="N118" i="1" s="1"/>
  <c r="P118" i="1" s="1"/>
  <c r="R118" i="1" s="1"/>
  <c r="F120" i="1"/>
  <c r="H120" i="1" s="1"/>
  <c r="J120" i="1" s="1"/>
  <c r="L120" i="1" s="1"/>
  <c r="N120" i="1" s="1"/>
  <c r="P120" i="1" s="1"/>
  <c r="R120" i="1" s="1"/>
  <c r="F121" i="1"/>
  <c r="H121" i="1" s="1"/>
  <c r="J121" i="1" s="1"/>
  <c r="L121" i="1" s="1"/>
  <c r="N121" i="1" s="1"/>
  <c r="P121" i="1" s="1"/>
  <c r="R121" i="1" s="1"/>
  <c r="F123" i="1"/>
  <c r="H123" i="1" s="1"/>
  <c r="J123" i="1" s="1"/>
  <c r="L123" i="1" s="1"/>
  <c r="N123" i="1" s="1"/>
  <c r="P123" i="1" s="1"/>
  <c r="R123" i="1" s="1"/>
  <c r="F125" i="1"/>
  <c r="H125" i="1" s="1"/>
  <c r="J125" i="1" s="1"/>
  <c r="L125" i="1" s="1"/>
  <c r="N125" i="1" s="1"/>
  <c r="P125" i="1" s="1"/>
  <c r="R125" i="1" s="1"/>
  <c r="F127" i="1"/>
  <c r="H127" i="1" s="1"/>
  <c r="J127" i="1" s="1"/>
  <c r="L127" i="1" s="1"/>
  <c r="N127" i="1" s="1"/>
  <c r="P127" i="1" s="1"/>
  <c r="R127" i="1" s="1"/>
  <c r="F128" i="1"/>
  <c r="H128" i="1" s="1"/>
  <c r="J128" i="1" s="1"/>
  <c r="L128" i="1" s="1"/>
  <c r="N128" i="1" s="1"/>
  <c r="P128" i="1" s="1"/>
  <c r="R128" i="1" s="1"/>
  <c r="F131" i="1"/>
  <c r="H131" i="1" s="1"/>
  <c r="J131" i="1" s="1"/>
  <c r="L131" i="1" s="1"/>
  <c r="N131" i="1" s="1"/>
  <c r="P131" i="1" s="1"/>
  <c r="R131" i="1" s="1"/>
  <c r="F132" i="1"/>
  <c r="H132" i="1" s="1"/>
  <c r="J132" i="1" s="1"/>
  <c r="L132" i="1" s="1"/>
  <c r="N132" i="1" s="1"/>
  <c r="P132" i="1" s="1"/>
  <c r="R132" i="1" s="1"/>
  <c r="F133" i="1"/>
  <c r="H133" i="1" s="1"/>
  <c r="J133" i="1" s="1"/>
  <c r="L133" i="1" s="1"/>
  <c r="N133" i="1" s="1"/>
  <c r="P133" i="1" s="1"/>
  <c r="R133" i="1" s="1"/>
  <c r="F136" i="1"/>
  <c r="H136" i="1" s="1"/>
  <c r="J136" i="1" s="1"/>
  <c r="L136" i="1" s="1"/>
  <c r="N136" i="1" s="1"/>
  <c r="P136" i="1" s="1"/>
  <c r="R136" i="1" s="1"/>
  <c r="F139" i="1"/>
  <c r="H139" i="1" s="1"/>
  <c r="J139" i="1" s="1"/>
  <c r="L139" i="1" s="1"/>
  <c r="N139" i="1" s="1"/>
  <c r="P139" i="1" s="1"/>
  <c r="R139" i="1" s="1"/>
  <c r="F140" i="1"/>
  <c r="H140" i="1" s="1"/>
  <c r="J140" i="1" s="1"/>
  <c r="L140" i="1" s="1"/>
  <c r="N140" i="1" s="1"/>
  <c r="P140" i="1" s="1"/>
  <c r="R140" i="1" s="1"/>
  <c r="F145" i="1"/>
  <c r="H145" i="1" s="1"/>
  <c r="J145" i="1" s="1"/>
  <c r="L145" i="1" s="1"/>
  <c r="N145" i="1" s="1"/>
  <c r="P145" i="1" s="1"/>
  <c r="R145" i="1" s="1"/>
  <c r="F148" i="1"/>
  <c r="H148" i="1" s="1"/>
  <c r="J148" i="1" s="1"/>
  <c r="L148" i="1" s="1"/>
  <c r="N148" i="1" s="1"/>
  <c r="P148" i="1" s="1"/>
  <c r="R148" i="1" s="1"/>
  <c r="F149" i="1"/>
  <c r="H149" i="1" s="1"/>
  <c r="J149" i="1" s="1"/>
  <c r="L149" i="1" s="1"/>
  <c r="N149" i="1" s="1"/>
  <c r="P149" i="1" s="1"/>
  <c r="R149" i="1" s="1"/>
  <c r="F150" i="1"/>
  <c r="H150" i="1" s="1"/>
  <c r="J150" i="1" s="1"/>
  <c r="L150" i="1" s="1"/>
  <c r="N150" i="1" s="1"/>
  <c r="P150" i="1" s="1"/>
  <c r="R150" i="1" s="1"/>
  <c r="F151" i="1"/>
  <c r="H151" i="1" s="1"/>
  <c r="J151" i="1" s="1"/>
  <c r="L151" i="1" s="1"/>
  <c r="N151" i="1" s="1"/>
  <c r="P151" i="1" s="1"/>
  <c r="R151" i="1" s="1"/>
  <c r="F152" i="1"/>
  <c r="H152" i="1" s="1"/>
  <c r="J152" i="1" s="1"/>
  <c r="L152" i="1" s="1"/>
  <c r="N152" i="1" s="1"/>
  <c r="P152" i="1" s="1"/>
  <c r="R152" i="1" s="1"/>
  <c r="F153" i="1"/>
  <c r="H153" i="1" s="1"/>
  <c r="J153" i="1" s="1"/>
  <c r="L153" i="1" s="1"/>
  <c r="N153" i="1" s="1"/>
  <c r="P153" i="1" s="1"/>
  <c r="R153" i="1" s="1"/>
  <c r="F154" i="1"/>
  <c r="H154" i="1" s="1"/>
  <c r="J154" i="1" s="1"/>
  <c r="L154" i="1" s="1"/>
  <c r="N154" i="1" s="1"/>
  <c r="P154" i="1" s="1"/>
  <c r="R154" i="1" s="1"/>
  <c r="F155" i="1"/>
  <c r="H155" i="1" s="1"/>
  <c r="J155" i="1" s="1"/>
  <c r="L155" i="1" s="1"/>
  <c r="N155" i="1" s="1"/>
  <c r="P155" i="1" s="1"/>
  <c r="R155" i="1" s="1"/>
  <c r="F158" i="1"/>
  <c r="H158" i="1" s="1"/>
  <c r="J158" i="1" s="1"/>
  <c r="L158" i="1" s="1"/>
  <c r="N158" i="1" s="1"/>
  <c r="P158" i="1" s="1"/>
  <c r="R158" i="1" s="1"/>
  <c r="F159" i="1"/>
  <c r="H159" i="1" s="1"/>
  <c r="J159" i="1" s="1"/>
  <c r="L159" i="1" s="1"/>
  <c r="N159" i="1" s="1"/>
  <c r="P159" i="1" s="1"/>
  <c r="R159" i="1" s="1"/>
  <c r="F162" i="1"/>
  <c r="H162" i="1" s="1"/>
  <c r="J162" i="1" s="1"/>
  <c r="L162" i="1" s="1"/>
  <c r="N162" i="1" s="1"/>
  <c r="P162" i="1" s="1"/>
  <c r="R162" i="1" s="1"/>
  <c r="F163" i="1"/>
  <c r="H163" i="1" s="1"/>
  <c r="J163" i="1" s="1"/>
  <c r="L163" i="1" s="1"/>
  <c r="N163" i="1" s="1"/>
  <c r="P163" i="1" s="1"/>
  <c r="R163" i="1" s="1"/>
  <c r="F164" i="1"/>
  <c r="H164" i="1" s="1"/>
  <c r="J164" i="1" s="1"/>
  <c r="L164" i="1" s="1"/>
  <c r="N164" i="1" s="1"/>
  <c r="P164" i="1" s="1"/>
  <c r="R164" i="1" s="1"/>
  <c r="F178" i="1"/>
  <c r="H178" i="1" s="1"/>
  <c r="J178" i="1" s="1"/>
  <c r="L178" i="1" s="1"/>
  <c r="N178" i="1" s="1"/>
  <c r="P178" i="1" s="1"/>
  <c r="R178" i="1" s="1"/>
  <c r="F179" i="1"/>
  <c r="H179" i="1" s="1"/>
  <c r="J179" i="1" s="1"/>
  <c r="L179" i="1" s="1"/>
  <c r="N179" i="1" s="1"/>
  <c r="P179" i="1" s="1"/>
  <c r="R179" i="1" s="1"/>
  <c r="F182" i="1"/>
  <c r="H182" i="1" s="1"/>
  <c r="J182" i="1" s="1"/>
  <c r="L182" i="1" s="1"/>
  <c r="N182" i="1" s="1"/>
  <c r="P182" i="1" s="1"/>
  <c r="R182" i="1" s="1"/>
  <c r="F183" i="1"/>
  <c r="H183" i="1" s="1"/>
  <c r="J183" i="1" s="1"/>
  <c r="L183" i="1" s="1"/>
  <c r="N183" i="1" s="1"/>
  <c r="P183" i="1" s="1"/>
  <c r="R183" i="1" s="1"/>
  <c r="F186" i="1"/>
  <c r="H186" i="1" s="1"/>
  <c r="J186" i="1" s="1"/>
  <c r="L186" i="1" s="1"/>
  <c r="N186" i="1" s="1"/>
  <c r="P186" i="1" s="1"/>
  <c r="R186" i="1" s="1"/>
  <c r="F187" i="1"/>
  <c r="H187" i="1" s="1"/>
  <c r="J187" i="1" s="1"/>
  <c r="L187" i="1" s="1"/>
  <c r="N187" i="1" s="1"/>
  <c r="P187" i="1" s="1"/>
  <c r="R187" i="1" s="1"/>
  <c r="F190" i="1"/>
  <c r="H190" i="1" s="1"/>
  <c r="J190" i="1" s="1"/>
  <c r="L190" i="1" s="1"/>
  <c r="N190" i="1" s="1"/>
  <c r="P190" i="1" s="1"/>
  <c r="R190" i="1" s="1"/>
  <c r="F191" i="1"/>
  <c r="H191" i="1" s="1"/>
  <c r="J191" i="1" s="1"/>
  <c r="L191" i="1" s="1"/>
  <c r="N191" i="1" s="1"/>
  <c r="P191" i="1" s="1"/>
  <c r="R191" i="1" s="1"/>
  <c r="F194" i="1"/>
  <c r="H194" i="1" s="1"/>
  <c r="J194" i="1" s="1"/>
  <c r="L194" i="1" s="1"/>
  <c r="N194" i="1" s="1"/>
  <c r="P194" i="1" s="1"/>
  <c r="R194" i="1" s="1"/>
  <c r="F195" i="1"/>
  <c r="H195" i="1" s="1"/>
  <c r="J195" i="1" s="1"/>
  <c r="L195" i="1" s="1"/>
  <c r="N195" i="1" s="1"/>
  <c r="P195" i="1" s="1"/>
  <c r="R195" i="1" s="1"/>
  <c r="F198" i="1"/>
  <c r="H198" i="1" s="1"/>
  <c r="J198" i="1" s="1"/>
  <c r="L198" i="1" s="1"/>
  <c r="N198" i="1" s="1"/>
  <c r="P198" i="1" s="1"/>
  <c r="R198" i="1" s="1"/>
  <c r="F199" i="1"/>
  <c r="H199" i="1" s="1"/>
  <c r="J199" i="1" s="1"/>
  <c r="L199" i="1" s="1"/>
  <c r="N199" i="1" s="1"/>
  <c r="P199" i="1" s="1"/>
  <c r="R199" i="1" s="1"/>
  <c r="F200" i="1"/>
  <c r="H200" i="1" s="1"/>
  <c r="J200" i="1" s="1"/>
  <c r="L200" i="1" s="1"/>
  <c r="N200" i="1" s="1"/>
  <c r="P200" i="1" s="1"/>
  <c r="R200" i="1" s="1"/>
  <c r="F203" i="1"/>
  <c r="H203" i="1" s="1"/>
  <c r="J203" i="1" s="1"/>
  <c r="L203" i="1" s="1"/>
  <c r="N203" i="1" s="1"/>
  <c r="P203" i="1" s="1"/>
  <c r="R203" i="1" s="1"/>
  <c r="F204" i="1"/>
  <c r="H204" i="1" s="1"/>
  <c r="J204" i="1" s="1"/>
  <c r="L204" i="1" s="1"/>
  <c r="N204" i="1" s="1"/>
  <c r="P204" i="1" s="1"/>
  <c r="R204" i="1" s="1"/>
  <c r="F207" i="1"/>
  <c r="H207" i="1" s="1"/>
  <c r="J207" i="1" s="1"/>
  <c r="L207" i="1" s="1"/>
  <c r="N207" i="1" s="1"/>
  <c r="P207" i="1" s="1"/>
  <c r="R207" i="1" s="1"/>
  <c r="F208" i="1"/>
  <c r="H208" i="1" s="1"/>
  <c r="J208" i="1" s="1"/>
  <c r="L208" i="1" s="1"/>
  <c r="N208" i="1" s="1"/>
  <c r="P208" i="1" s="1"/>
  <c r="R208" i="1" s="1"/>
  <c r="F211" i="1"/>
  <c r="H211" i="1" s="1"/>
  <c r="J211" i="1" s="1"/>
  <c r="L211" i="1" s="1"/>
  <c r="N211" i="1" s="1"/>
  <c r="P211" i="1" s="1"/>
  <c r="R211" i="1" s="1"/>
  <c r="F212" i="1"/>
  <c r="H212" i="1" s="1"/>
  <c r="J212" i="1" s="1"/>
  <c r="L212" i="1" s="1"/>
  <c r="N212" i="1" s="1"/>
  <c r="P212" i="1" s="1"/>
  <c r="R212" i="1" s="1"/>
  <c r="F215" i="1"/>
  <c r="H215" i="1" s="1"/>
  <c r="J215" i="1" s="1"/>
  <c r="L215" i="1" s="1"/>
  <c r="N215" i="1" s="1"/>
  <c r="P215" i="1" s="1"/>
  <c r="R215" i="1" s="1"/>
  <c r="F216" i="1"/>
  <c r="H216" i="1" s="1"/>
  <c r="J216" i="1" s="1"/>
  <c r="L216" i="1" s="1"/>
  <c r="N216" i="1" s="1"/>
  <c r="P216" i="1" s="1"/>
  <c r="R216" i="1" s="1"/>
  <c r="F219" i="1"/>
  <c r="H219" i="1" s="1"/>
  <c r="J219" i="1" s="1"/>
  <c r="L219" i="1" s="1"/>
  <c r="N219" i="1" s="1"/>
  <c r="P219" i="1" s="1"/>
  <c r="R219" i="1" s="1"/>
  <c r="F220" i="1"/>
  <c r="H220" i="1" s="1"/>
  <c r="J220" i="1" s="1"/>
  <c r="L220" i="1" s="1"/>
  <c r="N220" i="1" s="1"/>
  <c r="P220" i="1" s="1"/>
  <c r="R220" i="1" s="1"/>
  <c r="F223" i="1"/>
  <c r="H223" i="1" s="1"/>
  <c r="J223" i="1" s="1"/>
  <c r="L223" i="1" s="1"/>
  <c r="N223" i="1" s="1"/>
  <c r="P223" i="1" s="1"/>
  <c r="R223" i="1" s="1"/>
  <c r="F224" i="1"/>
  <c r="H224" i="1" s="1"/>
  <c r="J224" i="1" s="1"/>
  <c r="L224" i="1" s="1"/>
  <c r="N224" i="1" s="1"/>
  <c r="P224" i="1" s="1"/>
  <c r="R224" i="1" s="1"/>
  <c r="F227" i="1"/>
  <c r="H227" i="1" s="1"/>
  <c r="J227" i="1" s="1"/>
  <c r="L227" i="1" s="1"/>
  <c r="N227" i="1" s="1"/>
  <c r="P227" i="1" s="1"/>
  <c r="R227" i="1" s="1"/>
  <c r="F228" i="1"/>
  <c r="H228" i="1" s="1"/>
  <c r="J228" i="1" s="1"/>
  <c r="L228" i="1" s="1"/>
  <c r="N228" i="1" s="1"/>
  <c r="P228" i="1" s="1"/>
  <c r="R228" i="1" s="1"/>
  <c r="F231" i="1"/>
  <c r="H231" i="1" s="1"/>
  <c r="J231" i="1" s="1"/>
  <c r="L231" i="1" s="1"/>
  <c r="N231" i="1" s="1"/>
  <c r="P231" i="1" s="1"/>
  <c r="R231" i="1" s="1"/>
  <c r="F232" i="1"/>
  <c r="H232" i="1" s="1"/>
  <c r="J232" i="1" s="1"/>
  <c r="L232" i="1" s="1"/>
  <c r="N232" i="1" s="1"/>
  <c r="P232" i="1" s="1"/>
  <c r="R232" i="1" s="1"/>
  <c r="F235" i="1"/>
  <c r="H235" i="1" s="1"/>
  <c r="J235" i="1" s="1"/>
  <c r="L235" i="1" s="1"/>
  <c r="N235" i="1" s="1"/>
  <c r="P235" i="1" s="1"/>
  <c r="R235" i="1" s="1"/>
  <c r="F236" i="1"/>
  <c r="H236" i="1" s="1"/>
  <c r="J236" i="1" s="1"/>
  <c r="L236" i="1" s="1"/>
  <c r="N236" i="1" s="1"/>
  <c r="P236" i="1" s="1"/>
  <c r="R236" i="1" s="1"/>
  <c r="F237" i="1"/>
  <c r="H237" i="1" s="1"/>
  <c r="J237" i="1" s="1"/>
  <c r="L237" i="1" s="1"/>
  <c r="N237" i="1" s="1"/>
  <c r="P237" i="1" s="1"/>
  <c r="R237" i="1" s="1"/>
  <c r="F238" i="1"/>
  <c r="H238" i="1" s="1"/>
  <c r="J238" i="1" s="1"/>
  <c r="L238" i="1" s="1"/>
  <c r="N238" i="1" s="1"/>
  <c r="P238" i="1" s="1"/>
  <c r="R238" i="1" s="1"/>
  <c r="F239" i="1"/>
  <c r="H239" i="1" s="1"/>
  <c r="J239" i="1" s="1"/>
  <c r="L239" i="1" s="1"/>
  <c r="N239" i="1" s="1"/>
  <c r="P239" i="1" s="1"/>
  <c r="R239" i="1" s="1"/>
  <c r="F240" i="1"/>
  <c r="H240" i="1" s="1"/>
  <c r="J240" i="1" s="1"/>
  <c r="L240" i="1" s="1"/>
  <c r="N240" i="1" s="1"/>
  <c r="P240" i="1" s="1"/>
  <c r="R240" i="1" s="1"/>
  <c r="F243" i="1"/>
  <c r="H243" i="1" s="1"/>
  <c r="J243" i="1" s="1"/>
  <c r="L243" i="1" s="1"/>
  <c r="N243" i="1" s="1"/>
  <c r="P243" i="1" s="1"/>
  <c r="R243" i="1" s="1"/>
  <c r="F244" i="1"/>
  <c r="H244" i="1" s="1"/>
  <c r="J244" i="1" s="1"/>
  <c r="L244" i="1" s="1"/>
  <c r="N244" i="1" s="1"/>
  <c r="P244" i="1" s="1"/>
  <c r="R244" i="1" s="1"/>
  <c r="F247" i="1"/>
  <c r="H247" i="1" s="1"/>
  <c r="J247" i="1" s="1"/>
  <c r="L247" i="1" s="1"/>
  <c r="N247" i="1" s="1"/>
  <c r="P247" i="1" s="1"/>
  <c r="R247" i="1" s="1"/>
  <c r="F248" i="1"/>
  <c r="H248" i="1" s="1"/>
  <c r="J248" i="1" s="1"/>
  <c r="L248" i="1" s="1"/>
  <c r="N248" i="1" s="1"/>
  <c r="P248" i="1" s="1"/>
  <c r="R248" i="1" s="1"/>
  <c r="F251" i="1"/>
  <c r="H251" i="1" s="1"/>
  <c r="J251" i="1" s="1"/>
  <c r="L251" i="1" s="1"/>
  <c r="N251" i="1" s="1"/>
  <c r="P251" i="1" s="1"/>
  <c r="R251" i="1" s="1"/>
  <c r="F252" i="1"/>
  <c r="H252" i="1" s="1"/>
  <c r="J252" i="1" s="1"/>
  <c r="L252" i="1" s="1"/>
  <c r="N252" i="1" s="1"/>
  <c r="P252" i="1" s="1"/>
  <c r="R252" i="1" s="1"/>
  <c r="F278" i="1"/>
  <c r="H278" i="1" s="1"/>
  <c r="J278" i="1" s="1"/>
  <c r="L278" i="1" s="1"/>
  <c r="N278" i="1" s="1"/>
  <c r="P278" i="1" s="1"/>
  <c r="R278" i="1" s="1"/>
  <c r="F281" i="1"/>
  <c r="H281" i="1" s="1"/>
  <c r="J281" i="1" s="1"/>
  <c r="L281" i="1" s="1"/>
  <c r="N281" i="1" s="1"/>
  <c r="P281" i="1" s="1"/>
  <c r="R281" i="1" s="1"/>
  <c r="F290" i="1"/>
  <c r="H290" i="1" s="1"/>
  <c r="J290" i="1" s="1"/>
  <c r="L290" i="1" s="1"/>
  <c r="N290" i="1" s="1"/>
  <c r="P290" i="1" s="1"/>
  <c r="R290" i="1" s="1"/>
  <c r="F293" i="1"/>
  <c r="H293" i="1" s="1"/>
  <c r="J293" i="1" s="1"/>
  <c r="L293" i="1" s="1"/>
  <c r="N293" i="1" s="1"/>
  <c r="P293" i="1" s="1"/>
  <c r="R293" i="1" s="1"/>
  <c r="F294" i="1"/>
  <c r="H294" i="1" s="1"/>
  <c r="J294" i="1" s="1"/>
  <c r="L294" i="1" s="1"/>
  <c r="N294" i="1" s="1"/>
  <c r="P294" i="1" s="1"/>
  <c r="R294" i="1" s="1"/>
  <c r="F295" i="1"/>
  <c r="H295" i="1" s="1"/>
  <c r="J295" i="1" s="1"/>
  <c r="L295" i="1" s="1"/>
  <c r="N295" i="1" s="1"/>
  <c r="P295" i="1" s="1"/>
  <c r="R295" i="1" s="1"/>
  <c r="F296" i="1"/>
  <c r="H296" i="1" s="1"/>
  <c r="J296" i="1" s="1"/>
  <c r="L296" i="1" s="1"/>
  <c r="N296" i="1" s="1"/>
  <c r="P296" i="1" s="1"/>
  <c r="R296" i="1" s="1"/>
  <c r="F297" i="1"/>
  <c r="H297" i="1" s="1"/>
  <c r="J297" i="1" s="1"/>
  <c r="L297" i="1" s="1"/>
  <c r="N297" i="1" s="1"/>
  <c r="P297" i="1" s="1"/>
  <c r="R297" i="1" s="1"/>
  <c r="F298" i="1"/>
  <c r="H298" i="1" s="1"/>
  <c r="J298" i="1" s="1"/>
  <c r="L298" i="1" s="1"/>
  <c r="N298" i="1" s="1"/>
  <c r="P298" i="1" s="1"/>
  <c r="R298" i="1" s="1"/>
  <c r="F299" i="1"/>
  <c r="H299" i="1" s="1"/>
  <c r="J299" i="1" s="1"/>
  <c r="L299" i="1" s="1"/>
  <c r="N299" i="1" s="1"/>
  <c r="P299" i="1" s="1"/>
  <c r="R299" i="1" s="1"/>
  <c r="F302" i="1"/>
  <c r="H302" i="1" s="1"/>
  <c r="J302" i="1" s="1"/>
  <c r="L302" i="1" s="1"/>
  <c r="N302" i="1" s="1"/>
  <c r="P302" i="1" s="1"/>
  <c r="R302" i="1" s="1"/>
  <c r="F303" i="1"/>
  <c r="H303" i="1" s="1"/>
  <c r="J303" i="1" s="1"/>
  <c r="L303" i="1" s="1"/>
  <c r="N303" i="1" s="1"/>
  <c r="P303" i="1" s="1"/>
  <c r="R303" i="1" s="1"/>
  <c r="F304" i="1"/>
  <c r="H304" i="1" s="1"/>
  <c r="J304" i="1" s="1"/>
  <c r="L304" i="1" s="1"/>
  <c r="N304" i="1" s="1"/>
  <c r="P304" i="1" s="1"/>
  <c r="R304" i="1" s="1"/>
  <c r="F307" i="1"/>
  <c r="H307" i="1" s="1"/>
  <c r="J307" i="1" s="1"/>
  <c r="L307" i="1" s="1"/>
  <c r="N307" i="1" s="1"/>
  <c r="P307" i="1" s="1"/>
  <c r="R307" i="1" s="1"/>
  <c r="L42" i="1" l="1"/>
  <c r="N42" i="1" s="1"/>
  <c r="P42" i="1" s="1"/>
  <c r="R42" i="1" s="1"/>
  <c r="G317" i="1"/>
  <c r="AG143" i="1"/>
  <c r="AG329" i="1"/>
  <c r="AG327" i="1"/>
  <c r="AG292" i="1"/>
  <c r="AG289" i="1"/>
  <c r="AG279" i="1"/>
  <c r="AG276" i="1"/>
  <c r="AG275" i="1"/>
  <c r="AG272" i="1" s="1"/>
  <c r="AG249" i="1"/>
  <c r="AG245" i="1"/>
  <c r="AG241" i="1"/>
  <c r="AG233" i="1"/>
  <c r="AG328" i="1" s="1"/>
  <c r="AG229" i="1"/>
  <c r="AG225" i="1"/>
  <c r="AG221" i="1"/>
  <c r="AG217" i="1"/>
  <c r="AG213" i="1"/>
  <c r="AG209" i="1"/>
  <c r="AG205" i="1"/>
  <c r="AG201" i="1"/>
  <c r="AG196" i="1"/>
  <c r="AG192" i="1"/>
  <c r="AG188" i="1"/>
  <c r="AG184" i="1"/>
  <c r="AG180" i="1"/>
  <c r="AG176" i="1"/>
  <c r="AG174" i="1"/>
  <c r="AG319" i="1" s="1"/>
  <c r="AG173" i="1"/>
  <c r="AG160" i="1"/>
  <c r="AG156" i="1"/>
  <c r="AG146" i="1"/>
  <c r="AG144" i="1"/>
  <c r="AG137" i="1"/>
  <c r="AG134" i="1"/>
  <c r="AG129" i="1"/>
  <c r="AG104" i="1"/>
  <c r="AG322" i="1" s="1"/>
  <c r="AG103" i="1"/>
  <c r="AG102" i="1"/>
  <c r="AG101" i="1"/>
  <c r="AG71" i="1"/>
  <c r="AG67" i="1"/>
  <c r="AG63" i="1"/>
  <c r="AG57" i="1"/>
  <c r="AG52" i="1"/>
  <c r="AG47" i="1"/>
  <c r="AG36" i="1"/>
  <c r="AG31" i="1"/>
  <c r="AG26" i="1"/>
  <c r="AG21" i="1"/>
  <c r="AG20" i="1"/>
  <c r="AG19" i="1"/>
  <c r="AG18" i="1"/>
  <c r="T329" i="1"/>
  <c r="T327" i="1"/>
  <c r="T292" i="1"/>
  <c r="T289" i="1"/>
  <c r="T279" i="1"/>
  <c r="T276" i="1"/>
  <c r="T275" i="1"/>
  <c r="T272" i="1" s="1"/>
  <c r="T249" i="1"/>
  <c r="T245" i="1"/>
  <c r="T241" i="1"/>
  <c r="T233" i="1"/>
  <c r="T328" i="1" s="1"/>
  <c r="T229" i="1"/>
  <c r="T225" i="1"/>
  <c r="T221" i="1"/>
  <c r="T217" i="1"/>
  <c r="T213" i="1"/>
  <c r="T209" i="1"/>
  <c r="T205" i="1"/>
  <c r="T201" i="1"/>
  <c r="T196" i="1"/>
  <c r="T192" i="1"/>
  <c r="T188" i="1"/>
  <c r="T184" i="1"/>
  <c r="T180" i="1"/>
  <c r="T176" i="1"/>
  <c r="T174" i="1"/>
  <c r="T319" i="1" s="1"/>
  <c r="T173" i="1"/>
  <c r="T160" i="1"/>
  <c r="T156" i="1"/>
  <c r="T146" i="1"/>
  <c r="T144" i="1"/>
  <c r="T143" i="1"/>
  <c r="T137" i="1"/>
  <c r="T134" i="1"/>
  <c r="T129" i="1"/>
  <c r="T104" i="1"/>
  <c r="T322" i="1" s="1"/>
  <c r="T103" i="1"/>
  <c r="T102" i="1"/>
  <c r="T101" i="1"/>
  <c r="T71" i="1"/>
  <c r="T67" i="1"/>
  <c r="T63" i="1"/>
  <c r="T57" i="1"/>
  <c r="T52" i="1"/>
  <c r="T47" i="1"/>
  <c r="T36" i="1"/>
  <c r="T31" i="1"/>
  <c r="T26" i="1"/>
  <c r="T21" i="1"/>
  <c r="T20" i="1"/>
  <c r="T19" i="1"/>
  <c r="T18" i="1"/>
  <c r="E329" i="1"/>
  <c r="E327" i="1"/>
  <c r="E292" i="1"/>
  <c r="E289" i="1"/>
  <c r="E279" i="1"/>
  <c r="E276" i="1"/>
  <c r="E275" i="1"/>
  <c r="E272" i="1" s="1"/>
  <c r="E249" i="1"/>
  <c r="E245" i="1"/>
  <c r="E241" i="1"/>
  <c r="E233" i="1"/>
  <c r="E328" i="1" s="1"/>
  <c r="E229" i="1"/>
  <c r="E225" i="1"/>
  <c r="E221" i="1"/>
  <c r="E217" i="1"/>
  <c r="E213" i="1"/>
  <c r="E209" i="1"/>
  <c r="E205" i="1"/>
  <c r="E201" i="1"/>
  <c r="E196" i="1"/>
  <c r="E192" i="1"/>
  <c r="E188" i="1"/>
  <c r="E184" i="1"/>
  <c r="E180" i="1"/>
  <c r="E176" i="1"/>
  <c r="E174" i="1"/>
  <c r="E319" i="1" s="1"/>
  <c r="E173" i="1"/>
  <c r="E160" i="1"/>
  <c r="E156" i="1"/>
  <c r="E146" i="1"/>
  <c r="E144" i="1"/>
  <c r="E143" i="1"/>
  <c r="E137" i="1"/>
  <c r="E134" i="1"/>
  <c r="E129" i="1"/>
  <c r="E104" i="1"/>
  <c r="E322" i="1" s="1"/>
  <c r="E103" i="1"/>
  <c r="E102" i="1"/>
  <c r="E101" i="1"/>
  <c r="E71" i="1"/>
  <c r="E67" i="1"/>
  <c r="E63" i="1"/>
  <c r="E57" i="1"/>
  <c r="E52" i="1"/>
  <c r="E47" i="1"/>
  <c r="E36" i="1"/>
  <c r="E31" i="1"/>
  <c r="E26" i="1"/>
  <c r="E21" i="1"/>
  <c r="E20" i="1"/>
  <c r="E19" i="1"/>
  <c r="E18" i="1"/>
  <c r="E324" i="1" l="1"/>
  <c r="T324" i="1"/>
  <c r="AG324" i="1"/>
  <c r="T321" i="1"/>
  <c r="E320" i="1"/>
  <c r="AG171" i="1"/>
  <c r="AG141" i="1"/>
  <c r="AG326" i="1"/>
  <c r="AG321" i="1"/>
  <c r="AG320" i="1"/>
  <c r="AG325" i="1"/>
  <c r="AG99" i="1"/>
  <c r="AG16" i="1"/>
  <c r="T171" i="1"/>
  <c r="T326" i="1"/>
  <c r="T141" i="1"/>
  <c r="T325" i="1"/>
  <c r="T320" i="1"/>
  <c r="T99" i="1"/>
  <c r="T16" i="1"/>
  <c r="E171" i="1"/>
  <c r="E326" i="1"/>
  <c r="E321" i="1"/>
  <c r="E325" i="1"/>
  <c r="E99" i="1"/>
  <c r="E16" i="1"/>
  <c r="AF18" i="1"/>
  <c r="AH18" i="1" s="1"/>
  <c r="AJ18" i="1" s="1"/>
  <c r="AL18" i="1" s="1"/>
  <c r="AN18" i="1" s="1"/>
  <c r="AP18" i="1" s="1"/>
  <c r="AR18" i="1" s="1"/>
  <c r="S329" i="1"/>
  <c r="U329" i="1" s="1"/>
  <c r="W329" i="1" s="1"/>
  <c r="Y329" i="1" s="1"/>
  <c r="AA329" i="1" s="1"/>
  <c r="AC329" i="1" s="1"/>
  <c r="AE329" i="1" s="1"/>
  <c r="AF329" i="1"/>
  <c r="AH329" i="1" s="1"/>
  <c r="AJ329" i="1" s="1"/>
  <c r="AL329" i="1" s="1"/>
  <c r="AN329" i="1" s="1"/>
  <c r="AP329" i="1" s="1"/>
  <c r="AR329" i="1" s="1"/>
  <c r="D329" i="1"/>
  <c r="F329" i="1" s="1"/>
  <c r="H329" i="1" s="1"/>
  <c r="J329" i="1" s="1"/>
  <c r="L329" i="1" s="1"/>
  <c r="N329" i="1" s="1"/>
  <c r="P329" i="1" s="1"/>
  <c r="R329" i="1" s="1"/>
  <c r="AG317" i="1" l="1"/>
  <c r="AG332" i="1" s="1"/>
  <c r="T317" i="1"/>
  <c r="T332" i="1" s="1"/>
  <c r="E317" i="1"/>
  <c r="D18" i="1"/>
  <c r="F18" i="1" s="1"/>
  <c r="H18" i="1" s="1"/>
  <c r="J18" i="1" s="1"/>
  <c r="L18" i="1" s="1"/>
  <c r="N18" i="1" s="1"/>
  <c r="P18" i="1" s="1"/>
  <c r="R18" i="1" s="1"/>
  <c r="D327" i="1" l="1"/>
  <c r="F327" i="1" s="1"/>
  <c r="H327" i="1" s="1"/>
  <c r="J327" i="1" s="1"/>
  <c r="L327" i="1" s="1"/>
  <c r="N327" i="1" s="1"/>
  <c r="P327" i="1" s="1"/>
  <c r="R327" i="1" s="1"/>
  <c r="S327" i="1" l="1"/>
  <c r="U327" i="1" s="1"/>
  <c r="W327" i="1" s="1"/>
  <c r="Y327" i="1" s="1"/>
  <c r="AA327" i="1" s="1"/>
  <c r="AC327" i="1" s="1"/>
  <c r="AE327" i="1" s="1"/>
  <c r="AF327" i="1"/>
  <c r="AH327" i="1" s="1"/>
  <c r="AJ327" i="1" s="1"/>
  <c r="AL327" i="1" s="1"/>
  <c r="AN327" i="1" s="1"/>
  <c r="AP327" i="1" s="1"/>
  <c r="AR327" i="1" s="1"/>
  <c r="S67" i="1" l="1"/>
  <c r="U67" i="1" s="1"/>
  <c r="W67" i="1" s="1"/>
  <c r="Y67" i="1" s="1"/>
  <c r="AA67" i="1" s="1"/>
  <c r="AC67" i="1" s="1"/>
  <c r="AE67" i="1" s="1"/>
  <c r="AF67" i="1"/>
  <c r="AH67" i="1" s="1"/>
  <c r="AJ67" i="1" s="1"/>
  <c r="AL67" i="1" s="1"/>
  <c r="AN67" i="1" s="1"/>
  <c r="AP67" i="1" s="1"/>
  <c r="AR67" i="1" s="1"/>
  <c r="D67" i="1"/>
  <c r="F67" i="1" s="1"/>
  <c r="H67" i="1" s="1"/>
  <c r="J67" i="1" s="1"/>
  <c r="L67" i="1" s="1"/>
  <c r="N67" i="1" s="1"/>
  <c r="P67" i="1" s="1"/>
  <c r="R67" i="1" s="1"/>
  <c r="S20" i="1"/>
  <c r="U20" i="1" s="1"/>
  <c r="W20" i="1" s="1"/>
  <c r="Y20" i="1" s="1"/>
  <c r="AA20" i="1" s="1"/>
  <c r="AC20" i="1" s="1"/>
  <c r="AE20" i="1" s="1"/>
  <c r="AF20" i="1"/>
  <c r="AH20" i="1" s="1"/>
  <c r="AJ20" i="1" s="1"/>
  <c r="AL20" i="1" s="1"/>
  <c r="AN20" i="1" s="1"/>
  <c r="AP20" i="1" s="1"/>
  <c r="AR20" i="1" s="1"/>
  <c r="D20" i="1"/>
  <c r="F20" i="1" s="1"/>
  <c r="H20" i="1" s="1"/>
  <c r="J20" i="1" s="1"/>
  <c r="L20" i="1" s="1"/>
  <c r="N20" i="1" s="1"/>
  <c r="P20" i="1" s="1"/>
  <c r="R20" i="1" s="1"/>
  <c r="S19" i="1"/>
  <c r="U19" i="1" s="1"/>
  <c r="W19" i="1" s="1"/>
  <c r="Y19" i="1" s="1"/>
  <c r="AA19" i="1" s="1"/>
  <c r="AC19" i="1" s="1"/>
  <c r="AE19" i="1" s="1"/>
  <c r="AF19" i="1"/>
  <c r="AH19" i="1" s="1"/>
  <c r="AJ19" i="1" s="1"/>
  <c r="AL19" i="1" s="1"/>
  <c r="AN19" i="1" s="1"/>
  <c r="AP19" i="1" s="1"/>
  <c r="AR19" i="1" s="1"/>
  <c r="D19" i="1"/>
  <c r="F19" i="1" s="1"/>
  <c r="H19" i="1" s="1"/>
  <c r="J19" i="1" s="1"/>
  <c r="L19" i="1" s="1"/>
  <c r="N19" i="1" s="1"/>
  <c r="P19" i="1" s="1"/>
  <c r="R19" i="1" s="1"/>
  <c r="S18" i="1"/>
  <c r="U18" i="1" s="1"/>
  <c r="W18" i="1" s="1"/>
  <c r="Y18" i="1" s="1"/>
  <c r="AA18" i="1" s="1"/>
  <c r="AC18" i="1" s="1"/>
  <c r="AE18" i="1" s="1"/>
  <c r="S16" i="1" l="1"/>
  <c r="U16" i="1" s="1"/>
  <c r="W16" i="1" s="1"/>
  <c r="Y16" i="1" s="1"/>
  <c r="AA16" i="1" s="1"/>
  <c r="AC16" i="1" s="1"/>
  <c r="AE16" i="1" s="1"/>
  <c r="AF16" i="1"/>
  <c r="AH16" i="1" s="1"/>
  <c r="AJ16" i="1" s="1"/>
  <c r="AL16" i="1" s="1"/>
  <c r="AN16" i="1" s="1"/>
  <c r="AP16" i="1" s="1"/>
  <c r="AR16" i="1" s="1"/>
  <c r="D16" i="1"/>
  <c r="F16" i="1" s="1"/>
  <c r="H16" i="1" s="1"/>
  <c r="J16" i="1" s="1"/>
  <c r="L16" i="1" s="1"/>
  <c r="N16" i="1" s="1"/>
  <c r="P16" i="1" s="1"/>
  <c r="R16" i="1" s="1"/>
  <c r="S71" i="1" l="1"/>
  <c r="U71" i="1" s="1"/>
  <c r="W71" i="1" s="1"/>
  <c r="Y71" i="1" s="1"/>
  <c r="AA71" i="1" s="1"/>
  <c r="AC71" i="1" s="1"/>
  <c r="AE71" i="1" s="1"/>
  <c r="AF71" i="1"/>
  <c r="AH71" i="1" s="1"/>
  <c r="AJ71" i="1" s="1"/>
  <c r="AL71" i="1" s="1"/>
  <c r="AN71" i="1" s="1"/>
  <c r="AP71" i="1" s="1"/>
  <c r="AR71" i="1" s="1"/>
  <c r="D71" i="1"/>
  <c r="F71" i="1" s="1"/>
  <c r="H71" i="1" s="1"/>
  <c r="J71" i="1" s="1"/>
  <c r="L71" i="1" s="1"/>
  <c r="N71" i="1" s="1"/>
  <c r="P71" i="1" s="1"/>
  <c r="R71" i="1" s="1"/>
  <c r="S57" i="1"/>
  <c r="U57" i="1" s="1"/>
  <c r="W57" i="1" s="1"/>
  <c r="Y57" i="1" s="1"/>
  <c r="AA57" i="1" s="1"/>
  <c r="AC57" i="1" s="1"/>
  <c r="AE57" i="1" s="1"/>
  <c r="AF57" i="1"/>
  <c r="AH57" i="1" s="1"/>
  <c r="AJ57" i="1" s="1"/>
  <c r="AL57" i="1" s="1"/>
  <c r="AN57" i="1" s="1"/>
  <c r="AP57" i="1" s="1"/>
  <c r="AR57" i="1" s="1"/>
  <c r="D57" i="1"/>
  <c r="F57" i="1" s="1"/>
  <c r="H57" i="1" s="1"/>
  <c r="J57" i="1" s="1"/>
  <c r="L57" i="1" s="1"/>
  <c r="N57" i="1" s="1"/>
  <c r="P57" i="1" s="1"/>
  <c r="R57" i="1" s="1"/>
  <c r="S52" i="1"/>
  <c r="U52" i="1" s="1"/>
  <c r="W52" i="1" s="1"/>
  <c r="Y52" i="1" s="1"/>
  <c r="AA52" i="1" s="1"/>
  <c r="AC52" i="1" s="1"/>
  <c r="AE52" i="1" s="1"/>
  <c r="AF52" i="1"/>
  <c r="AH52" i="1" s="1"/>
  <c r="AJ52" i="1" s="1"/>
  <c r="AL52" i="1" s="1"/>
  <c r="AN52" i="1" s="1"/>
  <c r="AP52" i="1" s="1"/>
  <c r="AR52" i="1" s="1"/>
  <c r="D52" i="1"/>
  <c r="F52" i="1" s="1"/>
  <c r="H52" i="1" s="1"/>
  <c r="J52" i="1" s="1"/>
  <c r="L52" i="1" s="1"/>
  <c r="N52" i="1" s="1"/>
  <c r="P52" i="1" s="1"/>
  <c r="R52" i="1" s="1"/>
  <c r="S47" i="1" l="1"/>
  <c r="U47" i="1" s="1"/>
  <c r="W47" i="1" s="1"/>
  <c r="Y47" i="1" s="1"/>
  <c r="AA47" i="1" s="1"/>
  <c r="AC47" i="1" s="1"/>
  <c r="AE47" i="1" s="1"/>
  <c r="AF47" i="1"/>
  <c r="AH47" i="1" s="1"/>
  <c r="AJ47" i="1" s="1"/>
  <c r="AL47" i="1" s="1"/>
  <c r="AN47" i="1" s="1"/>
  <c r="AP47" i="1" s="1"/>
  <c r="AR47" i="1" s="1"/>
  <c r="D47" i="1"/>
  <c r="F47" i="1" s="1"/>
  <c r="H47" i="1" s="1"/>
  <c r="J47" i="1" s="1"/>
  <c r="L47" i="1" s="1"/>
  <c r="N47" i="1" s="1"/>
  <c r="P47" i="1" s="1"/>
  <c r="R47" i="1" s="1"/>
  <c r="S63" i="1" l="1"/>
  <c r="U63" i="1" s="1"/>
  <c r="W63" i="1" s="1"/>
  <c r="Y63" i="1" s="1"/>
  <c r="AA63" i="1" s="1"/>
  <c r="AC63" i="1" s="1"/>
  <c r="AE63" i="1" s="1"/>
  <c r="AF63" i="1"/>
  <c r="AH63" i="1" s="1"/>
  <c r="AJ63" i="1" s="1"/>
  <c r="AL63" i="1" s="1"/>
  <c r="AN63" i="1" s="1"/>
  <c r="AP63" i="1" s="1"/>
  <c r="AR63" i="1" s="1"/>
  <c r="D63" i="1"/>
  <c r="F63" i="1" s="1"/>
  <c r="H63" i="1" s="1"/>
  <c r="J63" i="1" s="1"/>
  <c r="L63" i="1" s="1"/>
  <c r="N63" i="1" s="1"/>
  <c r="P63" i="1" s="1"/>
  <c r="R63" i="1" s="1"/>
  <c r="S36" i="1"/>
  <c r="U36" i="1" s="1"/>
  <c r="W36" i="1" s="1"/>
  <c r="Y36" i="1" s="1"/>
  <c r="AA36" i="1" s="1"/>
  <c r="AC36" i="1" s="1"/>
  <c r="AE36" i="1" s="1"/>
  <c r="AF36" i="1"/>
  <c r="AH36" i="1" s="1"/>
  <c r="AJ36" i="1" s="1"/>
  <c r="AL36" i="1" s="1"/>
  <c r="AN36" i="1" s="1"/>
  <c r="AP36" i="1" s="1"/>
  <c r="AR36" i="1" s="1"/>
  <c r="D36" i="1"/>
  <c r="F36" i="1" s="1"/>
  <c r="H36" i="1" s="1"/>
  <c r="J36" i="1" s="1"/>
  <c r="L36" i="1" s="1"/>
  <c r="N36" i="1" s="1"/>
  <c r="P36" i="1" s="1"/>
  <c r="R36" i="1" s="1"/>
  <c r="S31" i="1"/>
  <c r="U31" i="1" s="1"/>
  <c r="W31" i="1" s="1"/>
  <c r="Y31" i="1" s="1"/>
  <c r="AA31" i="1" s="1"/>
  <c r="AC31" i="1" s="1"/>
  <c r="AE31" i="1" s="1"/>
  <c r="AF31" i="1"/>
  <c r="AH31" i="1" s="1"/>
  <c r="AJ31" i="1" s="1"/>
  <c r="AL31" i="1" s="1"/>
  <c r="AN31" i="1" s="1"/>
  <c r="AP31" i="1" s="1"/>
  <c r="AR31" i="1" s="1"/>
  <c r="D31" i="1"/>
  <c r="F31" i="1" s="1"/>
  <c r="H31" i="1" s="1"/>
  <c r="J31" i="1" s="1"/>
  <c r="L31" i="1" s="1"/>
  <c r="N31" i="1" s="1"/>
  <c r="P31" i="1" s="1"/>
  <c r="R31" i="1" s="1"/>
  <c r="S26" i="1"/>
  <c r="U26" i="1" s="1"/>
  <c r="W26" i="1" s="1"/>
  <c r="Y26" i="1" s="1"/>
  <c r="AA26" i="1" s="1"/>
  <c r="AC26" i="1" s="1"/>
  <c r="AE26" i="1" s="1"/>
  <c r="AF26" i="1"/>
  <c r="AH26" i="1" s="1"/>
  <c r="AJ26" i="1" s="1"/>
  <c r="AL26" i="1" s="1"/>
  <c r="AN26" i="1" s="1"/>
  <c r="AP26" i="1" s="1"/>
  <c r="AR26" i="1" s="1"/>
  <c r="D26" i="1"/>
  <c r="F26" i="1" s="1"/>
  <c r="H26" i="1" s="1"/>
  <c r="J26" i="1" s="1"/>
  <c r="L26" i="1" s="1"/>
  <c r="N26" i="1" s="1"/>
  <c r="P26" i="1" s="1"/>
  <c r="R26" i="1" s="1"/>
  <c r="S21" i="1"/>
  <c r="U21" i="1" s="1"/>
  <c r="W21" i="1" s="1"/>
  <c r="Y21" i="1" s="1"/>
  <c r="AA21" i="1" s="1"/>
  <c r="AC21" i="1" s="1"/>
  <c r="AE21" i="1" s="1"/>
  <c r="AF21" i="1"/>
  <c r="AH21" i="1" s="1"/>
  <c r="AJ21" i="1" s="1"/>
  <c r="AL21" i="1" s="1"/>
  <c r="AN21" i="1" s="1"/>
  <c r="AP21" i="1" s="1"/>
  <c r="AR21" i="1" s="1"/>
  <c r="D21" i="1"/>
  <c r="F21" i="1" s="1"/>
  <c r="H21" i="1" s="1"/>
  <c r="J21" i="1" s="1"/>
  <c r="L21" i="1" s="1"/>
  <c r="N21" i="1" s="1"/>
  <c r="P21" i="1" s="1"/>
  <c r="R21" i="1" s="1"/>
  <c r="D324" i="1" l="1"/>
  <c r="F324" i="1" s="1"/>
  <c r="H324" i="1" s="1"/>
  <c r="J324" i="1" s="1"/>
  <c r="L324" i="1" s="1"/>
  <c r="N324" i="1" s="1"/>
  <c r="P324" i="1" s="1"/>
  <c r="R324" i="1" s="1"/>
  <c r="AF324" i="1"/>
  <c r="AH324" i="1" s="1"/>
  <c r="AJ324" i="1" s="1"/>
  <c r="AL324" i="1" s="1"/>
  <c r="AN324" i="1" s="1"/>
  <c r="AP324" i="1" s="1"/>
  <c r="AR324" i="1" s="1"/>
  <c r="S324" i="1"/>
  <c r="U324" i="1" s="1"/>
  <c r="W324" i="1" s="1"/>
  <c r="Y324" i="1" s="1"/>
  <c r="AA324" i="1" s="1"/>
  <c r="AC324" i="1" s="1"/>
  <c r="AE324" i="1" s="1"/>
  <c r="S301" i="1"/>
  <c r="U301" i="1" s="1"/>
  <c r="W301" i="1" s="1"/>
  <c r="Y301" i="1" s="1"/>
  <c r="AA301" i="1" s="1"/>
  <c r="AC301" i="1" s="1"/>
  <c r="AE301" i="1" s="1"/>
  <c r="AF301" i="1"/>
  <c r="AH301" i="1" s="1"/>
  <c r="AJ301" i="1" s="1"/>
  <c r="AL301" i="1" s="1"/>
  <c r="AN301" i="1" s="1"/>
  <c r="AP301" i="1" s="1"/>
  <c r="AR301" i="1" s="1"/>
  <c r="D301" i="1"/>
  <c r="F301" i="1" s="1"/>
  <c r="H301" i="1" s="1"/>
  <c r="J301" i="1" s="1"/>
  <c r="L301" i="1" s="1"/>
  <c r="N301" i="1" s="1"/>
  <c r="P301" i="1" s="1"/>
  <c r="R301" i="1" s="1"/>
  <c r="S104" i="1" l="1"/>
  <c r="AF104" i="1"/>
  <c r="D104" i="1"/>
  <c r="S103" i="1"/>
  <c r="AF103" i="1"/>
  <c r="D103" i="1"/>
  <c r="S102" i="1"/>
  <c r="U102" i="1" s="1"/>
  <c r="W102" i="1" s="1"/>
  <c r="Y102" i="1" s="1"/>
  <c r="AA102" i="1" s="1"/>
  <c r="AC102" i="1" s="1"/>
  <c r="AE102" i="1" s="1"/>
  <c r="AF102" i="1"/>
  <c r="AH102" i="1" s="1"/>
  <c r="AJ102" i="1" s="1"/>
  <c r="AL102" i="1" s="1"/>
  <c r="AN102" i="1" s="1"/>
  <c r="AP102" i="1" s="1"/>
  <c r="AR102" i="1" s="1"/>
  <c r="D102" i="1"/>
  <c r="F102" i="1" s="1"/>
  <c r="H102" i="1" s="1"/>
  <c r="J102" i="1" s="1"/>
  <c r="L102" i="1" s="1"/>
  <c r="N102" i="1" s="1"/>
  <c r="P102" i="1" s="1"/>
  <c r="R102" i="1" s="1"/>
  <c r="S101" i="1"/>
  <c r="U101" i="1" s="1"/>
  <c r="W101" i="1" s="1"/>
  <c r="Y101" i="1" s="1"/>
  <c r="AA101" i="1" s="1"/>
  <c r="AC101" i="1" s="1"/>
  <c r="AE101" i="1" s="1"/>
  <c r="AF101" i="1"/>
  <c r="AH101" i="1" s="1"/>
  <c r="AJ101" i="1" s="1"/>
  <c r="AL101" i="1" s="1"/>
  <c r="AN101" i="1" s="1"/>
  <c r="AP101" i="1" s="1"/>
  <c r="AR101" i="1" s="1"/>
  <c r="D101" i="1"/>
  <c r="F101" i="1" s="1"/>
  <c r="H101" i="1" s="1"/>
  <c r="J101" i="1" s="1"/>
  <c r="L101" i="1" s="1"/>
  <c r="N101" i="1" s="1"/>
  <c r="P101" i="1" s="1"/>
  <c r="R101" i="1" s="1"/>
  <c r="S137" i="1"/>
  <c r="U137" i="1" s="1"/>
  <c r="W137" i="1" s="1"/>
  <c r="Y137" i="1" s="1"/>
  <c r="AA137" i="1" s="1"/>
  <c r="AC137" i="1" s="1"/>
  <c r="AE137" i="1" s="1"/>
  <c r="AF137" i="1"/>
  <c r="AH137" i="1" s="1"/>
  <c r="AJ137" i="1" s="1"/>
  <c r="AL137" i="1" s="1"/>
  <c r="AN137" i="1" s="1"/>
  <c r="AP137" i="1" s="1"/>
  <c r="AR137" i="1" s="1"/>
  <c r="D137" i="1"/>
  <c r="F137" i="1" s="1"/>
  <c r="H137" i="1" s="1"/>
  <c r="J137" i="1" s="1"/>
  <c r="L137" i="1" s="1"/>
  <c r="N137" i="1" s="1"/>
  <c r="P137" i="1" s="1"/>
  <c r="R137" i="1" s="1"/>
  <c r="S134" i="1"/>
  <c r="U134" i="1" s="1"/>
  <c r="W134" i="1" s="1"/>
  <c r="Y134" i="1" s="1"/>
  <c r="AA134" i="1" s="1"/>
  <c r="AC134" i="1" s="1"/>
  <c r="AE134" i="1" s="1"/>
  <c r="AF134" i="1"/>
  <c r="AH134" i="1" s="1"/>
  <c r="AJ134" i="1" s="1"/>
  <c r="AL134" i="1" s="1"/>
  <c r="AN134" i="1" s="1"/>
  <c r="AP134" i="1" s="1"/>
  <c r="AR134" i="1" s="1"/>
  <c r="D134" i="1"/>
  <c r="F134" i="1" s="1"/>
  <c r="H134" i="1" s="1"/>
  <c r="J134" i="1" s="1"/>
  <c r="L134" i="1" s="1"/>
  <c r="N134" i="1" s="1"/>
  <c r="P134" i="1" s="1"/>
  <c r="R134" i="1" s="1"/>
  <c r="S129" i="1"/>
  <c r="U129" i="1" s="1"/>
  <c r="W129" i="1" s="1"/>
  <c r="Y129" i="1" s="1"/>
  <c r="AA129" i="1" s="1"/>
  <c r="AC129" i="1" s="1"/>
  <c r="AE129" i="1" s="1"/>
  <c r="AF129" i="1"/>
  <c r="AH129" i="1" s="1"/>
  <c r="AJ129" i="1" s="1"/>
  <c r="AL129" i="1" s="1"/>
  <c r="AN129" i="1" s="1"/>
  <c r="AP129" i="1" s="1"/>
  <c r="AR129" i="1" s="1"/>
  <c r="D129" i="1"/>
  <c r="F129" i="1" s="1"/>
  <c r="H129" i="1" s="1"/>
  <c r="J129" i="1" s="1"/>
  <c r="L129" i="1" s="1"/>
  <c r="N129" i="1" s="1"/>
  <c r="P129" i="1" s="1"/>
  <c r="R129" i="1" s="1"/>
  <c r="D322" i="1" l="1"/>
  <c r="F322" i="1" s="1"/>
  <c r="H322" i="1" s="1"/>
  <c r="J322" i="1" s="1"/>
  <c r="L322" i="1" s="1"/>
  <c r="N322" i="1" s="1"/>
  <c r="P322" i="1" s="1"/>
  <c r="R322" i="1" s="1"/>
  <c r="F104" i="1"/>
  <c r="H104" i="1" s="1"/>
  <c r="J104" i="1" s="1"/>
  <c r="L104" i="1" s="1"/>
  <c r="N104" i="1" s="1"/>
  <c r="P104" i="1" s="1"/>
  <c r="R104" i="1" s="1"/>
  <c r="D321" i="1"/>
  <c r="F321" i="1" s="1"/>
  <c r="H321" i="1" s="1"/>
  <c r="J321" i="1" s="1"/>
  <c r="L321" i="1" s="1"/>
  <c r="N321" i="1" s="1"/>
  <c r="P321" i="1" s="1"/>
  <c r="R321" i="1" s="1"/>
  <c r="F103" i="1"/>
  <c r="H103" i="1" s="1"/>
  <c r="J103" i="1" s="1"/>
  <c r="L103" i="1" s="1"/>
  <c r="N103" i="1" s="1"/>
  <c r="P103" i="1" s="1"/>
  <c r="R103" i="1" s="1"/>
  <c r="AF322" i="1"/>
  <c r="AH322" i="1" s="1"/>
  <c r="AJ322" i="1" s="1"/>
  <c r="AL322" i="1" s="1"/>
  <c r="AN322" i="1" s="1"/>
  <c r="AP322" i="1" s="1"/>
  <c r="AR322" i="1" s="1"/>
  <c r="AH104" i="1"/>
  <c r="AJ104" i="1" s="1"/>
  <c r="AL104" i="1" s="1"/>
  <c r="AN104" i="1" s="1"/>
  <c r="AP104" i="1" s="1"/>
  <c r="AR104" i="1" s="1"/>
  <c r="S321" i="1"/>
  <c r="U321" i="1" s="1"/>
  <c r="W321" i="1" s="1"/>
  <c r="Y321" i="1" s="1"/>
  <c r="AA321" i="1" s="1"/>
  <c r="AC321" i="1" s="1"/>
  <c r="AE321" i="1" s="1"/>
  <c r="U103" i="1"/>
  <c r="W103" i="1" s="1"/>
  <c r="Y103" i="1" s="1"/>
  <c r="AA103" i="1" s="1"/>
  <c r="AC103" i="1" s="1"/>
  <c r="AE103" i="1" s="1"/>
  <c r="AF321" i="1"/>
  <c r="AH321" i="1" s="1"/>
  <c r="AJ321" i="1" s="1"/>
  <c r="AL321" i="1" s="1"/>
  <c r="AN321" i="1" s="1"/>
  <c r="AP321" i="1" s="1"/>
  <c r="AR321" i="1" s="1"/>
  <c r="AH103" i="1"/>
  <c r="AJ103" i="1" s="1"/>
  <c r="AL103" i="1" s="1"/>
  <c r="AN103" i="1" s="1"/>
  <c r="AP103" i="1" s="1"/>
  <c r="AR103" i="1" s="1"/>
  <c r="S322" i="1"/>
  <c r="U322" i="1" s="1"/>
  <c r="W322" i="1" s="1"/>
  <c r="Y322" i="1" s="1"/>
  <c r="AA322" i="1" s="1"/>
  <c r="AC322" i="1" s="1"/>
  <c r="AE322" i="1" s="1"/>
  <c r="U104" i="1"/>
  <c r="W104" i="1" s="1"/>
  <c r="Y104" i="1" s="1"/>
  <c r="AA104" i="1" s="1"/>
  <c r="AC104" i="1" s="1"/>
  <c r="AE104" i="1" s="1"/>
  <c r="AF325" i="1"/>
  <c r="AH325" i="1" s="1"/>
  <c r="AJ325" i="1" s="1"/>
  <c r="AL325" i="1" s="1"/>
  <c r="AN325" i="1" s="1"/>
  <c r="AP325" i="1" s="1"/>
  <c r="AR325" i="1" s="1"/>
  <c r="S325" i="1"/>
  <c r="U325" i="1" s="1"/>
  <c r="W325" i="1" s="1"/>
  <c r="Y325" i="1" s="1"/>
  <c r="AA325" i="1" s="1"/>
  <c r="AC325" i="1" s="1"/>
  <c r="AE325" i="1" s="1"/>
  <c r="D325" i="1"/>
  <c r="F325" i="1" s="1"/>
  <c r="H325" i="1" s="1"/>
  <c r="J325" i="1" s="1"/>
  <c r="L325" i="1" s="1"/>
  <c r="N325" i="1" s="1"/>
  <c r="P325" i="1" s="1"/>
  <c r="R325" i="1" s="1"/>
  <c r="AF99" i="1"/>
  <c r="AH99" i="1" s="1"/>
  <c r="AJ99" i="1" s="1"/>
  <c r="AL99" i="1" s="1"/>
  <c r="AN99" i="1" s="1"/>
  <c r="AP99" i="1" s="1"/>
  <c r="AR99" i="1" s="1"/>
  <c r="D99" i="1"/>
  <c r="F99" i="1" s="1"/>
  <c r="H99" i="1" s="1"/>
  <c r="J99" i="1" s="1"/>
  <c r="L99" i="1" s="1"/>
  <c r="N99" i="1" s="1"/>
  <c r="P99" i="1" s="1"/>
  <c r="R99" i="1" s="1"/>
  <c r="S99" i="1"/>
  <c r="U99" i="1" s="1"/>
  <c r="W99" i="1" s="1"/>
  <c r="Y99" i="1" s="1"/>
  <c r="AA99" i="1" s="1"/>
  <c r="AC99" i="1" s="1"/>
  <c r="AE99" i="1" s="1"/>
  <c r="S292" i="1"/>
  <c r="U292" i="1" s="1"/>
  <c r="W292" i="1" s="1"/>
  <c r="Y292" i="1" s="1"/>
  <c r="AA292" i="1" s="1"/>
  <c r="AC292" i="1" s="1"/>
  <c r="AE292" i="1" s="1"/>
  <c r="AF292" i="1"/>
  <c r="AH292" i="1" s="1"/>
  <c r="AJ292" i="1" s="1"/>
  <c r="AL292" i="1" s="1"/>
  <c r="AN292" i="1" s="1"/>
  <c r="AP292" i="1" s="1"/>
  <c r="AR292" i="1" s="1"/>
  <c r="D292" i="1"/>
  <c r="F292" i="1" s="1"/>
  <c r="H292" i="1" s="1"/>
  <c r="J292" i="1" s="1"/>
  <c r="L292" i="1" s="1"/>
  <c r="N292" i="1" s="1"/>
  <c r="P292" i="1" s="1"/>
  <c r="R292" i="1" s="1"/>
  <c r="S289" i="1"/>
  <c r="U289" i="1" s="1"/>
  <c r="W289" i="1" s="1"/>
  <c r="Y289" i="1" s="1"/>
  <c r="AA289" i="1" s="1"/>
  <c r="AC289" i="1" s="1"/>
  <c r="AE289" i="1" s="1"/>
  <c r="AF289" i="1"/>
  <c r="AH289" i="1" s="1"/>
  <c r="AJ289" i="1" s="1"/>
  <c r="AL289" i="1" s="1"/>
  <c r="AN289" i="1" s="1"/>
  <c r="AP289" i="1" s="1"/>
  <c r="AR289" i="1" s="1"/>
  <c r="D289" i="1"/>
  <c r="F289" i="1" s="1"/>
  <c r="H289" i="1" s="1"/>
  <c r="J289" i="1" s="1"/>
  <c r="L289" i="1" s="1"/>
  <c r="N289" i="1" s="1"/>
  <c r="P289" i="1" s="1"/>
  <c r="R289" i="1" s="1"/>
  <c r="S174" i="1"/>
  <c r="AF174" i="1"/>
  <c r="D174" i="1"/>
  <c r="S173" i="1"/>
  <c r="U173" i="1" s="1"/>
  <c r="W173" i="1" s="1"/>
  <c r="Y173" i="1" s="1"/>
  <c r="AA173" i="1" s="1"/>
  <c r="AC173" i="1" s="1"/>
  <c r="AE173" i="1" s="1"/>
  <c r="AF173" i="1"/>
  <c r="AH173" i="1" s="1"/>
  <c r="AJ173" i="1" s="1"/>
  <c r="AL173" i="1" s="1"/>
  <c r="AN173" i="1" s="1"/>
  <c r="AP173" i="1" s="1"/>
  <c r="AR173" i="1" s="1"/>
  <c r="D173" i="1"/>
  <c r="F173" i="1" s="1"/>
  <c r="H173" i="1" s="1"/>
  <c r="J173" i="1" s="1"/>
  <c r="L173" i="1" s="1"/>
  <c r="N173" i="1" s="1"/>
  <c r="P173" i="1" s="1"/>
  <c r="R173" i="1" s="1"/>
  <c r="S275" i="1"/>
  <c r="AF275" i="1"/>
  <c r="D275" i="1"/>
  <c r="S279" i="1"/>
  <c r="U279" i="1" s="1"/>
  <c r="W279" i="1" s="1"/>
  <c r="Y279" i="1" s="1"/>
  <c r="AA279" i="1" s="1"/>
  <c r="AC279" i="1" s="1"/>
  <c r="AE279" i="1" s="1"/>
  <c r="AF279" i="1"/>
  <c r="AH279" i="1" s="1"/>
  <c r="AJ279" i="1" s="1"/>
  <c r="AL279" i="1" s="1"/>
  <c r="AN279" i="1" s="1"/>
  <c r="AP279" i="1" s="1"/>
  <c r="AR279" i="1" s="1"/>
  <c r="D279" i="1"/>
  <c r="F279" i="1" s="1"/>
  <c r="H279" i="1" s="1"/>
  <c r="J279" i="1" s="1"/>
  <c r="L279" i="1" s="1"/>
  <c r="N279" i="1" s="1"/>
  <c r="P279" i="1" s="1"/>
  <c r="R279" i="1" s="1"/>
  <c r="S276" i="1"/>
  <c r="U276" i="1" s="1"/>
  <c r="W276" i="1" s="1"/>
  <c r="Y276" i="1" s="1"/>
  <c r="AA276" i="1" s="1"/>
  <c r="AC276" i="1" s="1"/>
  <c r="AE276" i="1" s="1"/>
  <c r="AF276" i="1"/>
  <c r="AH276" i="1" s="1"/>
  <c r="AJ276" i="1" s="1"/>
  <c r="AL276" i="1" s="1"/>
  <c r="AN276" i="1" s="1"/>
  <c r="AP276" i="1" s="1"/>
  <c r="AR276" i="1" s="1"/>
  <c r="D276" i="1"/>
  <c r="F276" i="1" s="1"/>
  <c r="H276" i="1" s="1"/>
  <c r="J276" i="1" s="1"/>
  <c r="L276" i="1" s="1"/>
  <c r="N276" i="1" s="1"/>
  <c r="P276" i="1" s="1"/>
  <c r="R276" i="1" s="1"/>
  <c r="S209" i="1"/>
  <c r="U209" i="1" s="1"/>
  <c r="W209" i="1" s="1"/>
  <c r="Y209" i="1" s="1"/>
  <c r="AA209" i="1" s="1"/>
  <c r="AC209" i="1" s="1"/>
  <c r="AE209" i="1" s="1"/>
  <c r="AF209" i="1"/>
  <c r="AH209" i="1" s="1"/>
  <c r="AJ209" i="1" s="1"/>
  <c r="AL209" i="1" s="1"/>
  <c r="AN209" i="1" s="1"/>
  <c r="AP209" i="1" s="1"/>
  <c r="AR209" i="1" s="1"/>
  <c r="D209" i="1"/>
  <c r="F209" i="1" s="1"/>
  <c r="H209" i="1" s="1"/>
  <c r="J209" i="1" s="1"/>
  <c r="L209" i="1" s="1"/>
  <c r="N209" i="1" s="1"/>
  <c r="P209" i="1" s="1"/>
  <c r="R209" i="1" s="1"/>
  <c r="D205" i="1"/>
  <c r="F205" i="1" s="1"/>
  <c r="H205" i="1" s="1"/>
  <c r="J205" i="1" s="1"/>
  <c r="L205" i="1" s="1"/>
  <c r="N205" i="1" s="1"/>
  <c r="P205" i="1" s="1"/>
  <c r="R205" i="1" s="1"/>
  <c r="S176" i="1"/>
  <c r="U176" i="1" s="1"/>
  <c r="W176" i="1" s="1"/>
  <c r="Y176" i="1" s="1"/>
  <c r="AA176" i="1" s="1"/>
  <c r="AC176" i="1" s="1"/>
  <c r="AE176" i="1" s="1"/>
  <c r="AF176" i="1"/>
  <c r="AH176" i="1" s="1"/>
  <c r="AJ176" i="1" s="1"/>
  <c r="AL176" i="1" s="1"/>
  <c r="AN176" i="1" s="1"/>
  <c r="AP176" i="1" s="1"/>
  <c r="AR176" i="1" s="1"/>
  <c r="D176" i="1"/>
  <c r="F176" i="1" s="1"/>
  <c r="H176" i="1" s="1"/>
  <c r="J176" i="1" s="1"/>
  <c r="L176" i="1" s="1"/>
  <c r="N176" i="1" s="1"/>
  <c r="P176" i="1" s="1"/>
  <c r="R176" i="1" s="1"/>
  <c r="S245" i="1"/>
  <c r="U245" i="1" s="1"/>
  <c r="W245" i="1" s="1"/>
  <c r="Y245" i="1" s="1"/>
  <c r="AA245" i="1" s="1"/>
  <c r="AC245" i="1" s="1"/>
  <c r="AE245" i="1" s="1"/>
  <c r="AF245" i="1"/>
  <c r="AH245" i="1" s="1"/>
  <c r="AJ245" i="1" s="1"/>
  <c r="AL245" i="1" s="1"/>
  <c r="AN245" i="1" s="1"/>
  <c r="AP245" i="1" s="1"/>
  <c r="AR245" i="1" s="1"/>
  <c r="D245" i="1"/>
  <c r="F245" i="1" s="1"/>
  <c r="H245" i="1" s="1"/>
  <c r="J245" i="1" s="1"/>
  <c r="L245" i="1" s="1"/>
  <c r="N245" i="1" s="1"/>
  <c r="P245" i="1" s="1"/>
  <c r="R245" i="1" s="1"/>
  <c r="S241" i="1"/>
  <c r="U241" i="1" s="1"/>
  <c r="W241" i="1" s="1"/>
  <c r="Y241" i="1" s="1"/>
  <c r="AA241" i="1" s="1"/>
  <c r="AC241" i="1" s="1"/>
  <c r="AE241" i="1" s="1"/>
  <c r="AF241" i="1"/>
  <c r="AH241" i="1" s="1"/>
  <c r="AJ241" i="1" s="1"/>
  <c r="AL241" i="1" s="1"/>
  <c r="AN241" i="1" s="1"/>
  <c r="AP241" i="1" s="1"/>
  <c r="AR241" i="1" s="1"/>
  <c r="D241" i="1"/>
  <c r="F241" i="1" s="1"/>
  <c r="H241" i="1" s="1"/>
  <c r="J241" i="1" s="1"/>
  <c r="L241" i="1" s="1"/>
  <c r="N241" i="1" s="1"/>
  <c r="P241" i="1" s="1"/>
  <c r="R241" i="1" s="1"/>
  <c r="S225" i="1"/>
  <c r="U225" i="1" s="1"/>
  <c r="W225" i="1" s="1"/>
  <c r="Y225" i="1" s="1"/>
  <c r="AA225" i="1" s="1"/>
  <c r="AC225" i="1" s="1"/>
  <c r="AE225" i="1" s="1"/>
  <c r="AF225" i="1"/>
  <c r="AH225" i="1" s="1"/>
  <c r="AJ225" i="1" s="1"/>
  <c r="AL225" i="1" s="1"/>
  <c r="AN225" i="1" s="1"/>
  <c r="AP225" i="1" s="1"/>
  <c r="AR225" i="1" s="1"/>
  <c r="D225" i="1"/>
  <c r="F225" i="1" s="1"/>
  <c r="H225" i="1" s="1"/>
  <c r="J225" i="1" s="1"/>
  <c r="L225" i="1" s="1"/>
  <c r="N225" i="1" s="1"/>
  <c r="P225" i="1" s="1"/>
  <c r="R225" i="1" s="1"/>
  <c r="S229" i="1"/>
  <c r="U229" i="1" s="1"/>
  <c r="W229" i="1" s="1"/>
  <c r="Y229" i="1" s="1"/>
  <c r="AA229" i="1" s="1"/>
  <c r="AC229" i="1" s="1"/>
  <c r="AE229" i="1" s="1"/>
  <c r="AF229" i="1"/>
  <c r="AH229" i="1" s="1"/>
  <c r="AJ229" i="1" s="1"/>
  <c r="AL229" i="1" s="1"/>
  <c r="AN229" i="1" s="1"/>
  <c r="AP229" i="1" s="1"/>
  <c r="AR229" i="1" s="1"/>
  <c r="D229" i="1"/>
  <c r="F229" i="1" s="1"/>
  <c r="H229" i="1" s="1"/>
  <c r="J229" i="1" s="1"/>
  <c r="L229" i="1" s="1"/>
  <c r="N229" i="1" s="1"/>
  <c r="P229" i="1" s="1"/>
  <c r="R229" i="1" s="1"/>
  <c r="S184" i="1"/>
  <c r="U184" i="1" s="1"/>
  <c r="W184" i="1" s="1"/>
  <c r="Y184" i="1" s="1"/>
  <c r="AA184" i="1" s="1"/>
  <c r="AC184" i="1" s="1"/>
  <c r="AE184" i="1" s="1"/>
  <c r="AF184" i="1"/>
  <c r="AH184" i="1" s="1"/>
  <c r="AJ184" i="1" s="1"/>
  <c r="AL184" i="1" s="1"/>
  <c r="AN184" i="1" s="1"/>
  <c r="AP184" i="1" s="1"/>
  <c r="AR184" i="1" s="1"/>
  <c r="D184" i="1"/>
  <c r="F184" i="1" s="1"/>
  <c r="H184" i="1" s="1"/>
  <c r="J184" i="1" s="1"/>
  <c r="L184" i="1" s="1"/>
  <c r="N184" i="1" s="1"/>
  <c r="P184" i="1" s="1"/>
  <c r="R184" i="1" s="1"/>
  <c r="S233" i="1"/>
  <c r="AF233" i="1"/>
  <c r="D233" i="1"/>
  <c r="S221" i="1"/>
  <c r="U221" i="1" s="1"/>
  <c r="W221" i="1" s="1"/>
  <c r="Y221" i="1" s="1"/>
  <c r="AA221" i="1" s="1"/>
  <c r="AC221" i="1" s="1"/>
  <c r="AE221" i="1" s="1"/>
  <c r="AF221" i="1"/>
  <c r="AH221" i="1" s="1"/>
  <c r="AJ221" i="1" s="1"/>
  <c r="AL221" i="1" s="1"/>
  <c r="AN221" i="1" s="1"/>
  <c r="AP221" i="1" s="1"/>
  <c r="AR221" i="1" s="1"/>
  <c r="D221" i="1"/>
  <c r="F221" i="1" s="1"/>
  <c r="H221" i="1" s="1"/>
  <c r="J221" i="1" s="1"/>
  <c r="L221" i="1" s="1"/>
  <c r="N221" i="1" s="1"/>
  <c r="P221" i="1" s="1"/>
  <c r="R221" i="1" s="1"/>
  <c r="S249" i="1"/>
  <c r="U249" i="1" s="1"/>
  <c r="W249" i="1" s="1"/>
  <c r="Y249" i="1" s="1"/>
  <c r="AA249" i="1" s="1"/>
  <c r="AC249" i="1" s="1"/>
  <c r="AE249" i="1" s="1"/>
  <c r="AF249" i="1"/>
  <c r="AH249" i="1" s="1"/>
  <c r="AJ249" i="1" s="1"/>
  <c r="AL249" i="1" s="1"/>
  <c r="AN249" i="1" s="1"/>
  <c r="AP249" i="1" s="1"/>
  <c r="AR249" i="1" s="1"/>
  <c r="D249" i="1"/>
  <c r="F249" i="1" s="1"/>
  <c r="H249" i="1" s="1"/>
  <c r="J249" i="1" s="1"/>
  <c r="L249" i="1" s="1"/>
  <c r="N249" i="1" s="1"/>
  <c r="P249" i="1" s="1"/>
  <c r="R249" i="1" s="1"/>
  <c r="S205" i="1"/>
  <c r="U205" i="1" s="1"/>
  <c r="W205" i="1" s="1"/>
  <c r="Y205" i="1" s="1"/>
  <c r="AA205" i="1" s="1"/>
  <c r="AC205" i="1" s="1"/>
  <c r="AE205" i="1" s="1"/>
  <c r="AF205" i="1"/>
  <c r="AH205" i="1" s="1"/>
  <c r="AJ205" i="1" s="1"/>
  <c r="AL205" i="1" s="1"/>
  <c r="AN205" i="1" s="1"/>
  <c r="AP205" i="1" s="1"/>
  <c r="AR205" i="1" s="1"/>
  <c r="S217" i="1"/>
  <c r="U217" i="1" s="1"/>
  <c r="W217" i="1" s="1"/>
  <c r="Y217" i="1" s="1"/>
  <c r="AA217" i="1" s="1"/>
  <c r="AC217" i="1" s="1"/>
  <c r="AE217" i="1" s="1"/>
  <c r="AF217" i="1"/>
  <c r="AH217" i="1" s="1"/>
  <c r="AJ217" i="1" s="1"/>
  <c r="AL217" i="1" s="1"/>
  <c r="AN217" i="1" s="1"/>
  <c r="AP217" i="1" s="1"/>
  <c r="AR217" i="1" s="1"/>
  <c r="D217" i="1"/>
  <c r="F217" i="1" s="1"/>
  <c r="H217" i="1" s="1"/>
  <c r="J217" i="1" s="1"/>
  <c r="L217" i="1" s="1"/>
  <c r="N217" i="1" s="1"/>
  <c r="P217" i="1" s="1"/>
  <c r="R217" i="1" s="1"/>
  <c r="S201" i="1"/>
  <c r="U201" i="1" s="1"/>
  <c r="W201" i="1" s="1"/>
  <c r="Y201" i="1" s="1"/>
  <c r="AA201" i="1" s="1"/>
  <c r="AC201" i="1" s="1"/>
  <c r="AE201" i="1" s="1"/>
  <c r="AF201" i="1"/>
  <c r="AH201" i="1" s="1"/>
  <c r="AJ201" i="1" s="1"/>
  <c r="AL201" i="1" s="1"/>
  <c r="AN201" i="1" s="1"/>
  <c r="AP201" i="1" s="1"/>
  <c r="AR201" i="1" s="1"/>
  <c r="D201" i="1"/>
  <c r="F201" i="1" s="1"/>
  <c r="H201" i="1" s="1"/>
  <c r="J201" i="1" s="1"/>
  <c r="L201" i="1" s="1"/>
  <c r="N201" i="1" s="1"/>
  <c r="P201" i="1" s="1"/>
  <c r="R201" i="1" s="1"/>
  <c r="S213" i="1"/>
  <c r="U213" i="1" s="1"/>
  <c r="W213" i="1" s="1"/>
  <c r="Y213" i="1" s="1"/>
  <c r="AA213" i="1" s="1"/>
  <c r="AC213" i="1" s="1"/>
  <c r="AE213" i="1" s="1"/>
  <c r="AF213" i="1"/>
  <c r="AH213" i="1" s="1"/>
  <c r="AJ213" i="1" s="1"/>
  <c r="AL213" i="1" s="1"/>
  <c r="AN213" i="1" s="1"/>
  <c r="AP213" i="1" s="1"/>
  <c r="AR213" i="1" s="1"/>
  <c r="D213" i="1"/>
  <c r="F213" i="1" s="1"/>
  <c r="H213" i="1" s="1"/>
  <c r="J213" i="1" s="1"/>
  <c r="L213" i="1" s="1"/>
  <c r="N213" i="1" s="1"/>
  <c r="P213" i="1" s="1"/>
  <c r="R213" i="1" s="1"/>
  <c r="S196" i="1"/>
  <c r="U196" i="1" s="1"/>
  <c r="W196" i="1" s="1"/>
  <c r="Y196" i="1" s="1"/>
  <c r="AA196" i="1" s="1"/>
  <c r="AC196" i="1" s="1"/>
  <c r="AE196" i="1" s="1"/>
  <c r="AF196" i="1"/>
  <c r="AH196" i="1" s="1"/>
  <c r="AJ196" i="1" s="1"/>
  <c r="AL196" i="1" s="1"/>
  <c r="AN196" i="1" s="1"/>
  <c r="AP196" i="1" s="1"/>
  <c r="AR196" i="1" s="1"/>
  <c r="D196" i="1"/>
  <c r="F196" i="1" s="1"/>
  <c r="H196" i="1" s="1"/>
  <c r="J196" i="1" s="1"/>
  <c r="L196" i="1" s="1"/>
  <c r="N196" i="1" s="1"/>
  <c r="P196" i="1" s="1"/>
  <c r="R196" i="1" s="1"/>
  <c r="S192" i="1"/>
  <c r="U192" i="1" s="1"/>
  <c r="W192" i="1" s="1"/>
  <c r="Y192" i="1" s="1"/>
  <c r="AA192" i="1" s="1"/>
  <c r="AC192" i="1" s="1"/>
  <c r="AE192" i="1" s="1"/>
  <c r="AF192" i="1"/>
  <c r="AH192" i="1" s="1"/>
  <c r="AJ192" i="1" s="1"/>
  <c r="AL192" i="1" s="1"/>
  <c r="AN192" i="1" s="1"/>
  <c r="AP192" i="1" s="1"/>
  <c r="AR192" i="1" s="1"/>
  <c r="D192" i="1"/>
  <c r="F192" i="1" s="1"/>
  <c r="H192" i="1" s="1"/>
  <c r="J192" i="1" s="1"/>
  <c r="L192" i="1" s="1"/>
  <c r="N192" i="1" s="1"/>
  <c r="P192" i="1" s="1"/>
  <c r="R192" i="1" s="1"/>
  <c r="S188" i="1"/>
  <c r="U188" i="1" s="1"/>
  <c r="W188" i="1" s="1"/>
  <c r="Y188" i="1" s="1"/>
  <c r="AA188" i="1" s="1"/>
  <c r="AC188" i="1" s="1"/>
  <c r="AE188" i="1" s="1"/>
  <c r="AF188" i="1"/>
  <c r="AH188" i="1" s="1"/>
  <c r="AJ188" i="1" s="1"/>
  <c r="AL188" i="1" s="1"/>
  <c r="AN188" i="1" s="1"/>
  <c r="AP188" i="1" s="1"/>
  <c r="AR188" i="1" s="1"/>
  <c r="D188" i="1"/>
  <c r="F188" i="1" s="1"/>
  <c r="H188" i="1" s="1"/>
  <c r="J188" i="1" s="1"/>
  <c r="L188" i="1" s="1"/>
  <c r="N188" i="1" s="1"/>
  <c r="P188" i="1" s="1"/>
  <c r="R188" i="1" s="1"/>
  <c r="S180" i="1"/>
  <c r="U180" i="1" s="1"/>
  <c r="W180" i="1" s="1"/>
  <c r="Y180" i="1" s="1"/>
  <c r="AA180" i="1" s="1"/>
  <c r="AC180" i="1" s="1"/>
  <c r="AE180" i="1" s="1"/>
  <c r="AF180" i="1"/>
  <c r="AH180" i="1" s="1"/>
  <c r="AJ180" i="1" s="1"/>
  <c r="AL180" i="1" s="1"/>
  <c r="AN180" i="1" s="1"/>
  <c r="AP180" i="1" s="1"/>
  <c r="AR180" i="1" s="1"/>
  <c r="D180" i="1"/>
  <c r="F180" i="1" s="1"/>
  <c r="H180" i="1" s="1"/>
  <c r="J180" i="1" s="1"/>
  <c r="L180" i="1" s="1"/>
  <c r="N180" i="1" s="1"/>
  <c r="P180" i="1" s="1"/>
  <c r="R180" i="1" s="1"/>
  <c r="S143" i="1"/>
  <c r="U143" i="1" s="1"/>
  <c r="W143" i="1" s="1"/>
  <c r="Y143" i="1" s="1"/>
  <c r="AA143" i="1" s="1"/>
  <c r="AC143" i="1" s="1"/>
  <c r="AE143" i="1" s="1"/>
  <c r="AF143" i="1"/>
  <c r="AH143" i="1" s="1"/>
  <c r="AJ143" i="1" s="1"/>
  <c r="AL143" i="1" s="1"/>
  <c r="AN143" i="1" s="1"/>
  <c r="AP143" i="1" s="1"/>
  <c r="AR143" i="1" s="1"/>
  <c r="D143" i="1"/>
  <c r="F143" i="1" s="1"/>
  <c r="H143" i="1" s="1"/>
  <c r="J143" i="1" s="1"/>
  <c r="L143" i="1" s="1"/>
  <c r="N143" i="1" s="1"/>
  <c r="P143" i="1" s="1"/>
  <c r="R143" i="1" s="1"/>
  <c r="D328" i="1" l="1"/>
  <c r="F328" i="1" s="1"/>
  <c r="H328" i="1" s="1"/>
  <c r="J328" i="1" s="1"/>
  <c r="L328" i="1" s="1"/>
  <c r="N328" i="1" s="1"/>
  <c r="P328" i="1" s="1"/>
  <c r="R328" i="1" s="1"/>
  <c r="F233" i="1"/>
  <c r="H233" i="1" s="1"/>
  <c r="J233" i="1" s="1"/>
  <c r="L233" i="1" s="1"/>
  <c r="N233" i="1" s="1"/>
  <c r="P233" i="1" s="1"/>
  <c r="R233" i="1" s="1"/>
  <c r="AF328" i="1"/>
  <c r="AH328" i="1" s="1"/>
  <c r="AJ328" i="1" s="1"/>
  <c r="AL328" i="1" s="1"/>
  <c r="AN328" i="1" s="1"/>
  <c r="AP328" i="1" s="1"/>
  <c r="AR328" i="1" s="1"/>
  <c r="AH233" i="1"/>
  <c r="AJ233" i="1" s="1"/>
  <c r="AL233" i="1" s="1"/>
  <c r="AN233" i="1" s="1"/>
  <c r="AP233" i="1" s="1"/>
  <c r="AR233" i="1" s="1"/>
  <c r="S272" i="1"/>
  <c r="U272" i="1" s="1"/>
  <c r="W272" i="1" s="1"/>
  <c r="Y272" i="1" s="1"/>
  <c r="AA272" i="1" s="1"/>
  <c r="AC272" i="1" s="1"/>
  <c r="AE272" i="1" s="1"/>
  <c r="U275" i="1"/>
  <c r="W275" i="1" s="1"/>
  <c r="Y275" i="1" s="1"/>
  <c r="AA275" i="1" s="1"/>
  <c r="AC275" i="1" s="1"/>
  <c r="AE275" i="1" s="1"/>
  <c r="D319" i="1"/>
  <c r="F319" i="1" s="1"/>
  <c r="H319" i="1" s="1"/>
  <c r="J319" i="1" s="1"/>
  <c r="L319" i="1" s="1"/>
  <c r="N319" i="1" s="1"/>
  <c r="P319" i="1" s="1"/>
  <c r="R319" i="1" s="1"/>
  <c r="F174" i="1"/>
  <c r="H174" i="1" s="1"/>
  <c r="J174" i="1" s="1"/>
  <c r="L174" i="1" s="1"/>
  <c r="N174" i="1" s="1"/>
  <c r="P174" i="1" s="1"/>
  <c r="R174" i="1" s="1"/>
  <c r="S328" i="1"/>
  <c r="U328" i="1" s="1"/>
  <c r="W328" i="1" s="1"/>
  <c r="Y328" i="1" s="1"/>
  <c r="AA328" i="1" s="1"/>
  <c r="AC328" i="1" s="1"/>
  <c r="AE328" i="1" s="1"/>
  <c r="U233" i="1"/>
  <c r="W233" i="1" s="1"/>
  <c r="Y233" i="1" s="1"/>
  <c r="AA233" i="1" s="1"/>
  <c r="AC233" i="1" s="1"/>
  <c r="AE233" i="1" s="1"/>
  <c r="AF319" i="1"/>
  <c r="AH319" i="1" s="1"/>
  <c r="AJ319" i="1" s="1"/>
  <c r="AL319" i="1" s="1"/>
  <c r="AN319" i="1" s="1"/>
  <c r="AP319" i="1" s="1"/>
  <c r="AR319" i="1" s="1"/>
  <c r="AH174" i="1"/>
  <c r="AJ174" i="1" s="1"/>
  <c r="AL174" i="1" s="1"/>
  <c r="AN174" i="1" s="1"/>
  <c r="AP174" i="1" s="1"/>
  <c r="AR174" i="1" s="1"/>
  <c r="AF272" i="1"/>
  <c r="AH272" i="1" s="1"/>
  <c r="AJ272" i="1" s="1"/>
  <c r="AL272" i="1" s="1"/>
  <c r="AN272" i="1" s="1"/>
  <c r="AP272" i="1" s="1"/>
  <c r="AR272" i="1" s="1"/>
  <c r="AH275" i="1"/>
  <c r="AJ275" i="1" s="1"/>
  <c r="AL275" i="1" s="1"/>
  <c r="AN275" i="1" s="1"/>
  <c r="AP275" i="1" s="1"/>
  <c r="AR275" i="1" s="1"/>
  <c r="D272" i="1"/>
  <c r="F272" i="1" s="1"/>
  <c r="H272" i="1" s="1"/>
  <c r="J272" i="1" s="1"/>
  <c r="L272" i="1" s="1"/>
  <c r="N272" i="1" s="1"/>
  <c r="P272" i="1" s="1"/>
  <c r="R272" i="1" s="1"/>
  <c r="F275" i="1"/>
  <c r="H275" i="1" s="1"/>
  <c r="J275" i="1" s="1"/>
  <c r="L275" i="1" s="1"/>
  <c r="N275" i="1" s="1"/>
  <c r="P275" i="1" s="1"/>
  <c r="R275" i="1" s="1"/>
  <c r="S319" i="1"/>
  <c r="U319" i="1" s="1"/>
  <c r="W319" i="1" s="1"/>
  <c r="Y319" i="1" s="1"/>
  <c r="AA319" i="1" s="1"/>
  <c r="AC319" i="1" s="1"/>
  <c r="AE319" i="1" s="1"/>
  <c r="U174" i="1"/>
  <c r="W174" i="1" s="1"/>
  <c r="Y174" i="1" s="1"/>
  <c r="AA174" i="1" s="1"/>
  <c r="AC174" i="1" s="1"/>
  <c r="AE174" i="1" s="1"/>
  <c r="AF171" i="1"/>
  <c r="AH171" i="1" s="1"/>
  <c r="AJ171" i="1" s="1"/>
  <c r="AL171" i="1" s="1"/>
  <c r="AN171" i="1" s="1"/>
  <c r="AP171" i="1" s="1"/>
  <c r="AR171" i="1" s="1"/>
  <c r="S144" i="1"/>
  <c r="U144" i="1" s="1"/>
  <c r="W144" i="1" s="1"/>
  <c r="Y144" i="1" s="1"/>
  <c r="AA144" i="1" s="1"/>
  <c r="AC144" i="1" s="1"/>
  <c r="AE144" i="1" s="1"/>
  <c r="AF144" i="1"/>
  <c r="AH144" i="1" s="1"/>
  <c r="AJ144" i="1" s="1"/>
  <c r="AL144" i="1" s="1"/>
  <c r="AN144" i="1" s="1"/>
  <c r="AP144" i="1" s="1"/>
  <c r="AR144" i="1" s="1"/>
  <c r="D144" i="1"/>
  <c r="F144" i="1" s="1"/>
  <c r="H144" i="1" s="1"/>
  <c r="J144" i="1" s="1"/>
  <c r="L144" i="1" s="1"/>
  <c r="N144" i="1" s="1"/>
  <c r="P144" i="1" s="1"/>
  <c r="R144" i="1" s="1"/>
  <c r="S160" i="1"/>
  <c r="U160" i="1" s="1"/>
  <c r="W160" i="1" s="1"/>
  <c r="Y160" i="1" s="1"/>
  <c r="AA160" i="1" s="1"/>
  <c r="AC160" i="1" s="1"/>
  <c r="AE160" i="1" s="1"/>
  <c r="AF160" i="1"/>
  <c r="AH160" i="1" s="1"/>
  <c r="AJ160" i="1" s="1"/>
  <c r="AL160" i="1" s="1"/>
  <c r="AN160" i="1" s="1"/>
  <c r="AP160" i="1" s="1"/>
  <c r="AR160" i="1" s="1"/>
  <c r="D160" i="1"/>
  <c r="F160" i="1" s="1"/>
  <c r="H160" i="1" s="1"/>
  <c r="J160" i="1" s="1"/>
  <c r="L160" i="1" s="1"/>
  <c r="N160" i="1" s="1"/>
  <c r="P160" i="1" s="1"/>
  <c r="R160" i="1" s="1"/>
  <c r="S156" i="1"/>
  <c r="U156" i="1" s="1"/>
  <c r="W156" i="1" s="1"/>
  <c r="Y156" i="1" s="1"/>
  <c r="AA156" i="1" s="1"/>
  <c r="AC156" i="1" s="1"/>
  <c r="AE156" i="1" s="1"/>
  <c r="AF156" i="1"/>
  <c r="AH156" i="1" s="1"/>
  <c r="AJ156" i="1" s="1"/>
  <c r="AL156" i="1" s="1"/>
  <c r="AN156" i="1" s="1"/>
  <c r="AP156" i="1" s="1"/>
  <c r="AR156" i="1" s="1"/>
  <c r="D156" i="1"/>
  <c r="F156" i="1" s="1"/>
  <c r="H156" i="1" s="1"/>
  <c r="J156" i="1" s="1"/>
  <c r="L156" i="1" s="1"/>
  <c r="N156" i="1" s="1"/>
  <c r="P156" i="1" s="1"/>
  <c r="R156" i="1" s="1"/>
  <c r="D141" i="1" l="1"/>
  <c r="F141" i="1" s="1"/>
  <c r="H141" i="1" s="1"/>
  <c r="J141" i="1" s="1"/>
  <c r="L141" i="1" s="1"/>
  <c r="N141" i="1" s="1"/>
  <c r="P141" i="1" s="1"/>
  <c r="R141" i="1" s="1"/>
  <c r="D320" i="1"/>
  <c r="F320" i="1" s="1"/>
  <c r="H320" i="1" s="1"/>
  <c r="J320" i="1" s="1"/>
  <c r="L320" i="1" s="1"/>
  <c r="N320" i="1" s="1"/>
  <c r="P320" i="1" s="1"/>
  <c r="R320" i="1" s="1"/>
  <c r="S141" i="1"/>
  <c r="U141" i="1" s="1"/>
  <c r="W141" i="1" s="1"/>
  <c r="Y141" i="1" s="1"/>
  <c r="AA141" i="1" s="1"/>
  <c r="AC141" i="1" s="1"/>
  <c r="AE141" i="1" s="1"/>
  <c r="S320" i="1"/>
  <c r="U320" i="1" s="1"/>
  <c r="W320" i="1" s="1"/>
  <c r="Y320" i="1" s="1"/>
  <c r="AA320" i="1" s="1"/>
  <c r="AC320" i="1" s="1"/>
  <c r="AE320" i="1" s="1"/>
  <c r="AF141" i="1"/>
  <c r="AH141" i="1" s="1"/>
  <c r="AJ141" i="1" s="1"/>
  <c r="AL141" i="1" s="1"/>
  <c r="AN141" i="1" s="1"/>
  <c r="AP141" i="1" s="1"/>
  <c r="AR141" i="1" s="1"/>
  <c r="AF320" i="1"/>
  <c r="AH320" i="1" s="1"/>
  <c r="AJ320" i="1" s="1"/>
  <c r="AL320" i="1" s="1"/>
  <c r="AN320" i="1" s="1"/>
  <c r="AP320" i="1" s="1"/>
  <c r="AR320" i="1" s="1"/>
  <c r="S146" i="1"/>
  <c r="AF146" i="1"/>
  <c r="D146" i="1"/>
  <c r="S326" i="1" l="1"/>
  <c r="U326" i="1" s="1"/>
  <c r="W326" i="1" s="1"/>
  <c r="Y326" i="1" s="1"/>
  <c r="AA326" i="1" s="1"/>
  <c r="AC326" i="1" s="1"/>
  <c r="AE326" i="1" s="1"/>
  <c r="U146" i="1"/>
  <c r="W146" i="1" s="1"/>
  <c r="Y146" i="1" s="1"/>
  <c r="AA146" i="1" s="1"/>
  <c r="AC146" i="1" s="1"/>
  <c r="AE146" i="1" s="1"/>
  <c r="AF326" i="1"/>
  <c r="AH326" i="1" s="1"/>
  <c r="AJ326" i="1" s="1"/>
  <c r="AL326" i="1" s="1"/>
  <c r="AN326" i="1" s="1"/>
  <c r="AP326" i="1" s="1"/>
  <c r="AR326" i="1" s="1"/>
  <c r="AH146" i="1"/>
  <c r="AJ146" i="1" s="1"/>
  <c r="AL146" i="1" s="1"/>
  <c r="AN146" i="1" s="1"/>
  <c r="AP146" i="1" s="1"/>
  <c r="AR146" i="1" s="1"/>
  <c r="D326" i="1"/>
  <c r="F326" i="1" s="1"/>
  <c r="H326" i="1" s="1"/>
  <c r="J326" i="1" s="1"/>
  <c r="L326" i="1" s="1"/>
  <c r="N326" i="1" s="1"/>
  <c r="P326" i="1" s="1"/>
  <c r="R326" i="1" s="1"/>
  <c r="F146" i="1"/>
  <c r="H146" i="1" s="1"/>
  <c r="J146" i="1" s="1"/>
  <c r="L146" i="1" s="1"/>
  <c r="N146" i="1" s="1"/>
  <c r="P146" i="1" s="1"/>
  <c r="R146" i="1" s="1"/>
  <c r="S306" i="1"/>
  <c r="U306" i="1" s="1"/>
  <c r="W306" i="1" s="1"/>
  <c r="Y306" i="1" s="1"/>
  <c r="AA306" i="1" s="1"/>
  <c r="AC306" i="1" s="1"/>
  <c r="AE306" i="1" s="1"/>
  <c r="AF306" i="1"/>
  <c r="AH306" i="1" s="1"/>
  <c r="AJ306" i="1" s="1"/>
  <c r="AL306" i="1" s="1"/>
  <c r="AN306" i="1" s="1"/>
  <c r="AP306" i="1" s="1"/>
  <c r="AR306" i="1" s="1"/>
  <c r="D306" i="1"/>
  <c r="F306" i="1" s="1"/>
  <c r="H306" i="1" s="1"/>
  <c r="J306" i="1" s="1"/>
  <c r="L306" i="1" s="1"/>
  <c r="N306" i="1" s="1"/>
  <c r="P306" i="1" s="1"/>
  <c r="R306" i="1" s="1"/>
  <c r="AF317" i="1" l="1"/>
  <c r="AF332" i="1" s="1"/>
  <c r="S171" i="1"/>
  <c r="U171" i="1" s="1"/>
  <c r="W171" i="1" s="1"/>
  <c r="Y171" i="1" s="1"/>
  <c r="AA171" i="1" s="1"/>
  <c r="AC171" i="1" s="1"/>
  <c r="AE171" i="1" s="1"/>
  <c r="D171" i="1"/>
  <c r="F171" i="1" s="1"/>
  <c r="H171" i="1" s="1"/>
  <c r="J171" i="1" s="1"/>
  <c r="L171" i="1" s="1"/>
  <c r="N171" i="1" s="1"/>
  <c r="P171" i="1" s="1"/>
  <c r="R171" i="1" s="1"/>
  <c r="AH317" i="1" l="1"/>
  <c r="AH332" i="1" s="1"/>
  <c r="S317" i="1"/>
  <c r="S332" i="1" s="1"/>
  <c r="D317" i="1"/>
  <c r="F317" i="1" s="1"/>
  <c r="H317" i="1" l="1"/>
  <c r="J317" i="1" s="1"/>
  <c r="L317" i="1" s="1"/>
  <c r="N317" i="1" s="1"/>
  <c r="P317" i="1" s="1"/>
  <c r="R317" i="1" s="1"/>
  <c r="U317" i="1"/>
  <c r="U332" i="1" s="1"/>
  <c r="AJ317" i="1"/>
  <c r="AL317" i="1" l="1"/>
  <c r="AJ332" i="1"/>
  <c r="W317" i="1"/>
  <c r="Y317" i="1" l="1"/>
  <c r="W332" i="1"/>
  <c r="AN317" i="1"/>
  <c r="AL332" i="1"/>
  <c r="AP317" i="1" l="1"/>
  <c r="AR317" i="1" s="1"/>
  <c r="AR332" i="1" s="1"/>
  <c r="AN332" i="1"/>
  <c r="AA317" i="1"/>
  <c r="Y332" i="1"/>
  <c r="AC317" i="1" l="1"/>
  <c r="AE317" i="1" s="1"/>
  <c r="AA332" i="1"/>
</calcChain>
</file>

<file path=xl/sharedStrings.xml><?xml version="1.0" encoding="utf-8"?>
<sst xmlns="http://schemas.openxmlformats.org/spreadsheetml/2006/main" count="777" uniqueCount="403">
  <si>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</si>
  <si>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</si>
  <si>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</si>
  <si>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</si>
  <si>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</si>
  <si>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</si>
  <si>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</si>
  <si>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</si>
  <si>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</si>
  <si>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</si>
  <si>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</si>
  <si>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</si>
  <si>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</si>
  <si>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</si>
  <si>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</si>
  <si>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</si>
  <si>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</si>
  <si>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</si>
  <si>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</si>
  <si>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</si>
  <si>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</si>
  <si>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</si>
  <si>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</si>
  <si>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</si>
  <si>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</si>
  <si>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</si>
  <si>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</si>
  <si>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</si>
  <si>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</si>
  <si>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</si>
  <si>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</si>
  <si>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</si>
  <si>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</si>
  <si>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</si>
  <si>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</si>
  <si>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</si>
  <si>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</si>
  <si>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</si>
  <si>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</si>
  <si>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</si>
  <si>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</si>
  <si>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</si>
  <si>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</si>
  <si>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</si>
  <si>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</si>
  <si>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</si>
  <si>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</si>
  <si>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</si>
  <si>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</si>
  <si>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</si>
  <si>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</si>
  <si>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</si>
  <si>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</si>
  <si>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</si>
  <si>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</si>
  <si>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</si>
  <si>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</si>
  <si>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</si>
  <si>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</si>
  <si>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</si>
  <si>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</si>
  <si>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</si>
  <si>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</si>
  <si>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</si>
  <si>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</si>
  <si>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</si>
  <si>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</si>
  <si>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</si>
  <si>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</si>
  <si>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</si>
  <si>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</si>
  <si>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</si>
  <si>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</si>
  <si>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</si>
  <si>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</si>
  <si>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</si>
  <si>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</si>
  <si>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</si>
  <si>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</si>
  <si>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</si>
  <si>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</si>
  <si>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</si>
  <si>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</si>
  <si>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</si>
  <si>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</si>
  <si>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</si>
  <si>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</si>
  <si>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</si>
  <si>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</si>
  <si>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</si>
  <si>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</si>
  <si>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</si>
  <si>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</si>
  <si>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</si>
  <si>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</si>
  <si>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</si>
  <si>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</si>
  <si>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</si>
  <si>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</si>
  <si>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</si>
  <si>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</si>
  <si>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</si>
  <si>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</si>
  <si>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</si>
  <si>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</si>
  <si>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</si>
  <si>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</si>
  <si>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</si>
  <si>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</si>
  <si>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</si>
  <si>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</si>
  <si>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</si>
  <si>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</si>
  <si>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</si>
  <si>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</si>
  <si>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</si>
  <si>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</si>
  <si>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</si>
  <si>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</si>
  <si>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</si>
  <si>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</si>
  <si>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</si>
  <si>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</si>
  <si>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</si>
  <si>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</si>
  <si>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</si>
  <si>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</si>
  <si>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</si>
  <si>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</si>
  <si>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</si>
  <si>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</si>
  <si>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</si>
  <si>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</si>
  <si>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</si>
  <si>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</si>
  <si>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</si>
  <si>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</si>
  <si>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</si>
  <si>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</si>
  <si>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</si>
  <si>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</si>
  <si>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</si>
  <si>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</si>
  <si>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</si>
  <si>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</si>
  <si>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</si>
  <si>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</si>
  <si>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</si>
  <si>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</si>
  <si>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</si>
  <si>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</si>
  <si>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</si>
  <si>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</si>
  <si>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</si>
  <si>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</si>
  <si>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</si>
  <si>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</si>
  <si>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</si>
  <si>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</si>
  <si>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</si>
  <si>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</si>
  <si>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</si>
  <si>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</si>
  <si>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</si>
  <si>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</si>
  <si>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</si>
  <si>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</si>
  <si>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</si>
  <si>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</si>
  <si>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</si>
  <si>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</si>
  <si>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</si>
  <si>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</si>
  <si>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</si>
  <si>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</si>
  <si>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</si>
  <si>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</si>
  <si>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</si>
  <si>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</si>
  <si>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</si>
  <si>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</si>
  <si>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</si>
  <si>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</si>
  <si>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</si>
  <si>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</si>
  <si>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</si>
  <si>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</si>
  <si>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</si>
  <si>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</si>
  <si>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</si>
  <si>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</si>
  <si>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</si>
  <si>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</si>
  <si>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</si>
  <si>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</si>
  <si>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</si>
  <si>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</si>
  <si>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</si>
  <si>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</si>
  <si>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</si>
  <si>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</si>
  <si>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</si>
  <si>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</si>
  <si>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</si>
  <si>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</si>
  <si>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</si>
  <si>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</si>
  <si>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</si>
  <si>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</si>
  <si>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</si>
  <si>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</si>
  <si>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</si>
  <si>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</si>
  <si>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</si>
  <si>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</si>
  <si>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</si>
  <si>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</si>
  <si>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</si>
  <si>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</si>
  <si>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</si>
  <si>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</si>
  <si>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</si>
  <si>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</si>
  <si>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</si>
  <si>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</si>
  <si>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</si>
  <si>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</si>
  <si>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</si>
  <si>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</si>
  <si>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</si>
  <si>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</si>
  <si>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</si>
  <si>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</si>
  <si>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</si>
  <si>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</si>
  <si>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</si>
  <si>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</si>
  <si>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</si>
  <si>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</si>
  <si>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</si>
  <si>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</si>
  <si>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</si>
  <si>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</si>
  <si>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</si>
  <si>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</si>
  <si>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</si>
  <si>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</si>
  <si>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</si>
  <si>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</si>
  <si>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</si>
  <si>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</si>
  <si>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</si>
  <si>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</si>
  <si>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</si>
  <si>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</si>
  <si>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</si>
  <si>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</si>
  <si>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</si>
  <si>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</si>
  <si>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</si>
  <si>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</si>
  <si>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</si>
  <si>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</si>
  <si>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</si>
  <si>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</si>
  <si>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</si>
  <si>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</si>
  <si>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</si>
  <si>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</si>
  <si>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</si>
  <si>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</si>
  <si>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</si>
  <si>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</si>
  <si>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</si>
  <si>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</si>
  <si>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</si>
  <si>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</si>
  <si>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</si>
  <si>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</si>
  <si>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</si>
  <si>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</si>
  <si>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</si>
  <si>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</si>
  <si>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</si>
  <si>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</si>
  <si>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</si>
  <si>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</si>
  <si>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</si>
  <si>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</si>
  <si>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</si>
  <si>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</si>
  <si>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</si>
  <si>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</si>
  <si>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</si>
  <si>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</si>
  <si>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</si>
  <si>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</si>
  <si>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</si>
  <si>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</si>
  <si>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</si>
  <si>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</si>
  <si>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</si>
  <si>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</si>
  <si>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</si>
  <si>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</si>
  <si>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</si>
  <si>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</si>
  <si>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</si>
  <si>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</si>
  <si>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</si>
  <si>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</si>
  <si>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</si>
  <si>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</si>
  <si>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</si>
  <si>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</si>
  <si>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</si>
  <si>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</si>
  <si>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</si>
  <si>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</si>
  <si>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</si>
  <si>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</si>
  <si>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</si>
  <si>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</si>
  <si>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</si>
  <si>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</si>
  <si>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</si>
  <si>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</si>
  <si>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</si>
  <si>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</si>
  <si>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</si>
  <si>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</si>
  <si>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</si>
  <si>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</si>
  <si>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</si>
  <si>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</si>
  <si>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</si>
  <si>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</si>
  <si>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</si>
  <si>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</si>
  <si>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</si>
  <si>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</si>
  <si>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</si>
  <si>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</si>
  <si>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</si>
  <si>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</si>
  <si>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</si>
  <si>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</si>
  <si>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</si>
  <si>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</si>
  <si>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</si>
  <si>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</si>
  <si>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</si>
  <si>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</si>
  <si>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</si>
  <si>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</si>
  <si>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</si>
  <si>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от 17.12.2019 от 303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</si>
  <si>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</si>
  <si>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</si>
  <si>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</si>
  <si>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</si>
  <si>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</si>
  <si>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</si>
  <si>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</si>
  <si>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</si>
  <si>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</si>
  <si>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</si>
  <si>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</si>
  <si>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</si>
  <si>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</si>
  <si>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</si>
  <si>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</si>
  <si>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</si>
  <si>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</si>
  <si>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</si>
  <si>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</si>
  <si>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</si>
  <si>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</si>
  <si>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</si>
  <si>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</si>
  <si>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</si>
  <si>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</si>
  <si>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</si>
  <si>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</si>
  <si>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</si>
  <si>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</si>
  <si>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</si>
  <si>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</si>
  <si>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</si>
  <si>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</si>
  <si>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</si>
  <si>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108.</t>
  </si>
  <si>
    <t>109.</t>
  </si>
  <si>
    <t>10201ST04B</t>
  </si>
  <si>
    <t>10201ST04N</t>
  </si>
  <si>
    <t>Уточнение июнь включая комитет</t>
  </si>
  <si>
    <t>Уточнение август</t>
  </si>
  <si>
    <t>Реконструкция площади Восстания, 1-й этап</t>
  </si>
  <si>
    <t>Строительство сквера по ул. Генерала Черняховского</t>
  </si>
  <si>
    <t>Строительство сквера по ул. Калгановской, 62</t>
  </si>
  <si>
    <t>Реконструкция здания МАУК «Театр юного зрителя»</t>
  </si>
  <si>
    <t>110.</t>
  </si>
  <si>
    <t>нули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</si>
</sst>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T332"/>
  <sheetViews>
    <sheetView tabSelected="1" zoomScale="70" zoomScaleNormal="70" workbookViewId="0">
      <selection activeCell="AX24" sqref="AX24"/>
    </sheetView>
  </sheetViews>
  <sheetFormatPr defaultColWidth="9.109375" defaultRowHeight="18" x14ac:dyDescent="0.35"/>
  <cols>
    <col min="1" max="1" width="5.5546875" style="5" customWidth="1"/>
    <col min="2" max="2" width="82.6640625" style="10" customWidth="1"/>
    <col min="3" max="3" width="27.33203125" style="10" customWidth="1"/>
    <col min="4" max="17" width="17.5546875" style="6" hidden="1" customWidth="1"/>
    <col min="18" max="18" width="17.5546875" style="6" customWidth="1"/>
    <col min="19" max="30" width="17.5546875" style="6" hidden="1" customWidth="1"/>
    <col min="31" max="31" width="17.5546875" style="6" customWidth="1"/>
    <col min="32" max="42" width="17.5546875" style="6" hidden="1" customWidth="1"/>
    <col min="43" max="43" width="19.109375" style="6" hidden="1" customWidth="1"/>
    <col min="44" max="44" width="17.5546875" style="6" customWidth="1"/>
    <col min="45" max="45" width="15" style="11" hidden="1" customWidth="1"/>
    <col min="46" max="46" width="9.44140625" style="12" hidden="1" customWidth="1"/>
    <col min="47" max="48" width="9.109375" style="5" customWidth="1"/>
    <col min="49" max="16384" width="9.109375" style="5"/>
  </cols>
  <sheetData>
    <row r="1" spans="1:46" x14ac:dyDescent="0.35">
      <c r="AK1" s="11"/>
      <c r="AL1" s="12"/>
      <c r="AM1" s="5"/>
      <c r="AN1" s="5"/>
      <c r="AO1" s="5"/>
      <c r="AP1" s="12"/>
      <c r="AQ1" s="5"/>
      <c r="AR1" s="12" t="s">
        <v>310</v>
      </c>
      <c r="AS1" s="5"/>
      <c r="AT1" s="5"/>
    </row>
    <row r="2" spans="1:46" x14ac:dyDescent="0.35">
      <c r="AK2" s="11"/>
      <c r="AL2" s="12"/>
      <c r="AM2" s="5"/>
      <c r="AN2" s="5"/>
      <c r="AO2" s="5"/>
      <c r="AP2" s="12"/>
      <c r="AQ2" s="5"/>
      <c r="AR2" s="12" t="s">
        <v>17</v>
      </c>
      <c r="AS2" s="5"/>
      <c r="AT2" s="5"/>
    </row>
    <row r="3" spans="1:46" x14ac:dyDescent="0.35">
      <c r="AK3" s="11"/>
      <c r="AL3" s="12"/>
      <c r="AM3" s="5"/>
      <c r="AN3" s="5"/>
      <c r="AO3" s="5"/>
      <c r="AP3" s="12"/>
      <c r="AQ3" s="5"/>
      <c r="AR3" s="12" t="s">
        <v>18</v>
      </c>
      <c r="AS3" s="5"/>
      <c r="AT3" s="5"/>
    </row>
    <row r="4" spans="1:46" x14ac:dyDescent="0.35">
      <c r="AK4" s="11"/>
      <c r="AL4" s="12"/>
      <c r="AM4" s="5"/>
      <c r="AN4" s="5"/>
      <c r="AO4" s="5"/>
      <c r="AP4" s="12"/>
      <c r="AQ4" s="5"/>
      <c r="AR4" s="12"/>
      <c r="AS4" s="5"/>
      <c r="AT4" s="5"/>
    </row>
    <row r="5" spans="1:46" x14ac:dyDescent="0.35">
      <c r="AK5" s="11"/>
      <c r="AL5" s="12"/>
      <c r="AM5" s="5"/>
      <c r="AN5" s="5"/>
      <c r="AO5" s="5"/>
      <c r="AP5" s="12"/>
      <c r="AQ5" s="5"/>
      <c r="AR5" s="12" t="s">
        <v>310</v>
      </c>
      <c r="AS5" s="5"/>
      <c r="AT5" s="5"/>
    </row>
    <row r="6" spans="1:46" x14ac:dyDescent="0.35">
      <c r="AK6" s="11"/>
      <c r="AL6" s="12"/>
      <c r="AM6" s="5"/>
      <c r="AN6" s="5"/>
      <c r="AO6" s="5"/>
      <c r="AP6" s="12"/>
      <c r="AQ6" s="5"/>
      <c r="AR6" s="12" t="s">
        <v>17</v>
      </c>
      <c r="AS6" s="5"/>
      <c r="AT6" s="5"/>
    </row>
    <row r="7" spans="1:46" x14ac:dyDescent="0.35">
      <c r="AK7" s="11"/>
      <c r="AL7" s="12"/>
      <c r="AM7" s="5"/>
      <c r="AN7" s="5"/>
      <c r="AO7" s="5"/>
      <c r="AP7" s="12"/>
      <c r="AQ7" s="5"/>
      <c r="AR7" s="12" t="s">
        <v>18</v>
      </c>
      <c r="AS7" s="5"/>
      <c r="AT7" s="5"/>
    </row>
    <row r="8" spans="1:46" x14ac:dyDescent="0.35">
      <c r="AK8" s="11"/>
      <c r="AL8" s="12"/>
      <c r="AM8" s="5"/>
      <c r="AN8" s="5"/>
      <c r="AO8" s="5"/>
      <c r="AQ8" s="5"/>
      <c r="AR8" s="6" t="s">
        <v>356</v>
      </c>
      <c r="AS8" s="6"/>
      <c r="AT8" s="5"/>
    </row>
    <row r="9" spans="1:46" ht="27.75" customHeight="1" x14ac:dyDescent="0.35">
      <c r="AS9" s="6"/>
      <c r="AT9" s="5"/>
    </row>
    <row r="10" spans="1:46" ht="15.75" customHeight="1" x14ac:dyDescent="0.35">
      <c r="A10" s="37" t="s">
        <v>24</v>
      </c>
      <c r="B10" s="38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1"/>
      <c r="AL10" s="41"/>
      <c r="AM10" s="41"/>
      <c r="AN10" s="41"/>
      <c r="AO10" s="41"/>
      <c r="AP10" s="41"/>
      <c r="AQ10" s="29"/>
      <c r="AR10" s="29"/>
      <c r="AS10" s="6"/>
      <c r="AT10" s="5"/>
    </row>
    <row r="11" spans="1:46" ht="19.5" customHeight="1" x14ac:dyDescent="0.35">
      <c r="A11" s="37" t="s">
        <v>311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5"/>
      <c r="AT11" s="5"/>
    </row>
    <row r="12" spans="1:46" x14ac:dyDescent="0.3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5"/>
      <c r="AT12" s="5"/>
    </row>
    <row r="13" spans="1:46" x14ac:dyDescent="0.35">
      <c r="AK13" s="11"/>
      <c r="AL13" s="12"/>
      <c r="AM13" s="5"/>
      <c r="AN13" s="5"/>
      <c r="AO13" s="5"/>
      <c r="AP13" s="12"/>
      <c r="AQ13" s="5"/>
      <c r="AR13" s="12" t="s">
        <v>16</v>
      </c>
      <c r="AS13" s="5"/>
      <c r="AT13" s="5"/>
    </row>
    <row r="14" spans="1:46" ht="18.75" customHeight="1" x14ac:dyDescent="0.35">
      <c r="A14" s="44" t="s">
        <v>0</v>
      </c>
      <c r="B14" s="44" t="s">
        <v>13</v>
      </c>
      <c r="C14" s="44" t="s">
        <v>1</v>
      </c>
      <c r="D14" s="33" t="s">
        <v>19</v>
      </c>
      <c r="E14" s="33" t="s">
        <v>312</v>
      </c>
      <c r="F14" s="33" t="s">
        <v>19</v>
      </c>
      <c r="G14" s="33" t="s">
        <v>353</v>
      </c>
      <c r="H14" s="33" t="s">
        <v>19</v>
      </c>
      <c r="I14" s="33" t="s">
        <v>357</v>
      </c>
      <c r="J14" s="33" t="s">
        <v>19</v>
      </c>
      <c r="K14" s="33" t="s">
        <v>358</v>
      </c>
      <c r="L14" s="33" t="s">
        <v>19</v>
      </c>
      <c r="M14" s="33" t="s">
        <v>380</v>
      </c>
      <c r="N14" s="33" t="s">
        <v>19</v>
      </c>
      <c r="O14" s="33" t="s">
        <v>383</v>
      </c>
      <c r="P14" s="33" t="s">
        <v>19</v>
      </c>
      <c r="Q14" s="33" t="s">
        <v>396</v>
      </c>
      <c r="R14" s="35" t="s">
        <v>19</v>
      </c>
      <c r="S14" s="35" t="s">
        <v>25</v>
      </c>
      <c r="T14" s="33" t="s">
        <v>312</v>
      </c>
      <c r="U14" s="35" t="s">
        <v>25</v>
      </c>
      <c r="V14" s="33" t="s">
        <v>353</v>
      </c>
      <c r="W14" s="35" t="s">
        <v>25</v>
      </c>
      <c r="X14" s="33" t="s">
        <v>358</v>
      </c>
      <c r="Y14" s="35" t="s">
        <v>25</v>
      </c>
      <c r="Z14" s="33" t="s">
        <v>380</v>
      </c>
      <c r="AA14" s="35" t="s">
        <v>25</v>
      </c>
      <c r="AB14" s="33" t="s">
        <v>395</v>
      </c>
      <c r="AC14" s="35" t="s">
        <v>25</v>
      </c>
      <c r="AD14" s="33" t="s">
        <v>396</v>
      </c>
      <c r="AE14" s="35" t="s">
        <v>25</v>
      </c>
      <c r="AF14" s="35" t="s">
        <v>26</v>
      </c>
      <c r="AG14" s="33" t="s">
        <v>312</v>
      </c>
      <c r="AH14" s="35" t="s">
        <v>26</v>
      </c>
      <c r="AI14" s="33" t="s">
        <v>353</v>
      </c>
      <c r="AJ14" s="35" t="s">
        <v>26</v>
      </c>
      <c r="AK14" s="33" t="s">
        <v>358</v>
      </c>
      <c r="AL14" s="35" t="s">
        <v>26</v>
      </c>
      <c r="AM14" s="33" t="s">
        <v>380</v>
      </c>
      <c r="AN14" s="35" t="s">
        <v>26</v>
      </c>
      <c r="AO14" s="33" t="s">
        <v>383</v>
      </c>
      <c r="AP14" s="35" t="s">
        <v>26</v>
      </c>
      <c r="AQ14" s="33" t="s">
        <v>396</v>
      </c>
      <c r="AR14" s="35" t="s">
        <v>26</v>
      </c>
      <c r="AS14" s="5"/>
      <c r="AT14" s="5"/>
    </row>
    <row r="15" spans="1:46" x14ac:dyDescent="0.35">
      <c r="A15" s="46"/>
      <c r="B15" s="45"/>
      <c r="C15" s="46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  <c r="S15" s="36"/>
      <c r="T15" s="34"/>
      <c r="U15" s="36"/>
      <c r="V15" s="34"/>
      <c r="W15" s="36"/>
      <c r="X15" s="34"/>
      <c r="Y15" s="36"/>
      <c r="Z15" s="34"/>
      <c r="AA15" s="36"/>
      <c r="AB15" s="34"/>
      <c r="AC15" s="36"/>
      <c r="AD15" s="34"/>
      <c r="AE15" s="36"/>
      <c r="AF15" s="36"/>
      <c r="AG15" s="34"/>
      <c r="AH15" s="36"/>
      <c r="AI15" s="34"/>
      <c r="AJ15" s="36"/>
      <c r="AK15" s="34"/>
      <c r="AL15" s="36"/>
      <c r="AM15" s="34"/>
      <c r="AN15" s="36"/>
      <c r="AO15" s="34"/>
      <c r="AP15" s="36"/>
      <c r="AQ15" s="34"/>
      <c r="AR15" s="36"/>
      <c r="AS15" s="5"/>
      <c r="AT15" s="5" t="s">
        <v>402</v>
      </c>
    </row>
    <row r="16" spans="1:46" x14ac:dyDescent="0.35">
      <c r="A16" s="31"/>
      <c r="B16" s="14" t="s">
        <v>2</v>
      </c>
      <c r="C16" s="14"/>
      <c r="D16" s="4">
        <f>D18+D19+D20</f>
        <v>1459986.7</v>
      </c>
      <c r="E16" s="4">
        <f>E18+E19+E20</f>
        <v>-18106.989999999998</v>
      </c>
      <c r="F16" s="4">
        <f>D16+E16</f>
        <v>1441879.71</v>
      </c>
      <c r="G16" s="4">
        <f>G18+G19+G20</f>
        <v>149225.20199999999</v>
      </c>
      <c r="H16" s="4">
        <f>F16+G16</f>
        <v>1591104.912</v>
      </c>
      <c r="I16" s="4">
        <f>I18+I19+I20</f>
        <v>0</v>
      </c>
      <c r="J16" s="4">
        <f>H16+I16</f>
        <v>1591104.912</v>
      </c>
      <c r="K16" s="4">
        <f>K18+K19+K20</f>
        <v>375341.38299999997</v>
      </c>
      <c r="L16" s="4">
        <f>J16+K16</f>
        <v>1966446.2949999999</v>
      </c>
      <c r="M16" s="4">
        <f>M18+M19+M20</f>
        <v>5997.241</v>
      </c>
      <c r="N16" s="4">
        <f>L16+M16</f>
        <v>1972443.5359999998</v>
      </c>
      <c r="O16" s="4">
        <f>O18+O19+O20</f>
        <v>-15829.305</v>
      </c>
      <c r="P16" s="4">
        <f>N16+O16</f>
        <v>1956614.2309999999</v>
      </c>
      <c r="Q16" s="4">
        <f>Q18+Q19+Q20</f>
        <v>-172239.21299999999</v>
      </c>
      <c r="R16" s="3">
        <f>P16+Q16</f>
        <v>1784375.0179999999</v>
      </c>
      <c r="S16" s="4">
        <f t="shared" ref="S16:AF16" si="0">S18+S19+S20</f>
        <v>1286715.8999999999</v>
      </c>
      <c r="T16" s="4">
        <f t="shared" ref="T16:V16" si="1">T18+T19+T20</f>
        <v>0</v>
      </c>
      <c r="U16" s="4">
        <f>S16+T16</f>
        <v>1286715.8999999999</v>
      </c>
      <c r="V16" s="4">
        <f t="shared" si="1"/>
        <v>71104.110000000015</v>
      </c>
      <c r="W16" s="4">
        <f>U16+V16</f>
        <v>1357820.01</v>
      </c>
      <c r="X16" s="4">
        <f>X18+X19+X20</f>
        <v>-74406.200000000012</v>
      </c>
      <c r="Y16" s="4">
        <f>W16+X16</f>
        <v>1283413.81</v>
      </c>
      <c r="Z16" s="4">
        <f>Z18+Z19+Z20</f>
        <v>0</v>
      </c>
      <c r="AA16" s="4">
        <f>Y16+Z16</f>
        <v>1283413.81</v>
      </c>
      <c r="AB16" s="4">
        <f>AB18+AB19+AB20</f>
        <v>16000.000000000002</v>
      </c>
      <c r="AC16" s="4">
        <f>AA16+AB16</f>
        <v>1299413.81</v>
      </c>
      <c r="AD16" s="4">
        <f>AD18+AD19+AD20</f>
        <v>178070.95</v>
      </c>
      <c r="AE16" s="3">
        <f>AC16+AD16</f>
        <v>1477484.76</v>
      </c>
      <c r="AF16" s="4">
        <f t="shared" si="0"/>
        <v>1382971.3000000003</v>
      </c>
      <c r="AG16" s="3">
        <f t="shared" ref="AG16:AI16" si="2">AG18+AG19+AG20</f>
        <v>0</v>
      </c>
      <c r="AH16" s="3">
        <f>AF16+AG16</f>
        <v>1382971.3000000003</v>
      </c>
      <c r="AI16" s="3">
        <f t="shared" si="2"/>
        <v>-104759.6</v>
      </c>
      <c r="AJ16" s="3">
        <f>AH16+AI16</f>
        <v>1278211.7000000002</v>
      </c>
      <c r="AK16" s="3">
        <f>AK18+AK19+AK20</f>
        <v>187270.7</v>
      </c>
      <c r="AL16" s="3">
        <f>AJ16+AK16</f>
        <v>1465482.4000000001</v>
      </c>
      <c r="AM16" s="3">
        <f>AM18+AM19+AM20</f>
        <v>0</v>
      </c>
      <c r="AN16" s="3">
        <f>AL16+AM16</f>
        <v>1465482.4000000001</v>
      </c>
      <c r="AO16" s="3">
        <f>AO18+AO19+AO20</f>
        <v>0</v>
      </c>
      <c r="AP16" s="3">
        <f>AN16+AO16</f>
        <v>1465482.4000000001</v>
      </c>
      <c r="AQ16" s="3">
        <f t="shared" ref="AQ16" si="3">AQ18+AQ19+AQ20</f>
        <v>0</v>
      </c>
      <c r="AR16" s="3">
        <f>AP16+AQ16</f>
        <v>1465482.4000000001</v>
      </c>
      <c r="AS16" s="5"/>
      <c r="AT16" s="5"/>
    </row>
    <row r="17" spans="1:46" x14ac:dyDescent="0.35">
      <c r="A17" s="31"/>
      <c r="B17" s="14" t="s">
        <v>5</v>
      </c>
      <c r="C17" s="1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5"/>
      <c r="AT17" s="5"/>
    </row>
    <row r="18" spans="1:46" hidden="1" x14ac:dyDescent="0.35">
      <c r="A18" s="13"/>
      <c r="B18" s="15" t="s">
        <v>6</v>
      </c>
      <c r="C18" s="16"/>
      <c r="D18" s="7">
        <f>D23+D28+D33+D38+D41+D42+D46+D49+D54+D59+D62+D65+D69+D73+D75+D79+D80+D81+D82+D83+D84+D85+D86+D87+D88+D89</f>
        <v>667390.79999999993</v>
      </c>
      <c r="E18" s="7">
        <f>E23+E28+E33+E38+E41+E42+E46+E49+E54+E59+E62+E65+E69+E73+E75+E79+E80+E81+E82+E83+E84+E85+E86+E87+E88+E89</f>
        <v>-18106.989999999998</v>
      </c>
      <c r="F18" s="4">
        <f>D18+E18</f>
        <v>649283.80999999994</v>
      </c>
      <c r="G18" s="7">
        <f>G23+G28+G33+G38+G41+G42+G46+G49+G54+G59+G62+G65+G69+G73+G75+G79+G80+G81+G82+G83+G84+G85+G86+G87+G88+G89+G90+G91</f>
        <v>-41555.098000000005</v>
      </c>
      <c r="H18" s="4">
        <f>F18+G18</f>
        <v>607728.71199999994</v>
      </c>
      <c r="I18" s="7">
        <f>I23+I28+I33+I38+I41+I42+I46+I49+I54+I59+I62+I65+I69+I73+I75+I79+I80+I81+I82+I83+I84+I85+I86+I87+I88+I89+I90+I91</f>
        <v>0</v>
      </c>
      <c r="J18" s="4">
        <f>H18+I18</f>
        <v>607728.71199999994</v>
      </c>
      <c r="K18" s="7">
        <f>K23+K28+K33+K38+K41+K46+K49+K54+K59+K62+K65+K69+K73+K79+K80+K81+K82+K83+K84+K85+K86+K87+K88+K89+K90+K91+K92+K44+K77+K95</f>
        <v>106166.48300000001</v>
      </c>
      <c r="L18" s="4">
        <f>J18+K18</f>
        <v>713895.19499999995</v>
      </c>
      <c r="M18" s="7">
        <f>M23+M28+M33+M38+M41+M46+M49+M54+M59+M62+M65+M69+M73+M79+M80+M81+M82+M83+M84+M85+M86+M87+M88+M89+M90+M91+M92+M44+M77+M95</f>
        <v>5997.241</v>
      </c>
      <c r="N18" s="4">
        <f>L18+M18</f>
        <v>719892.43599999999</v>
      </c>
      <c r="O18" s="7">
        <f>O23+O28+O33+O38+O41+O46+O49+O54+O59+O62+O65+O69+O73+O79+O80+O81+O82+O83+O84+O85+O86+O87+O88+O89+O90+O91+O92+O44+O77+O95+O97+O98</f>
        <v>-15829.305</v>
      </c>
      <c r="P18" s="4">
        <f>N18+O18</f>
        <v>704063.13099999994</v>
      </c>
      <c r="Q18" s="7">
        <f>Q23+Q28+Q33+Q38+Q41+Q46+Q49+Q54+Q59+Q62+Q65+Q69+Q73+Q79+Q80+Q81+Q82+Q83+Q84+Q85+Q86+Q87+Q88+Q89+Q90+Q91+Q92+Q44+Q77+Q95+Q97+Q98</f>
        <v>-172239.21299999999</v>
      </c>
      <c r="R18" s="4">
        <f t="shared" ref="R18:R80" si="4">P18+Q18</f>
        <v>531823.91799999995</v>
      </c>
      <c r="S18" s="7">
        <f>S23+S28+S33+S38+S41+S42+S46+S49+S54+S59+S62+S65+S69+S73+S75+S79+S80+S81+S82+S83+S84+S85+S86+S87+S88+S89</f>
        <v>612923.9</v>
      </c>
      <c r="T18" s="7">
        <f>T23+T28+T33+T38+T41+T42+T46+T49+T54+T59+T62+T65+T69+T73+T75+T79+T80+T81+T82+T83+T84+T85+T86+T87+T88+T89</f>
        <v>0</v>
      </c>
      <c r="U18" s="4">
        <f t="shared" ref="U18:U87" si="5">S18+T18</f>
        <v>612923.9</v>
      </c>
      <c r="V18" s="7">
        <f>V23+V28+V33+V38+V41+V42+V46+V49+V54+V59+V62+V65+V69+V73+V75+V79+V80+V81+V82+V83+V84+V85+V86+V87+V88+V89+V90+V91</f>
        <v>105373.71</v>
      </c>
      <c r="W18" s="4">
        <f>U18+V18</f>
        <v>718297.61</v>
      </c>
      <c r="X18" s="7">
        <f>X23+X28+X33+X38+X41+X46+X49+X54+X59+X62+X65+X69+X73+X79+X80+X81+X82+X83+X84+X85+X86+X87+X88+X89+X90+X91+X92+X44+X77+X95</f>
        <v>-234812.6</v>
      </c>
      <c r="Y18" s="4">
        <f>W18+X18</f>
        <v>483485.01</v>
      </c>
      <c r="Z18" s="7">
        <f>Z23+Z28+Z33+Z38+Z41+Z46+Z49+Z54+Z59+Z62+Z65+Z69+Z73+Z79+Z80+Z81+Z82+Z83+Z84+Z85+Z86+Z87+Z88+Z89+Z90+Z91+Z92+Z44+Z77+Z95</f>
        <v>0</v>
      </c>
      <c r="AA18" s="4">
        <f>Y18+Z18</f>
        <v>483485.01</v>
      </c>
      <c r="AB18" s="7">
        <f>AB23+AB28+AB33+AB38+AB41+AB46+AB49+AB54+AB59+AB62+AB65+AB69+AB73+AB79+AB80+AB81+AB82+AB83+AB84+AB85+AB86+AB87+AB88+AB89+AB90+AB91+AB92+AB44+AB77+AB95+AB97+AB98</f>
        <v>16000.000000000002</v>
      </c>
      <c r="AC18" s="4">
        <f>AA18+AB18</f>
        <v>499485.01</v>
      </c>
      <c r="AD18" s="7">
        <f>AD23+AD28+AD33+AD38+AD41+AD46+AD49+AD54+AD59+AD62+AD65+AD69+AD73+AD79+AD80+AD81+AD82+AD83+AD84+AD85+AD86+AD87+AD88+AD89+AD90+AD91+AD92+AD44+AD77+AD95+AD97+AD98</f>
        <v>178070.95</v>
      </c>
      <c r="AE18" s="4">
        <f t="shared" ref="AE18:AE80" si="6">AC18+AD18</f>
        <v>677555.96</v>
      </c>
      <c r="AF18" s="7">
        <f>AF23+AF28+AF33+AF38+AF41+AF42+AF46+AF49+AF54+AF59+AF62+AF65+AF69+AF73+AF75+AF79+AF80+AF81+AF82+AF83+AF84+AF85+AF86+AF87+AF88+AF89</f>
        <v>454165.00000000012</v>
      </c>
      <c r="AG18" s="8">
        <f>AG23+AG28+AG33+AG38+AG41+AG42+AG46+AG49+AG54+AG59+AG62+AG65+AG69+AG73+AG75+AG79+AG80+AG81+AG82+AG83+AG84+AG85+AG86+AG87+AG88+AG89</f>
        <v>0</v>
      </c>
      <c r="AH18" s="3">
        <f t="shared" ref="AH18:AH87" si="7">AF18+AG18</f>
        <v>454165.00000000012</v>
      </c>
      <c r="AI18" s="8">
        <f>AI23+AI28+AI33+AI38+AI41+AI42+AI46+AI49+AI54+AI59+AI62+AI65+AI69+AI73+AI75+AI79+AI80+AI81+AI82+AI83+AI84+AI85+AI86+AI87+AI88+AI89+AI90+AI91</f>
        <v>0</v>
      </c>
      <c r="AJ18" s="3">
        <f t="shared" ref="AJ18:AJ21" si="8">AH18+AI18</f>
        <v>454165.00000000012</v>
      </c>
      <c r="AK18" s="8">
        <f>AK23+AK28+AK33+AK38+AK41+AK46+AK49+AK54+AK59+AK62+AK65+AK69+AK73+AK79+AK80+AK81+AK82+AK83+AK84+AK85+AK86+AK87+AK88+AK89+AK90+AK91+AK92+AK44+AK77+AK95</f>
        <v>-95034</v>
      </c>
      <c r="AL18" s="3">
        <f t="shared" ref="AL18:AL21" si="9">AJ18+AK18</f>
        <v>359131.00000000012</v>
      </c>
      <c r="AM18" s="8">
        <f>AM23+AM28+AM33+AM38+AM41+AM46+AM49+AM54+AM59+AM62+AM65+AM69+AM73+AM79+AM80+AM81+AM82+AM83+AM84+AM85+AM86+AM87+AM88+AM89+AM90+AM91+AM92+AM44+AM77+AM95</f>
        <v>0</v>
      </c>
      <c r="AN18" s="3">
        <f t="shared" ref="AN18:AN21" si="10">AL18+AM18</f>
        <v>359131.00000000012</v>
      </c>
      <c r="AO18" s="8">
        <f>AO23+AO28+AO33+AO38+AO41+AO46+AO49+AO54+AO59+AO62+AO65+AO69+AO73+AO79+AO80+AO81+AO82+AO83+AO84+AO85+AO86+AO87+AO88+AO89+AO90+AO91+AO92+AO44+AO77+AO95+AO97+AO98</f>
        <v>0</v>
      </c>
      <c r="AP18" s="3">
        <f t="shared" ref="AP18:AP21" si="11">AN18+AO18</f>
        <v>359131.00000000012</v>
      </c>
      <c r="AQ18" s="8">
        <f t="shared" ref="AQ18" si="12">AQ23+AQ28+AQ33+AQ38+AQ41+AQ46+AQ49+AQ54+AQ59+AQ62+AQ65+AQ69+AQ73+AQ79+AQ80+AQ81+AQ82+AQ83+AQ84+AQ85+AQ86+AQ87+AQ88+AQ89+AQ90+AQ91+AQ92+AQ44+AQ77+AQ95+AQ97+AQ98</f>
        <v>0</v>
      </c>
      <c r="AR18" s="3">
        <f t="shared" ref="AR18:AR80" si="13">AP18+AQ18</f>
        <v>359131.00000000012</v>
      </c>
      <c r="AS18" s="5"/>
      <c r="AT18" s="5">
        <v>0</v>
      </c>
    </row>
    <row r="19" spans="1:46" x14ac:dyDescent="0.35">
      <c r="A19" s="31"/>
      <c r="B19" s="24" t="s">
        <v>12</v>
      </c>
      <c r="C19" s="14"/>
      <c r="D19" s="4">
        <f>D24+D29+D34+D39+D50+D55+D60+D66+D70+D74</f>
        <v>485291.89999999997</v>
      </c>
      <c r="E19" s="4">
        <f>E24+E29+E34+E39+E50+E55+E60+E66+E70+E74</f>
        <v>0</v>
      </c>
      <c r="F19" s="4">
        <f t="shared" ref="F19:F87" si="14">D19+E19</f>
        <v>485291.89999999997</v>
      </c>
      <c r="G19" s="4">
        <f>G24+G29+G34+G39+G50+G55+G60+G66+G70+G74</f>
        <v>0</v>
      </c>
      <c r="H19" s="4">
        <f t="shared" ref="H19:H21" si="15">F19+G19</f>
        <v>485291.89999999997</v>
      </c>
      <c r="I19" s="4">
        <f>I24+I29+I34+I39+I50+I55+I60+I66+I70+I74</f>
        <v>0</v>
      </c>
      <c r="J19" s="4">
        <f t="shared" ref="J19:J21" si="16">H19+I19</f>
        <v>485291.89999999997</v>
      </c>
      <c r="K19" s="4">
        <f>K24+K29+K34+K39+K50+K55+K60+K66+K70+K74+K45+K78+K96</f>
        <v>269174.89999999997</v>
      </c>
      <c r="L19" s="4">
        <f t="shared" ref="L19:L21" si="17">J19+K19</f>
        <v>754466.79999999993</v>
      </c>
      <c r="M19" s="4">
        <f>M24+M29+M34+M39+M50+M55+M60+M66+M70+M74+M45+M78+M96</f>
        <v>0</v>
      </c>
      <c r="N19" s="4">
        <f>L19+M19</f>
        <v>754466.79999999993</v>
      </c>
      <c r="O19" s="4">
        <f>O24+O29+O34+O39+O50+O55+O60+O66+O70+O74+O45+O78+O96</f>
        <v>0</v>
      </c>
      <c r="P19" s="4">
        <f>N19+O19</f>
        <v>754466.79999999993</v>
      </c>
      <c r="Q19" s="4">
        <f>Q24+Q29+Q34+Q39+Q50+Q55+Q60+Q66+Q70+Q74+Q45+Q78+Q96</f>
        <v>0</v>
      </c>
      <c r="R19" s="3">
        <f t="shared" si="4"/>
        <v>754466.79999999993</v>
      </c>
      <c r="S19" s="4">
        <f>S24+S29+S34+S39+S50+S55+S60+S66+S70+S74</f>
        <v>381975.60000000003</v>
      </c>
      <c r="T19" s="4">
        <f>T24+T29+T34+T39+T50+T55+T60+T66+T70+T74</f>
        <v>0</v>
      </c>
      <c r="U19" s="4">
        <f t="shared" si="5"/>
        <v>381975.60000000003</v>
      </c>
      <c r="V19" s="4">
        <f>V24+V29+V34+V39+V50+V55+V60+V66+V70+V74</f>
        <v>0</v>
      </c>
      <c r="W19" s="4">
        <f t="shared" ref="W19:W21" si="18">U19+V19</f>
        <v>381975.60000000003</v>
      </c>
      <c r="X19" s="4">
        <f>X24+X29+X34+X39+X50+X55+X60+X66+X70+X74+X45+X78+X96</f>
        <v>160406.39999999999</v>
      </c>
      <c r="Y19" s="4">
        <f t="shared" ref="Y19:Y21" si="19">W19+X19</f>
        <v>542382</v>
      </c>
      <c r="Z19" s="4">
        <f>Z24+Z29+Z34+Z39+Z50+Z55+Z60+Z66+Z70+Z74+Z45+Z78+Z96</f>
        <v>0</v>
      </c>
      <c r="AA19" s="4">
        <f t="shared" ref="AA19:AA21" si="20">Y19+Z19</f>
        <v>542382</v>
      </c>
      <c r="AB19" s="4">
        <f>AB24+AB29+AB34+AB39+AB50+AB55+AB60+AB66+AB70+AB74+AB45+AB78+AB96</f>
        <v>0</v>
      </c>
      <c r="AC19" s="4">
        <f t="shared" ref="AC19:AC21" si="21">AA19+AB19</f>
        <v>542382</v>
      </c>
      <c r="AD19" s="4">
        <f>AD24+AD29+AD34+AD39+AD50+AD55+AD60+AD66+AD70+AD74+AD45+AD78+AD96</f>
        <v>0</v>
      </c>
      <c r="AE19" s="3">
        <f t="shared" si="6"/>
        <v>542382</v>
      </c>
      <c r="AF19" s="4">
        <f>AF24+AF29+AF34+AF39+AF50+AF55+AF60+AF66+AF70+AF74</f>
        <v>636989.9</v>
      </c>
      <c r="AG19" s="3">
        <f>AG24+AG29+AG34+AG39+AG50+AG55+AG60+AG66+AG70+AG74</f>
        <v>0</v>
      </c>
      <c r="AH19" s="3">
        <f t="shared" si="7"/>
        <v>636989.9</v>
      </c>
      <c r="AI19" s="3">
        <f>AI24+AI29+AI34+AI39+AI50+AI55+AI60+AI66+AI70+AI74</f>
        <v>-70490.2</v>
      </c>
      <c r="AJ19" s="3">
        <f t="shared" si="8"/>
        <v>566499.70000000007</v>
      </c>
      <c r="AK19" s="3">
        <f>AK24+AK29+AK34+AK39+AK50+AK55+AK60+AK66+AK70+AK74+AK45+AK78+AK96</f>
        <v>282304.7</v>
      </c>
      <c r="AL19" s="3">
        <f t="shared" si="9"/>
        <v>848804.40000000014</v>
      </c>
      <c r="AM19" s="3">
        <f>AM24+AM29+AM34+AM39+AM50+AM55+AM60+AM66+AM70+AM74+AM45+AM78+AM96</f>
        <v>0</v>
      </c>
      <c r="AN19" s="3">
        <f t="shared" si="10"/>
        <v>848804.40000000014</v>
      </c>
      <c r="AO19" s="3">
        <f>AO24+AO29+AO34+AO39+AO50+AO55+AO60+AO66+AO70+AO74+AO45+AO78+AO96</f>
        <v>0</v>
      </c>
      <c r="AP19" s="3">
        <f t="shared" si="11"/>
        <v>848804.40000000014</v>
      </c>
      <c r="AQ19" s="3">
        <f t="shared" ref="AQ19" si="22">AQ24+AQ29+AQ34+AQ39+AQ50+AQ55+AQ60+AQ66+AQ70+AQ74+AQ45+AQ78+AQ96</f>
        <v>0</v>
      </c>
      <c r="AR19" s="3">
        <f t="shared" si="13"/>
        <v>848804.40000000014</v>
      </c>
      <c r="AS19" s="5"/>
      <c r="AT19" s="5"/>
    </row>
    <row r="20" spans="1:46" x14ac:dyDescent="0.35">
      <c r="A20" s="31"/>
      <c r="B20" s="24" t="s">
        <v>125</v>
      </c>
      <c r="C20" s="14"/>
      <c r="D20" s="4">
        <f>D25+D30+D35+D40+D56+D61</f>
        <v>307304</v>
      </c>
      <c r="E20" s="4">
        <f>E25+E30+E35+E40+E56+E61</f>
        <v>0</v>
      </c>
      <c r="F20" s="4">
        <f t="shared" si="14"/>
        <v>307304</v>
      </c>
      <c r="G20" s="4">
        <f>G25+G30+G35+G40+G56+G61+G51</f>
        <v>190780.3</v>
      </c>
      <c r="H20" s="4">
        <f t="shared" si="15"/>
        <v>498084.3</v>
      </c>
      <c r="I20" s="4">
        <f>I25+I30+I35+I40+I56+I61+I51</f>
        <v>0</v>
      </c>
      <c r="J20" s="4">
        <f t="shared" si="16"/>
        <v>498084.3</v>
      </c>
      <c r="K20" s="4">
        <f>K25+K30+K35+K40+K56+K61+K51</f>
        <v>0</v>
      </c>
      <c r="L20" s="4">
        <f>J20+K20</f>
        <v>498084.3</v>
      </c>
      <c r="M20" s="4">
        <f>M25+M30+M35+M40+M56+M61+M51</f>
        <v>0</v>
      </c>
      <c r="N20" s="4">
        <f>L20+M20</f>
        <v>498084.3</v>
      </c>
      <c r="O20" s="4">
        <f>O25+O30+O35+O40+O56+O61+O51</f>
        <v>0</v>
      </c>
      <c r="P20" s="4">
        <f>N20+O20</f>
        <v>498084.3</v>
      </c>
      <c r="Q20" s="4">
        <f>Q25+Q30+Q35+Q40+Q56+Q61+Q51</f>
        <v>0</v>
      </c>
      <c r="R20" s="3">
        <f t="shared" si="4"/>
        <v>498084.3</v>
      </c>
      <c r="S20" s="4">
        <f t="shared" ref="S20:AF20" si="23">S25+S30+S35+S40+S56+S61</f>
        <v>291816.40000000002</v>
      </c>
      <c r="T20" s="4">
        <f t="shared" ref="T20" si="24">T25+T30+T35+T40+T56+T61</f>
        <v>0</v>
      </c>
      <c r="U20" s="4">
        <f t="shared" si="5"/>
        <v>291816.40000000002</v>
      </c>
      <c r="V20" s="4">
        <f>V25+V30+V35+V40+V56+V61+V51</f>
        <v>-34269.599999999999</v>
      </c>
      <c r="W20" s="4">
        <f t="shared" si="18"/>
        <v>257546.80000000002</v>
      </c>
      <c r="X20" s="4">
        <f>X25+X30+X35+X40+X56+X61+X51</f>
        <v>0</v>
      </c>
      <c r="Y20" s="4">
        <f t="shared" si="19"/>
        <v>257546.80000000002</v>
      </c>
      <c r="Z20" s="4">
        <f>Z25+Z30+Z35+Z40+Z56+Z61+Z51</f>
        <v>0</v>
      </c>
      <c r="AA20" s="4">
        <f t="shared" si="20"/>
        <v>257546.80000000002</v>
      </c>
      <c r="AB20" s="4">
        <f>AB25+AB30+AB35+AB40+AB56+AB61+AB51</f>
        <v>0</v>
      </c>
      <c r="AC20" s="4">
        <f t="shared" si="21"/>
        <v>257546.80000000002</v>
      </c>
      <c r="AD20" s="4">
        <f>AD25+AD30+AD35+AD40+AD56+AD61+AD51</f>
        <v>0</v>
      </c>
      <c r="AE20" s="3">
        <f t="shared" si="6"/>
        <v>257546.80000000002</v>
      </c>
      <c r="AF20" s="4">
        <f t="shared" si="23"/>
        <v>291816.40000000002</v>
      </c>
      <c r="AG20" s="3">
        <f t="shared" ref="AG20" si="25">AG25+AG30+AG35+AG40+AG56+AG61</f>
        <v>0</v>
      </c>
      <c r="AH20" s="3">
        <f t="shared" si="7"/>
        <v>291816.40000000002</v>
      </c>
      <c r="AI20" s="3">
        <f>AI25+AI30+AI35+AI40+AI56+AI61+AI51</f>
        <v>-34269.4</v>
      </c>
      <c r="AJ20" s="3">
        <f t="shared" si="8"/>
        <v>257547.00000000003</v>
      </c>
      <c r="AK20" s="3">
        <f>AK25+AK30+AK35+AK40+AK56+AK61+AK51</f>
        <v>0</v>
      </c>
      <c r="AL20" s="3">
        <f t="shared" si="9"/>
        <v>257547.00000000003</v>
      </c>
      <c r="AM20" s="3">
        <f>AM25+AM30+AM35+AM40+AM56+AM61+AM51</f>
        <v>0</v>
      </c>
      <c r="AN20" s="3">
        <f t="shared" si="10"/>
        <v>257547.00000000003</v>
      </c>
      <c r="AO20" s="3">
        <f>AO25+AO30+AO35+AO40+AO56+AO61+AO51</f>
        <v>0</v>
      </c>
      <c r="AP20" s="3">
        <f t="shared" si="11"/>
        <v>257547.00000000003</v>
      </c>
      <c r="AQ20" s="3">
        <f t="shared" ref="AQ20" si="26">AQ25+AQ30+AQ35+AQ40+AQ56+AQ61+AQ51</f>
        <v>0</v>
      </c>
      <c r="AR20" s="3">
        <f t="shared" si="13"/>
        <v>257547.00000000003</v>
      </c>
      <c r="AS20" s="5"/>
      <c r="AT20" s="5"/>
    </row>
    <row r="21" spans="1:46" ht="64.5" customHeight="1" x14ac:dyDescent="0.35">
      <c r="A21" s="31" t="s">
        <v>157</v>
      </c>
      <c r="B21" s="24" t="s">
        <v>119</v>
      </c>
      <c r="C21" s="2" t="s">
        <v>59</v>
      </c>
      <c r="D21" s="4">
        <f>D23+D24+D25</f>
        <v>198051.8</v>
      </c>
      <c r="E21" s="4">
        <f>E23+E24+E25</f>
        <v>-3959.74</v>
      </c>
      <c r="F21" s="4">
        <f t="shared" si="14"/>
        <v>194092.06</v>
      </c>
      <c r="G21" s="4">
        <f>G23+G24+G25</f>
        <v>66.850999999999999</v>
      </c>
      <c r="H21" s="4">
        <f t="shared" si="15"/>
        <v>194158.91099999999</v>
      </c>
      <c r="I21" s="4">
        <f>I23+I24+I25</f>
        <v>0</v>
      </c>
      <c r="J21" s="4">
        <f t="shared" si="16"/>
        <v>194158.91099999999</v>
      </c>
      <c r="K21" s="4">
        <f>K23+K24+K25</f>
        <v>0</v>
      </c>
      <c r="L21" s="4">
        <f t="shared" si="17"/>
        <v>194158.91099999999</v>
      </c>
      <c r="M21" s="4">
        <f>M23+M24+M25</f>
        <v>0</v>
      </c>
      <c r="N21" s="4">
        <f>L21+M21</f>
        <v>194158.91099999999</v>
      </c>
      <c r="O21" s="4">
        <f>O23+O24+O25</f>
        <v>0</v>
      </c>
      <c r="P21" s="4">
        <f>N21+O21</f>
        <v>194158.91099999999</v>
      </c>
      <c r="Q21" s="4">
        <f>Q23+Q24+Q25</f>
        <v>0</v>
      </c>
      <c r="R21" s="3">
        <f t="shared" si="4"/>
        <v>194158.91099999999</v>
      </c>
      <c r="S21" s="4">
        <f t="shared" ref="S21:AF21" si="27">S23+S24+S25</f>
        <v>0</v>
      </c>
      <c r="T21" s="4">
        <f t="shared" ref="T21:V21" si="28">T23+T24+T25</f>
        <v>0</v>
      </c>
      <c r="U21" s="4">
        <f t="shared" si="5"/>
        <v>0</v>
      </c>
      <c r="V21" s="4">
        <f t="shared" si="28"/>
        <v>0</v>
      </c>
      <c r="W21" s="4">
        <f t="shared" si="18"/>
        <v>0</v>
      </c>
      <c r="X21" s="4">
        <f t="shared" ref="X21" si="29">X23+X24+X25</f>
        <v>0</v>
      </c>
      <c r="Y21" s="4">
        <f t="shared" si="19"/>
        <v>0</v>
      </c>
      <c r="Z21" s="4">
        <f t="shared" ref="Z21:AB21" si="30">Z23+Z24+Z25</f>
        <v>0</v>
      </c>
      <c r="AA21" s="4">
        <f t="shared" si="20"/>
        <v>0</v>
      </c>
      <c r="AB21" s="4">
        <f t="shared" si="30"/>
        <v>0</v>
      </c>
      <c r="AC21" s="4">
        <f t="shared" si="21"/>
        <v>0</v>
      </c>
      <c r="AD21" s="4">
        <f t="shared" ref="AD21" si="31">AD23+AD24+AD25</f>
        <v>0</v>
      </c>
      <c r="AE21" s="3">
        <f t="shared" si="6"/>
        <v>0</v>
      </c>
      <c r="AF21" s="4">
        <f t="shared" si="27"/>
        <v>0</v>
      </c>
      <c r="AG21" s="3">
        <f t="shared" ref="AG21:AI21" si="32">AG23+AG24+AG25</f>
        <v>0</v>
      </c>
      <c r="AH21" s="3">
        <f t="shared" si="7"/>
        <v>0</v>
      </c>
      <c r="AI21" s="3">
        <f t="shared" si="32"/>
        <v>0</v>
      </c>
      <c r="AJ21" s="3">
        <f t="shared" si="8"/>
        <v>0</v>
      </c>
      <c r="AK21" s="3">
        <f t="shared" ref="AK21:AM21" si="33">AK23+AK24+AK25</f>
        <v>0</v>
      </c>
      <c r="AL21" s="3">
        <f t="shared" si="9"/>
        <v>0</v>
      </c>
      <c r="AM21" s="3">
        <f t="shared" si="33"/>
        <v>0</v>
      </c>
      <c r="AN21" s="3">
        <f t="shared" si="10"/>
        <v>0</v>
      </c>
      <c r="AO21" s="3">
        <f t="shared" ref="AO21:AQ21" si="34">AO23+AO24+AO25</f>
        <v>0</v>
      </c>
      <c r="AP21" s="3">
        <f t="shared" si="11"/>
        <v>0</v>
      </c>
      <c r="AQ21" s="3">
        <f t="shared" si="34"/>
        <v>0</v>
      </c>
      <c r="AR21" s="3">
        <f t="shared" si="13"/>
        <v>0</v>
      </c>
      <c r="AS21" s="5"/>
      <c r="AT21" s="5"/>
    </row>
    <row r="22" spans="1:46" x14ac:dyDescent="0.35">
      <c r="A22" s="31"/>
      <c r="B22" s="24" t="s">
        <v>120</v>
      </c>
      <c r="C22" s="2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5"/>
      <c r="AT22" s="5"/>
    </row>
    <row r="23" spans="1:46" hidden="1" x14ac:dyDescent="0.35">
      <c r="A23" s="13"/>
      <c r="B23" s="17" t="s">
        <v>6</v>
      </c>
      <c r="C23" s="1"/>
      <c r="D23" s="7">
        <v>28129</v>
      </c>
      <c r="E23" s="7">
        <v>-3959.74</v>
      </c>
      <c r="F23" s="4">
        <f t="shared" si="14"/>
        <v>24169.260000000002</v>
      </c>
      <c r="G23" s="7">
        <v>66.850999999999999</v>
      </c>
      <c r="H23" s="4">
        <f t="shared" ref="H23:H26" si="35">F23+G23</f>
        <v>24236.111000000001</v>
      </c>
      <c r="I23" s="7"/>
      <c r="J23" s="4">
        <f t="shared" ref="J23:J26" si="36">H23+I23</f>
        <v>24236.111000000001</v>
      </c>
      <c r="K23" s="7"/>
      <c r="L23" s="4">
        <f t="shared" ref="L23:L26" si="37">J23+K23</f>
        <v>24236.111000000001</v>
      </c>
      <c r="M23" s="7"/>
      <c r="N23" s="4">
        <f>L23+M23</f>
        <v>24236.111000000001</v>
      </c>
      <c r="O23" s="7"/>
      <c r="P23" s="4">
        <f>N23+O23</f>
        <v>24236.111000000001</v>
      </c>
      <c r="Q23" s="7"/>
      <c r="R23" s="4">
        <f t="shared" si="4"/>
        <v>24236.111000000001</v>
      </c>
      <c r="S23" s="7">
        <v>0</v>
      </c>
      <c r="T23" s="7">
        <v>0</v>
      </c>
      <c r="U23" s="4">
        <f t="shared" si="5"/>
        <v>0</v>
      </c>
      <c r="V23" s="7">
        <v>0</v>
      </c>
      <c r="W23" s="4">
        <f t="shared" ref="W23:W25" si="38">U23+V23</f>
        <v>0</v>
      </c>
      <c r="X23" s="7">
        <v>0</v>
      </c>
      <c r="Y23" s="4">
        <f t="shared" ref="Y23:Y25" si="39">W23+X23</f>
        <v>0</v>
      </c>
      <c r="Z23" s="7">
        <v>0</v>
      </c>
      <c r="AA23" s="4">
        <f t="shared" ref="AA23:AA25" si="40">Y23+Z23</f>
        <v>0</v>
      </c>
      <c r="AB23" s="7">
        <v>0</v>
      </c>
      <c r="AC23" s="4">
        <f t="shared" ref="AC23:AC25" si="41">AA23+AB23</f>
        <v>0</v>
      </c>
      <c r="AD23" s="7">
        <v>0</v>
      </c>
      <c r="AE23" s="4">
        <f t="shared" si="6"/>
        <v>0</v>
      </c>
      <c r="AF23" s="8">
        <v>0</v>
      </c>
      <c r="AG23" s="8">
        <v>0</v>
      </c>
      <c r="AH23" s="3">
        <f t="shared" si="7"/>
        <v>0</v>
      </c>
      <c r="AI23" s="8"/>
      <c r="AJ23" s="3">
        <f t="shared" ref="AJ23:AJ26" si="42">AH23+AI23</f>
        <v>0</v>
      </c>
      <c r="AK23" s="8"/>
      <c r="AL23" s="3">
        <f t="shared" ref="AL23:AL26" si="43">AJ23+AK23</f>
        <v>0</v>
      </c>
      <c r="AM23" s="8"/>
      <c r="AN23" s="3">
        <f t="shared" ref="AN23:AN26" si="44">AL23+AM23</f>
        <v>0</v>
      </c>
      <c r="AO23" s="8"/>
      <c r="AP23" s="3">
        <f t="shared" ref="AP23:AP26" si="45">AN23+AO23</f>
        <v>0</v>
      </c>
      <c r="AQ23" s="8"/>
      <c r="AR23" s="3">
        <f t="shared" si="13"/>
        <v>0</v>
      </c>
      <c r="AS23" s="5" t="s">
        <v>254</v>
      </c>
      <c r="AT23" s="5">
        <v>0</v>
      </c>
    </row>
    <row r="24" spans="1:46" x14ac:dyDescent="0.35">
      <c r="A24" s="31"/>
      <c r="B24" s="24" t="s">
        <v>124</v>
      </c>
      <c r="C24" s="24"/>
      <c r="D24" s="4">
        <v>8496.2000000000007</v>
      </c>
      <c r="E24" s="4"/>
      <c r="F24" s="4">
        <f t="shared" si="14"/>
        <v>8496.2000000000007</v>
      </c>
      <c r="G24" s="4"/>
      <c r="H24" s="4">
        <f t="shared" si="35"/>
        <v>8496.2000000000007</v>
      </c>
      <c r="I24" s="4"/>
      <c r="J24" s="4">
        <f t="shared" si="36"/>
        <v>8496.2000000000007</v>
      </c>
      <c r="K24" s="4"/>
      <c r="L24" s="4">
        <f t="shared" si="37"/>
        <v>8496.2000000000007</v>
      </c>
      <c r="M24" s="4"/>
      <c r="N24" s="4">
        <f>L24+M24</f>
        <v>8496.2000000000007</v>
      </c>
      <c r="O24" s="4"/>
      <c r="P24" s="4">
        <f>N24+O24</f>
        <v>8496.2000000000007</v>
      </c>
      <c r="Q24" s="4"/>
      <c r="R24" s="3">
        <f t="shared" si="4"/>
        <v>8496.2000000000007</v>
      </c>
      <c r="S24" s="4">
        <v>0</v>
      </c>
      <c r="T24" s="4">
        <v>0</v>
      </c>
      <c r="U24" s="4">
        <f t="shared" si="5"/>
        <v>0</v>
      </c>
      <c r="V24" s="4">
        <v>0</v>
      </c>
      <c r="W24" s="4">
        <f t="shared" si="38"/>
        <v>0</v>
      </c>
      <c r="X24" s="4">
        <v>0</v>
      </c>
      <c r="Y24" s="4">
        <f t="shared" si="39"/>
        <v>0</v>
      </c>
      <c r="Z24" s="4">
        <v>0</v>
      </c>
      <c r="AA24" s="4">
        <f t="shared" si="40"/>
        <v>0</v>
      </c>
      <c r="AB24" s="4">
        <v>0</v>
      </c>
      <c r="AC24" s="4">
        <f t="shared" si="41"/>
        <v>0</v>
      </c>
      <c r="AD24" s="4">
        <v>0</v>
      </c>
      <c r="AE24" s="3">
        <f t="shared" si="6"/>
        <v>0</v>
      </c>
      <c r="AF24" s="3">
        <v>0</v>
      </c>
      <c r="AG24" s="3">
        <v>0</v>
      </c>
      <c r="AH24" s="3">
        <f t="shared" si="7"/>
        <v>0</v>
      </c>
      <c r="AI24" s="3"/>
      <c r="AJ24" s="3">
        <f t="shared" si="42"/>
        <v>0</v>
      </c>
      <c r="AK24" s="3"/>
      <c r="AL24" s="3">
        <f t="shared" si="43"/>
        <v>0</v>
      </c>
      <c r="AM24" s="3"/>
      <c r="AN24" s="3">
        <f t="shared" si="44"/>
        <v>0</v>
      </c>
      <c r="AO24" s="3"/>
      <c r="AP24" s="3">
        <f t="shared" si="45"/>
        <v>0</v>
      </c>
      <c r="AQ24" s="3"/>
      <c r="AR24" s="3">
        <f t="shared" si="13"/>
        <v>0</v>
      </c>
      <c r="AS24" s="5" t="s">
        <v>255</v>
      </c>
      <c r="AT24" s="5"/>
    </row>
    <row r="25" spans="1:46" x14ac:dyDescent="0.35">
      <c r="A25" s="31"/>
      <c r="B25" s="24" t="s">
        <v>125</v>
      </c>
      <c r="C25" s="2"/>
      <c r="D25" s="4">
        <v>161426.6</v>
      </c>
      <c r="E25" s="4"/>
      <c r="F25" s="4">
        <f t="shared" si="14"/>
        <v>161426.6</v>
      </c>
      <c r="G25" s="4"/>
      <c r="H25" s="4">
        <f t="shared" si="35"/>
        <v>161426.6</v>
      </c>
      <c r="I25" s="4"/>
      <c r="J25" s="4">
        <f t="shared" si="36"/>
        <v>161426.6</v>
      </c>
      <c r="K25" s="4"/>
      <c r="L25" s="4">
        <f t="shared" si="37"/>
        <v>161426.6</v>
      </c>
      <c r="M25" s="4"/>
      <c r="N25" s="4">
        <f>L25+M25</f>
        <v>161426.6</v>
      </c>
      <c r="O25" s="4"/>
      <c r="P25" s="4">
        <f>N25+O25</f>
        <v>161426.6</v>
      </c>
      <c r="Q25" s="4"/>
      <c r="R25" s="3">
        <f t="shared" si="4"/>
        <v>161426.6</v>
      </c>
      <c r="S25" s="4">
        <v>0</v>
      </c>
      <c r="T25" s="4">
        <v>0</v>
      </c>
      <c r="U25" s="4">
        <f t="shared" si="5"/>
        <v>0</v>
      </c>
      <c r="V25" s="4">
        <v>0</v>
      </c>
      <c r="W25" s="4">
        <f t="shared" si="38"/>
        <v>0</v>
      </c>
      <c r="X25" s="4">
        <v>0</v>
      </c>
      <c r="Y25" s="4">
        <f t="shared" si="39"/>
        <v>0</v>
      </c>
      <c r="Z25" s="4">
        <v>0</v>
      </c>
      <c r="AA25" s="4">
        <f t="shared" si="40"/>
        <v>0</v>
      </c>
      <c r="AB25" s="4">
        <v>0</v>
      </c>
      <c r="AC25" s="4">
        <f t="shared" si="41"/>
        <v>0</v>
      </c>
      <c r="AD25" s="4">
        <v>0</v>
      </c>
      <c r="AE25" s="3">
        <f t="shared" si="6"/>
        <v>0</v>
      </c>
      <c r="AF25" s="3">
        <v>0</v>
      </c>
      <c r="AG25" s="3">
        <v>0</v>
      </c>
      <c r="AH25" s="3">
        <f t="shared" si="7"/>
        <v>0</v>
      </c>
      <c r="AI25" s="3"/>
      <c r="AJ25" s="3">
        <f t="shared" si="42"/>
        <v>0</v>
      </c>
      <c r="AK25" s="3"/>
      <c r="AL25" s="3">
        <f t="shared" si="43"/>
        <v>0</v>
      </c>
      <c r="AM25" s="3"/>
      <c r="AN25" s="3">
        <f t="shared" si="44"/>
        <v>0</v>
      </c>
      <c r="AO25" s="3"/>
      <c r="AP25" s="3">
        <f t="shared" si="45"/>
        <v>0</v>
      </c>
      <c r="AQ25" s="3"/>
      <c r="AR25" s="3">
        <f t="shared" si="13"/>
        <v>0</v>
      </c>
      <c r="AS25" s="5" t="s">
        <v>255</v>
      </c>
      <c r="AT25" s="5"/>
    </row>
    <row r="26" spans="1:46" ht="54" x14ac:dyDescent="0.35">
      <c r="A26" s="31" t="s">
        <v>161</v>
      </c>
      <c r="B26" s="24" t="s">
        <v>121</v>
      </c>
      <c r="C26" s="2" t="s">
        <v>59</v>
      </c>
      <c r="D26" s="4">
        <f>D28+D29+D30</f>
        <v>193327.5</v>
      </c>
      <c r="E26" s="4">
        <f>E28+E29+E30</f>
        <v>-68.677000000000007</v>
      </c>
      <c r="F26" s="4">
        <f t="shared" si="14"/>
        <v>193258.823</v>
      </c>
      <c r="G26" s="4">
        <f>G28+G29+G30</f>
        <v>7325.0649999999996</v>
      </c>
      <c r="H26" s="4">
        <f t="shared" si="35"/>
        <v>200583.88800000001</v>
      </c>
      <c r="I26" s="4">
        <f>I28+I29+I30</f>
        <v>0</v>
      </c>
      <c r="J26" s="4">
        <f t="shared" si="36"/>
        <v>200583.88800000001</v>
      </c>
      <c r="K26" s="4">
        <f>K28+K29+K30</f>
        <v>359.51200000000244</v>
      </c>
      <c r="L26" s="4">
        <f t="shared" si="37"/>
        <v>200943.40000000002</v>
      </c>
      <c r="M26" s="4">
        <f>M28+M29+M30</f>
        <v>0</v>
      </c>
      <c r="N26" s="4">
        <f>L26+M26</f>
        <v>200943.40000000002</v>
      </c>
      <c r="O26" s="4">
        <f>O28+O29+O30</f>
        <v>0</v>
      </c>
      <c r="P26" s="4">
        <f>N26+O26</f>
        <v>200943.40000000002</v>
      </c>
      <c r="Q26" s="4">
        <f>Q28+Q29+Q30</f>
        <v>0</v>
      </c>
      <c r="R26" s="3">
        <f t="shared" si="4"/>
        <v>200943.40000000002</v>
      </c>
      <c r="S26" s="4">
        <f t="shared" ref="S26:AF26" si="46">S28+S29+S30</f>
        <v>0</v>
      </c>
      <c r="T26" s="4">
        <f t="shared" ref="T26:V26" si="47">T28+T29+T30</f>
        <v>0</v>
      </c>
      <c r="U26" s="4">
        <f t="shared" si="5"/>
        <v>0</v>
      </c>
      <c r="V26" s="4">
        <f t="shared" si="47"/>
        <v>0</v>
      </c>
      <c r="W26" s="4">
        <f>U26+V26</f>
        <v>0</v>
      </c>
      <c r="X26" s="4">
        <f t="shared" ref="X26" si="48">X28+X29+X30</f>
        <v>0</v>
      </c>
      <c r="Y26" s="4">
        <f>W26+X26</f>
        <v>0</v>
      </c>
      <c r="Z26" s="4">
        <f t="shared" ref="Z26:AB26" si="49">Z28+Z29+Z30</f>
        <v>0</v>
      </c>
      <c r="AA26" s="4">
        <f>Y26+Z26</f>
        <v>0</v>
      </c>
      <c r="AB26" s="4">
        <f t="shared" si="49"/>
        <v>0</v>
      </c>
      <c r="AC26" s="4">
        <f>AA26+AB26</f>
        <v>0</v>
      </c>
      <c r="AD26" s="4">
        <f t="shared" ref="AD26" si="50">AD28+AD29+AD30</f>
        <v>0</v>
      </c>
      <c r="AE26" s="3">
        <f t="shared" si="6"/>
        <v>0</v>
      </c>
      <c r="AF26" s="4">
        <f t="shared" si="46"/>
        <v>0</v>
      </c>
      <c r="AG26" s="3">
        <f t="shared" ref="AG26:AI26" si="51">AG28+AG29+AG30</f>
        <v>0</v>
      </c>
      <c r="AH26" s="3">
        <f t="shared" si="7"/>
        <v>0</v>
      </c>
      <c r="AI26" s="3">
        <f t="shared" si="51"/>
        <v>0</v>
      </c>
      <c r="AJ26" s="3">
        <f t="shared" si="42"/>
        <v>0</v>
      </c>
      <c r="AK26" s="3">
        <f t="shared" ref="AK26:AM26" si="52">AK28+AK29+AK30</f>
        <v>0</v>
      </c>
      <c r="AL26" s="3">
        <f t="shared" si="43"/>
        <v>0</v>
      </c>
      <c r="AM26" s="3">
        <f t="shared" si="52"/>
        <v>0</v>
      </c>
      <c r="AN26" s="3">
        <f t="shared" si="44"/>
        <v>0</v>
      </c>
      <c r="AO26" s="3">
        <f t="shared" ref="AO26:AQ26" si="53">AO28+AO29+AO30</f>
        <v>0</v>
      </c>
      <c r="AP26" s="3">
        <f t="shared" si="45"/>
        <v>0</v>
      </c>
      <c r="AQ26" s="3">
        <f t="shared" si="53"/>
        <v>0</v>
      </c>
      <c r="AR26" s="3">
        <f t="shared" si="13"/>
        <v>0</v>
      </c>
      <c r="AS26" s="5"/>
      <c r="AT26" s="5"/>
    </row>
    <row r="27" spans="1:46" x14ac:dyDescent="0.35">
      <c r="A27" s="31"/>
      <c r="B27" s="24" t="s">
        <v>120</v>
      </c>
      <c r="C27" s="24"/>
      <c r="D27" s="8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3"/>
      <c r="S27" s="8"/>
      <c r="T27" s="8"/>
      <c r="U27" s="4"/>
      <c r="V27" s="8"/>
      <c r="W27" s="4"/>
      <c r="X27" s="8"/>
      <c r="Y27" s="4"/>
      <c r="Z27" s="8"/>
      <c r="AA27" s="4"/>
      <c r="AB27" s="8"/>
      <c r="AC27" s="4"/>
      <c r="AD27" s="8"/>
      <c r="AE27" s="3"/>
      <c r="AF27" s="8"/>
      <c r="AG27" s="8"/>
      <c r="AH27" s="3"/>
      <c r="AI27" s="8"/>
      <c r="AJ27" s="3"/>
      <c r="AK27" s="8"/>
      <c r="AL27" s="3"/>
      <c r="AM27" s="8"/>
      <c r="AN27" s="3"/>
      <c r="AO27" s="8"/>
      <c r="AP27" s="3"/>
      <c r="AQ27" s="8"/>
      <c r="AR27" s="3"/>
      <c r="AS27" s="5"/>
      <c r="AT27" s="5"/>
    </row>
    <row r="28" spans="1:46" hidden="1" x14ac:dyDescent="0.35">
      <c r="A28" s="13"/>
      <c r="B28" s="17" t="s">
        <v>6</v>
      </c>
      <c r="C28" s="1"/>
      <c r="D28" s="4">
        <v>44001.600000000006</v>
      </c>
      <c r="E28" s="4">
        <v>-68.677000000000007</v>
      </c>
      <c r="F28" s="4">
        <f t="shared" si="14"/>
        <v>43932.923000000003</v>
      </c>
      <c r="G28" s="4">
        <v>7325.0649999999996</v>
      </c>
      <c r="H28" s="4">
        <f t="shared" ref="H28:H31" si="54">F28+G28</f>
        <v>51257.988000000005</v>
      </c>
      <c r="I28" s="4"/>
      <c r="J28" s="4">
        <f t="shared" ref="J28:J31" si="55">H28+I28</f>
        <v>51257.988000000005</v>
      </c>
      <c r="K28" s="4">
        <v>-34564.288</v>
      </c>
      <c r="L28" s="4">
        <f t="shared" ref="L28:L31" si="56">J28+K28</f>
        <v>16693.700000000004</v>
      </c>
      <c r="M28" s="4"/>
      <c r="N28" s="4">
        <f>L28+M28</f>
        <v>16693.700000000004</v>
      </c>
      <c r="O28" s="4"/>
      <c r="P28" s="4">
        <f>N28+O28</f>
        <v>16693.700000000004</v>
      </c>
      <c r="Q28" s="4"/>
      <c r="R28" s="4">
        <f t="shared" si="4"/>
        <v>16693.700000000004</v>
      </c>
      <c r="S28" s="4">
        <v>0</v>
      </c>
      <c r="T28" s="4">
        <v>0</v>
      </c>
      <c r="U28" s="4">
        <f t="shared" si="5"/>
        <v>0</v>
      </c>
      <c r="V28" s="4">
        <v>0</v>
      </c>
      <c r="W28" s="4">
        <f t="shared" ref="W28:W31" si="57">U28+V28</f>
        <v>0</v>
      </c>
      <c r="X28" s="4">
        <v>0</v>
      </c>
      <c r="Y28" s="4">
        <f t="shared" ref="Y28:Y31" si="58">W28+X28</f>
        <v>0</v>
      </c>
      <c r="Z28" s="4">
        <v>0</v>
      </c>
      <c r="AA28" s="4">
        <f t="shared" ref="AA28:AA31" si="59">Y28+Z28</f>
        <v>0</v>
      </c>
      <c r="AB28" s="4">
        <v>0</v>
      </c>
      <c r="AC28" s="4">
        <f t="shared" ref="AC28:AC31" si="60">AA28+AB28</f>
        <v>0</v>
      </c>
      <c r="AD28" s="4">
        <v>0</v>
      </c>
      <c r="AE28" s="4">
        <f t="shared" si="6"/>
        <v>0</v>
      </c>
      <c r="AF28" s="3">
        <v>0</v>
      </c>
      <c r="AG28" s="3">
        <v>0</v>
      </c>
      <c r="AH28" s="3">
        <f t="shared" si="7"/>
        <v>0</v>
      </c>
      <c r="AI28" s="3"/>
      <c r="AJ28" s="3">
        <f t="shared" ref="AJ28:AJ31" si="61">AH28+AI28</f>
        <v>0</v>
      </c>
      <c r="AK28" s="3"/>
      <c r="AL28" s="3">
        <f t="shared" ref="AL28:AL31" si="62">AJ28+AK28</f>
        <v>0</v>
      </c>
      <c r="AM28" s="3"/>
      <c r="AN28" s="3">
        <f t="shared" ref="AN28:AN31" si="63">AL28+AM28</f>
        <v>0</v>
      </c>
      <c r="AO28" s="3"/>
      <c r="AP28" s="3">
        <f t="shared" ref="AP28:AP31" si="64">AN28+AO28</f>
        <v>0</v>
      </c>
      <c r="AQ28" s="3"/>
      <c r="AR28" s="3">
        <f t="shared" si="13"/>
        <v>0</v>
      </c>
      <c r="AS28" s="5" t="s">
        <v>273</v>
      </c>
      <c r="AT28" s="5">
        <v>0</v>
      </c>
    </row>
    <row r="29" spans="1:46" x14ac:dyDescent="0.35">
      <c r="A29" s="31"/>
      <c r="B29" s="24" t="s">
        <v>124</v>
      </c>
      <c r="C29" s="24"/>
      <c r="D29" s="4">
        <v>55076.2</v>
      </c>
      <c r="E29" s="4"/>
      <c r="F29" s="4">
        <f t="shared" si="14"/>
        <v>55076.2</v>
      </c>
      <c r="G29" s="4"/>
      <c r="H29" s="4">
        <f t="shared" si="54"/>
        <v>55076.2</v>
      </c>
      <c r="I29" s="4"/>
      <c r="J29" s="4">
        <f t="shared" si="55"/>
        <v>55076.2</v>
      </c>
      <c r="K29" s="4">
        <f>34923.8</f>
        <v>34923.800000000003</v>
      </c>
      <c r="L29" s="4">
        <f t="shared" si="56"/>
        <v>90000</v>
      </c>
      <c r="M29" s="4"/>
      <c r="N29" s="4">
        <f>L29+M29</f>
        <v>90000</v>
      </c>
      <c r="O29" s="4"/>
      <c r="P29" s="4">
        <f>N29+O29</f>
        <v>90000</v>
      </c>
      <c r="Q29" s="4"/>
      <c r="R29" s="3">
        <f t="shared" si="4"/>
        <v>90000</v>
      </c>
      <c r="S29" s="4">
        <v>0</v>
      </c>
      <c r="T29" s="4">
        <v>0</v>
      </c>
      <c r="U29" s="4">
        <f t="shared" si="5"/>
        <v>0</v>
      </c>
      <c r="V29" s="4">
        <v>0</v>
      </c>
      <c r="W29" s="4">
        <f t="shared" si="57"/>
        <v>0</v>
      </c>
      <c r="X29" s="4">
        <v>0</v>
      </c>
      <c r="Y29" s="4">
        <f t="shared" si="58"/>
        <v>0</v>
      </c>
      <c r="Z29" s="4">
        <v>0</v>
      </c>
      <c r="AA29" s="4">
        <f t="shared" si="59"/>
        <v>0</v>
      </c>
      <c r="AB29" s="4">
        <v>0</v>
      </c>
      <c r="AC29" s="4">
        <f t="shared" si="60"/>
        <v>0</v>
      </c>
      <c r="AD29" s="4">
        <v>0</v>
      </c>
      <c r="AE29" s="3">
        <f t="shared" si="6"/>
        <v>0</v>
      </c>
      <c r="AF29" s="4">
        <v>0</v>
      </c>
      <c r="AG29" s="3">
        <v>0</v>
      </c>
      <c r="AH29" s="3">
        <f t="shared" si="7"/>
        <v>0</v>
      </c>
      <c r="AI29" s="3"/>
      <c r="AJ29" s="3">
        <f t="shared" si="61"/>
        <v>0</v>
      </c>
      <c r="AK29" s="3"/>
      <c r="AL29" s="3">
        <f t="shared" si="62"/>
        <v>0</v>
      </c>
      <c r="AM29" s="3"/>
      <c r="AN29" s="3">
        <f t="shared" si="63"/>
        <v>0</v>
      </c>
      <c r="AO29" s="3"/>
      <c r="AP29" s="3">
        <f t="shared" si="64"/>
        <v>0</v>
      </c>
      <c r="AQ29" s="3"/>
      <c r="AR29" s="3">
        <f t="shared" si="13"/>
        <v>0</v>
      </c>
      <c r="AS29" s="5" t="s">
        <v>256</v>
      </c>
      <c r="AT29" s="5"/>
    </row>
    <row r="30" spans="1:46" x14ac:dyDescent="0.35">
      <c r="A30" s="31"/>
      <c r="B30" s="24" t="s">
        <v>125</v>
      </c>
      <c r="C30" s="24"/>
      <c r="D30" s="4">
        <v>94249.7</v>
      </c>
      <c r="E30" s="4"/>
      <c r="F30" s="4">
        <f t="shared" si="14"/>
        <v>94249.7</v>
      </c>
      <c r="G30" s="4"/>
      <c r="H30" s="4">
        <f t="shared" si="54"/>
        <v>94249.7</v>
      </c>
      <c r="I30" s="4"/>
      <c r="J30" s="4">
        <f t="shared" si="55"/>
        <v>94249.7</v>
      </c>
      <c r="K30" s="4"/>
      <c r="L30" s="4">
        <f t="shared" si="56"/>
        <v>94249.7</v>
      </c>
      <c r="M30" s="4"/>
      <c r="N30" s="4">
        <f>L30+M30</f>
        <v>94249.7</v>
      </c>
      <c r="O30" s="4"/>
      <c r="P30" s="4">
        <f>N30+O30</f>
        <v>94249.7</v>
      </c>
      <c r="Q30" s="4"/>
      <c r="R30" s="3">
        <f t="shared" si="4"/>
        <v>94249.7</v>
      </c>
      <c r="S30" s="4">
        <v>0</v>
      </c>
      <c r="T30" s="4">
        <v>0</v>
      </c>
      <c r="U30" s="4">
        <f t="shared" si="5"/>
        <v>0</v>
      </c>
      <c r="V30" s="4">
        <v>0</v>
      </c>
      <c r="W30" s="4">
        <f t="shared" si="57"/>
        <v>0</v>
      </c>
      <c r="X30" s="4">
        <v>0</v>
      </c>
      <c r="Y30" s="4">
        <f t="shared" si="58"/>
        <v>0</v>
      </c>
      <c r="Z30" s="4">
        <v>0</v>
      </c>
      <c r="AA30" s="4">
        <f t="shared" si="59"/>
        <v>0</v>
      </c>
      <c r="AB30" s="4">
        <v>0</v>
      </c>
      <c r="AC30" s="4">
        <f t="shared" si="60"/>
        <v>0</v>
      </c>
      <c r="AD30" s="4">
        <v>0</v>
      </c>
      <c r="AE30" s="3">
        <f t="shared" si="6"/>
        <v>0</v>
      </c>
      <c r="AF30" s="4">
        <v>0</v>
      </c>
      <c r="AG30" s="3">
        <v>0</v>
      </c>
      <c r="AH30" s="3">
        <f t="shared" si="7"/>
        <v>0</v>
      </c>
      <c r="AI30" s="3"/>
      <c r="AJ30" s="3">
        <f t="shared" si="61"/>
        <v>0</v>
      </c>
      <c r="AK30" s="3"/>
      <c r="AL30" s="3">
        <f t="shared" si="62"/>
        <v>0</v>
      </c>
      <c r="AM30" s="3"/>
      <c r="AN30" s="3">
        <f t="shared" si="63"/>
        <v>0</v>
      </c>
      <c r="AO30" s="3"/>
      <c r="AP30" s="3">
        <f t="shared" si="64"/>
        <v>0</v>
      </c>
      <c r="AQ30" s="3"/>
      <c r="AR30" s="3">
        <f t="shared" si="13"/>
        <v>0</v>
      </c>
      <c r="AS30" s="5" t="s">
        <v>255</v>
      </c>
      <c r="AT30" s="5"/>
    </row>
    <row r="31" spans="1:46" ht="54" x14ac:dyDescent="0.35">
      <c r="A31" s="31" t="s">
        <v>162</v>
      </c>
      <c r="B31" s="24" t="s">
        <v>122</v>
      </c>
      <c r="C31" s="2" t="s">
        <v>59</v>
      </c>
      <c r="D31" s="4">
        <f>D33+D34+D35</f>
        <v>56987.5</v>
      </c>
      <c r="E31" s="4">
        <f>E33+E34+E35</f>
        <v>-2588.1999999999998</v>
      </c>
      <c r="F31" s="4">
        <f t="shared" si="14"/>
        <v>54399.3</v>
      </c>
      <c r="G31" s="4">
        <f>G33+G34+G35</f>
        <v>10875.009</v>
      </c>
      <c r="H31" s="4">
        <f t="shared" si="54"/>
        <v>65274.309000000001</v>
      </c>
      <c r="I31" s="4">
        <f>I33+I34+I35</f>
        <v>0</v>
      </c>
      <c r="J31" s="4">
        <f t="shared" si="55"/>
        <v>65274.309000000001</v>
      </c>
      <c r="K31" s="4">
        <f>K33+K34+K35</f>
        <v>0</v>
      </c>
      <c r="L31" s="4">
        <f t="shared" si="56"/>
        <v>65274.309000000001</v>
      </c>
      <c r="M31" s="4">
        <f>M33+M34+M35</f>
        <v>0</v>
      </c>
      <c r="N31" s="4">
        <f>L31+M31</f>
        <v>65274.309000000001</v>
      </c>
      <c r="O31" s="4">
        <f>O33+O34+O35</f>
        <v>0</v>
      </c>
      <c r="P31" s="4">
        <f>N31+O31</f>
        <v>65274.309000000001</v>
      </c>
      <c r="Q31" s="4">
        <f>Q33+Q34+Q35</f>
        <v>0</v>
      </c>
      <c r="R31" s="3">
        <f t="shared" si="4"/>
        <v>65274.309000000001</v>
      </c>
      <c r="S31" s="4">
        <f t="shared" ref="S31:AF31" si="65">S33+S34+S35</f>
        <v>0</v>
      </c>
      <c r="T31" s="4">
        <f t="shared" ref="T31:V31" si="66">T33+T34+T35</f>
        <v>0</v>
      </c>
      <c r="U31" s="4">
        <f t="shared" si="5"/>
        <v>0</v>
      </c>
      <c r="V31" s="4">
        <f t="shared" si="66"/>
        <v>0</v>
      </c>
      <c r="W31" s="4">
        <f t="shared" si="57"/>
        <v>0</v>
      </c>
      <c r="X31" s="4">
        <f t="shared" ref="X31" si="67">X33+X34+X35</f>
        <v>0</v>
      </c>
      <c r="Y31" s="4">
        <f t="shared" si="58"/>
        <v>0</v>
      </c>
      <c r="Z31" s="4">
        <f t="shared" ref="Z31:AB31" si="68">Z33+Z34+Z35</f>
        <v>0</v>
      </c>
      <c r="AA31" s="4">
        <f t="shared" si="59"/>
        <v>0</v>
      </c>
      <c r="AB31" s="4">
        <f t="shared" si="68"/>
        <v>0</v>
      </c>
      <c r="AC31" s="4">
        <f t="shared" si="60"/>
        <v>0</v>
      </c>
      <c r="AD31" s="4">
        <f t="shared" ref="AD31" si="69">AD33+AD34+AD35</f>
        <v>0</v>
      </c>
      <c r="AE31" s="3">
        <f t="shared" si="6"/>
        <v>0</v>
      </c>
      <c r="AF31" s="4">
        <f t="shared" si="65"/>
        <v>0</v>
      </c>
      <c r="AG31" s="3">
        <f t="shared" ref="AG31:AI31" si="70">AG33+AG34+AG35</f>
        <v>0</v>
      </c>
      <c r="AH31" s="3">
        <f t="shared" si="7"/>
        <v>0</v>
      </c>
      <c r="AI31" s="3">
        <f t="shared" si="70"/>
        <v>0</v>
      </c>
      <c r="AJ31" s="3">
        <f t="shared" si="61"/>
        <v>0</v>
      </c>
      <c r="AK31" s="3">
        <f t="shared" ref="AK31:AM31" si="71">AK33+AK34+AK35</f>
        <v>0</v>
      </c>
      <c r="AL31" s="3">
        <f t="shared" si="62"/>
        <v>0</v>
      </c>
      <c r="AM31" s="3">
        <f t="shared" si="71"/>
        <v>0</v>
      </c>
      <c r="AN31" s="3">
        <f t="shared" si="63"/>
        <v>0</v>
      </c>
      <c r="AO31" s="3">
        <f t="shared" ref="AO31:AQ31" si="72">AO33+AO34+AO35</f>
        <v>0</v>
      </c>
      <c r="AP31" s="3">
        <f t="shared" si="64"/>
        <v>0</v>
      </c>
      <c r="AQ31" s="3">
        <f t="shared" si="72"/>
        <v>0</v>
      </c>
      <c r="AR31" s="3">
        <f t="shared" si="13"/>
        <v>0</v>
      </c>
      <c r="AS31" s="5"/>
      <c r="AT31" s="5"/>
    </row>
    <row r="32" spans="1:46" x14ac:dyDescent="0.35">
      <c r="A32" s="31"/>
      <c r="B32" s="24" t="s">
        <v>120</v>
      </c>
      <c r="C32" s="2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"/>
      <c r="AF32" s="4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5"/>
      <c r="AT32" s="5"/>
    </row>
    <row r="33" spans="1:46" hidden="1" x14ac:dyDescent="0.35">
      <c r="A33" s="13"/>
      <c r="B33" s="17" t="s">
        <v>6</v>
      </c>
      <c r="C33" s="1"/>
      <c r="D33" s="4">
        <v>2642.5999999999995</v>
      </c>
      <c r="E33" s="4">
        <f>-961.887-1626.313</f>
        <v>-2588.1999999999998</v>
      </c>
      <c r="F33" s="4">
        <f t="shared" si="14"/>
        <v>54.399999999999636</v>
      </c>
      <c r="G33" s="4">
        <f>8334.188+2454.875+85.946</f>
        <v>10875.009</v>
      </c>
      <c r="H33" s="4">
        <f t="shared" ref="H33:H36" si="73">F33+G33</f>
        <v>10929.409</v>
      </c>
      <c r="I33" s="4"/>
      <c r="J33" s="4">
        <f t="shared" ref="J33:J36" si="74">H33+I33</f>
        <v>10929.409</v>
      </c>
      <c r="K33" s="4"/>
      <c r="L33" s="4">
        <f t="shared" ref="L33:L36" si="75">J33+K33</f>
        <v>10929.409</v>
      </c>
      <c r="M33" s="4"/>
      <c r="N33" s="4">
        <f>L33+M33</f>
        <v>10929.409</v>
      </c>
      <c r="O33" s="4"/>
      <c r="P33" s="4">
        <f>N33+O33</f>
        <v>10929.409</v>
      </c>
      <c r="Q33" s="4"/>
      <c r="R33" s="4">
        <f t="shared" si="4"/>
        <v>10929.409</v>
      </c>
      <c r="S33" s="4">
        <v>0</v>
      </c>
      <c r="T33" s="4">
        <v>0</v>
      </c>
      <c r="U33" s="4">
        <f t="shared" si="5"/>
        <v>0</v>
      </c>
      <c r="V33" s="4">
        <v>0</v>
      </c>
      <c r="W33" s="4">
        <f t="shared" ref="W33:W36" si="76">U33+V33</f>
        <v>0</v>
      </c>
      <c r="X33" s="4">
        <v>0</v>
      </c>
      <c r="Y33" s="4">
        <f t="shared" ref="Y33:Y36" si="77">W33+X33</f>
        <v>0</v>
      </c>
      <c r="Z33" s="4">
        <v>0</v>
      </c>
      <c r="AA33" s="4">
        <f t="shared" ref="AA33:AA36" si="78">Y33+Z33</f>
        <v>0</v>
      </c>
      <c r="AB33" s="4">
        <v>0</v>
      </c>
      <c r="AC33" s="4">
        <f t="shared" ref="AC33:AC36" si="79">AA33+AB33</f>
        <v>0</v>
      </c>
      <c r="AD33" s="4">
        <v>0</v>
      </c>
      <c r="AE33" s="4">
        <f t="shared" si="6"/>
        <v>0</v>
      </c>
      <c r="AF33" s="4">
        <v>0</v>
      </c>
      <c r="AG33" s="3">
        <v>0</v>
      </c>
      <c r="AH33" s="3">
        <f t="shared" si="7"/>
        <v>0</v>
      </c>
      <c r="AI33" s="3"/>
      <c r="AJ33" s="3">
        <f t="shared" ref="AJ33:AJ36" si="80">AH33+AI33</f>
        <v>0</v>
      </c>
      <c r="AK33" s="3"/>
      <c r="AL33" s="3">
        <f t="shared" ref="AL33:AL36" si="81">AJ33+AK33</f>
        <v>0</v>
      </c>
      <c r="AM33" s="3"/>
      <c r="AN33" s="3">
        <f t="shared" ref="AN33:AN36" si="82">AL33+AM33</f>
        <v>0</v>
      </c>
      <c r="AO33" s="3"/>
      <c r="AP33" s="3">
        <f t="shared" ref="AP33:AP36" si="83">AN33+AO33</f>
        <v>0</v>
      </c>
      <c r="AQ33" s="3"/>
      <c r="AR33" s="3">
        <f t="shared" si="13"/>
        <v>0</v>
      </c>
      <c r="AS33" s="5" t="s">
        <v>335</v>
      </c>
      <c r="AT33" s="5">
        <v>0</v>
      </c>
    </row>
    <row r="34" spans="1:46" x14ac:dyDescent="0.35">
      <c r="A34" s="31"/>
      <c r="B34" s="24" t="s">
        <v>124</v>
      </c>
      <c r="C34" s="24"/>
      <c r="D34" s="4">
        <v>2717.2</v>
      </c>
      <c r="E34" s="4"/>
      <c r="F34" s="4">
        <f t="shared" si="14"/>
        <v>2717.2</v>
      </c>
      <c r="G34" s="4"/>
      <c r="H34" s="4">
        <f t="shared" si="73"/>
        <v>2717.2</v>
      </c>
      <c r="I34" s="4"/>
      <c r="J34" s="4">
        <f t="shared" si="74"/>
        <v>2717.2</v>
      </c>
      <c r="K34" s="4"/>
      <c r="L34" s="4">
        <f t="shared" si="75"/>
        <v>2717.2</v>
      </c>
      <c r="M34" s="4"/>
      <c r="N34" s="4">
        <f>L34+M34</f>
        <v>2717.2</v>
      </c>
      <c r="O34" s="4"/>
      <c r="P34" s="4">
        <f>N34+O34</f>
        <v>2717.2</v>
      </c>
      <c r="Q34" s="4"/>
      <c r="R34" s="3">
        <f t="shared" si="4"/>
        <v>2717.2</v>
      </c>
      <c r="S34" s="4">
        <v>0</v>
      </c>
      <c r="T34" s="4">
        <v>0</v>
      </c>
      <c r="U34" s="4">
        <f t="shared" si="5"/>
        <v>0</v>
      </c>
      <c r="V34" s="4">
        <v>0</v>
      </c>
      <c r="W34" s="4">
        <f t="shared" si="76"/>
        <v>0</v>
      </c>
      <c r="X34" s="4">
        <v>0</v>
      </c>
      <c r="Y34" s="4">
        <f t="shared" si="77"/>
        <v>0</v>
      </c>
      <c r="Z34" s="4">
        <v>0</v>
      </c>
      <c r="AA34" s="4">
        <f t="shared" si="78"/>
        <v>0</v>
      </c>
      <c r="AB34" s="4">
        <v>0</v>
      </c>
      <c r="AC34" s="4">
        <f t="shared" si="79"/>
        <v>0</v>
      </c>
      <c r="AD34" s="4">
        <v>0</v>
      </c>
      <c r="AE34" s="3">
        <f t="shared" si="6"/>
        <v>0</v>
      </c>
      <c r="AF34" s="4">
        <v>0</v>
      </c>
      <c r="AG34" s="3">
        <v>0</v>
      </c>
      <c r="AH34" s="3">
        <f t="shared" si="7"/>
        <v>0</v>
      </c>
      <c r="AI34" s="3"/>
      <c r="AJ34" s="3">
        <f t="shared" si="80"/>
        <v>0</v>
      </c>
      <c r="AK34" s="3"/>
      <c r="AL34" s="3">
        <f t="shared" si="81"/>
        <v>0</v>
      </c>
      <c r="AM34" s="3"/>
      <c r="AN34" s="3">
        <f t="shared" si="82"/>
        <v>0</v>
      </c>
      <c r="AO34" s="3"/>
      <c r="AP34" s="3">
        <f t="shared" si="83"/>
        <v>0</v>
      </c>
      <c r="AQ34" s="3"/>
      <c r="AR34" s="3">
        <f t="shared" si="13"/>
        <v>0</v>
      </c>
      <c r="AS34" s="5" t="s">
        <v>255</v>
      </c>
      <c r="AT34" s="5"/>
    </row>
    <row r="35" spans="1:46" x14ac:dyDescent="0.35">
      <c r="A35" s="31"/>
      <c r="B35" s="24" t="s">
        <v>125</v>
      </c>
      <c r="C35" s="24"/>
      <c r="D35" s="4">
        <v>51627.7</v>
      </c>
      <c r="E35" s="4"/>
      <c r="F35" s="4">
        <f t="shared" si="14"/>
        <v>51627.7</v>
      </c>
      <c r="G35" s="4"/>
      <c r="H35" s="4">
        <f t="shared" si="73"/>
        <v>51627.7</v>
      </c>
      <c r="I35" s="4"/>
      <c r="J35" s="4">
        <f t="shared" si="74"/>
        <v>51627.7</v>
      </c>
      <c r="K35" s="4"/>
      <c r="L35" s="4">
        <f t="shared" si="75"/>
        <v>51627.7</v>
      </c>
      <c r="M35" s="4"/>
      <c r="N35" s="4">
        <f>L35+M35</f>
        <v>51627.7</v>
      </c>
      <c r="O35" s="4"/>
      <c r="P35" s="4">
        <f>N35+O35</f>
        <v>51627.7</v>
      </c>
      <c r="Q35" s="4"/>
      <c r="R35" s="3">
        <f t="shared" si="4"/>
        <v>51627.7</v>
      </c>
      <c r="S35" s="4">
        <v>0</v>
      </c>
      <c r="T35" s="4">
        <v>0</v>
      </c>
      <c r="U35" s="4">
        <f t="shared" si="5"/>
        <v>0</v>
      </c>
      <c r="V35" s="4">
        <v>0</v>
      </c>
      <c r="W35" s="4">
        <f t="shared" si="76"/>
        <v>0</v>
      </c>
      <c r="X35" s="4">
        <v>0</v>
      </c>
      <c r="Y35" s="4">
        <f t="shared" si="77"/>
        <v>0</v>
      </c>
      <c r="Z35" s="4">
        <v>0</v>
      </c>
      <c r="AA35" s="4">
        <f t="shared" si="78"/>
        <v>0</v>
      </c>
      <c r="AB35" s="4">
        <v>0</v>
      </c>
      <c r="AC35" s="4">
        <f t="shared" si="79"/>
        <v>0</v>
      </c>
      <c r="AD35" s="4">
        <v>0</v>
      </c>
      <c r="AE35" s="3">
        <f t="shared" si="6"/>
        <v>0</v>
      </c>
      <c r="AF35" s="4">
        <v>0</v>
      </c>
      <c r="AG35" s="3">
        <v>0</v>
      </c>
      <c r="AH35" s="3">
        <f t="shared" si="7"/>
        <v>0</v>
      </c>
      <c r="AI35" s="3"/>
      <c r="AJ35" s="3">
        <f t="shared" si="80"/>
        <v>0</v>
      </c>
      <c r="AK35" s="3"/>
      <c r="AL35" s="3">
        <f t="shared" si="81"/>
        <v>0</v>
      </c>
      <c r="AM35" s="3"/>
      <c r="AN35" s="3">
        <f t="shared" si="82"/>
        <v>0</v>
      </c>
      <c r="AO35" s="3"/>
      <c r="AP35" s="3">
        <f t="shared" si="83"/>
        <v>0</v>
      </c>
      <c r="AQ35" s="3"/>
      <c r="AR35" s="3">
        <f t="shared" si="13"/>
        <v>0</v>
      </c>
      <c r="AS35" s="5" t="s">
        <v>255</v>
      </c>
      <c r="AT35" s="5"/>
    </row>
    <row r="36" spans="1:46" ht="54" x14ac:dyDescent="0.35">
      <c r="A36" s="31" t="s">
        <v>165</v>
      </c>
      <c r="B36" s="24" t="s">
        <v>123</v>
      </c>
      <c r="C36" s="2" t="s">
        <v>59</v>
      </c>
      <c r="D36" s="4">
        <f>D38+D39+D40</f>
        <v>162811.29999999999</v>
      </c>
      <c r="E36" s="4">
        <f>E38+E39+E40</f>
        <v>-11490.373</v>
      </c>
      <c r="F36" s="4">
        <f t="shared" si="14"/>
        <v>151320.927</v>
      </c>
      <c r="G36" s="4">
        <f>G38+G39+G40</f>
        <v>32.229999999999997</v>
      </c>
      <c r="H36" s="4">
        <f t="shared" si="73"/>
        <v>151353.15700000001</v>
      </c>
      <c r="I36" s="4">
        <f>I38+I39+I40</f>
        <v>0</v>
      </c>
      <c r="J36" s="4">
        <f t="shared" si="74"/>
        <v>151353.15700000001</v>
      </c>
      <c r="K36" s="4">
        <f>K38+K39+K40</f>
        <v>0</v>
      </c>
      <c r="L36" s="4">
        <f t="shared" si="75"/>
        <v>151353.15700000001</v>
      </c>
      <c r="M36" s="4">
        <f>M38+M39+M40</f>
        <v>0</v>
      </c>
      <c r="N36" s="4">
        <f>L36+M36</f>
        <v>151353.15700000001</v>
      </c>
      <c r="O36" s="4">
        <f>O38+O39+O40</f>
        <v>0</v>
      </c>
      <c r="P36" s="4">
        <f>N36+O36</f>
        <v>151353.15700000001</v>
      </c>
      <c r="Q36" s="4">
        <f>Q38+Q39+Q40</f>
        <v>0</v>
      </c>
      <c r="R36" s="3">
        <f t="shared" si="4"/>
        <v>151353.15700000001</v>
      </c>
      <c r="S36" s="4">
        <f t="shared" ref="S36:AF36" si="84">S38+S39+S40</f>
        <v>0</v>
      </c>
      <c r="T36" s="4">
        <f t="shared" ref="T36:V36" si="85">T38+T39+T40</f>
        <v>0</v>
      </c>
      <c r="U36" s="4">
        <f t="shared" si="5"/>
        <v>0</v>
      </c>
      <c r="V36" s="4">
        <f t="shared" si="85"/>
        <v>0</v>
      </c>
      <c r="W36" s="4">
        <f t="shared" si="76"/>
        <v>0</v>
      </c>
      <c r="X36" s="4">
        <f t="shared" ref="X36" si="86">X38+X39+X40</f>
        <v>0</v>
      </c>
      <c r="Y36" s="4">
        <f t="shared" si="77"/>
        <v>0</v>
      </c>
      <c r="Z36" s="4">
        <f t="shared" ref="Z36:AB36" si="87">Z38+Z39+Z40</f>
        <v>0</v>
      </c>
      <c r="AA36" s="4">
        <f t="shared" si="78"/>
        <v>0</v>
      </c>
      <c r="AB36" s="4">
        <f t="shared" si="87"/>
        <v>0</v>
      </c>
      <c r="AC36" s="4">
        <f t="shared" si="79"/>
        <v>0</v>
      </c>
      <c r="AD36" s="4">
        <f t="shared" ref="AD36" si="88">AD38+AD39+AD40</f>
        <v>0</v>
      </c>
      <c r="AE36" s="3">
        <f t="shared" si="6"/>
        <v>0</v>
      </c>
      <c r="AF36" s="4">
        <f t="shared" si="84"/>
        <v>0</v>
      </c>
      <c r="AG36" s="3">
        <f t="shared" ref="AG36:AI36" si="89">AG38+AG39+AG40</f>
        <v>0</v>
      </c>
      <c r="AH36" s="3">
        <f t="shared" si="7"/>
        <v>0</v>
      </c>
      <c r="AI36" s="3">
        <f t="shared" si="89"/>
        <v>0</v>
      </c>
      <c r="AJ36" s="3">
        <f t="shared" si="80"/>
        <v>0</v>
      </c>
      <c r="AK36" s="3">
        <f t="shared" ref="AK36:AM36" si="90">AK38+AK39+AK40</f>
        <v>0</v>
      </c>
      <c r="AL36" s="3">
        <f t="shared" si="81"/>
        <v>0</v>
      </c>
      <c r="AM36" s="3">
        <f t="shared" si="90"/>
        <v>0</v>
      </c>
      <c r="AN36" s="3">
        <f t="shared" si="82"/>
        <v>0</v>
      </c>
      <c r="AO36" s="3">
        <f t="shared" ref="AO36:AQ36" si="91">AO38+AO39+AO40</f>
        <v>0</v>
      </c>
      <c r="AP36" s="3">
        <f t="shared" si="83"/>
        <v>0</v>
      </c>
      <c r="AQ36" s="3">
        <f t="shared" si="91"/>
        <v>0</v>
      </c>
      <c r="AR36" s="3">
        <f t="shared" si="13"/>
        <v>0</v>
      </c>
      <c r="AS36" s="5"/>
      <c r="AT36" s="5"/>
    </row>
    <row r="37" spans="1:46" x14ac:dyDescent="0.35">
      <c r="A37" s="31"/>
      <c r="B37" s="24" t="s">
        <v>120</v>
      </c>
      <c r="C37" s="2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/>
      <c r="AF37" s="4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5"/>
      <c r="AT37" s="5"/>
    </row>
    <row r="38" spans="1:46" hidden="1" x14ac:dyDescent="0.35">
      <c r="A38" s="13"/>
      <c r="B38" s="17" t="s">
        <v>6</v>
      </c>
      <c r="C38" s="1"/>
      <c r="D38" s="4">
        <v>72811.3</v>
      </c>
      <c r="E38" s="4">
        <f>-8199.313-3291.06</f>
        <v>-11490.373</v>
      </c>
      <c r="F38" s="4">
        <f t="shared" si="14"/>
        <v>61320.927000000003</v>
      </c>
      <c r="G38" s="4">
        <v>32.229999999999997</v>
      </c>
      <c r="H38" s="4">
        <f t="shared" ref="H38:H47" si="92">F38+G38</f>
        <v>61353.157000000007</v>
      </c>
      <c r="I38" s="4"/>
      <c r="J38" s="4">
        <f t="shared" ref="J38:J47" si="93">H38+I38</f>
        <v>61353.157000000007</v>
      </c>
      <c r="K38" s="4"/>
      <c r="L38" s="4">
        <f t="shared" ref="L38:L47" si="94">J38+K38</f>
        <v>61353.157000000007</v>
      </c>
      <c r="M38" s="4"/>
      <c r="N38" s="4">
        <f>L38+M38</f>
        <v>61353.157000000007</v>
      </c>
      <c r="O38" s="4"/>
      <c r="P38" s="4">
        <f>N38+O38</f>
        <v>61353.157000000007</v>
      </c>
      <c r="Q38" s="4"/>
      <c r="R38" s="4">
        <f t="shared" si="4"/>
        <v>61353.157000000007</v>
      </c>
      <c r="S38" s="4">
        <v>0</v>
      </c>
      <c r="T38" s="4">
        <v>0</v>
      </c>
      <c r="U38" s="4">
        <f t="shared" si="5"/>
        <v>0</v>
      </c>
      <c r="V38" s="4">
        <v>0</v>
      </c>
      <c r="W38" s="4">
        <f t="shared" ref="W38:W47" si="95">U38+V38</f>
        <v>0</v>
      </c>
      <c r="X38" s="4">
        <v>0</v>
      </c>
      <c r="Y38" s="4">
        <f t="shared" ref="Y38:Y41" si="96">W38+X38</f>
        <v>0</v>
      </c>
      <c r="Z38" s="4">
        <v>0</v>
      </c>
      <c r="AA38" s="4">
        <f t="shared" ref="AA38:AA41" si="97">Y38+Z38</f>
        <v>0</v>
      </c>
      <c r="AB38" s="4">
        <v>0</v>
      </c>
      <c r="AC38" s="4">
        <f t="shared" ref="AC38:AC41" si="98">AA38+AB38</f>
        <v>0</v>
      </c>
      <c r="AD38" s="4">
        <v>0</v>
      </c>
      <c r="AE38" s="4">
        <f t="shared" si="6"/>
        <v>0</v>
      </c>
      <c r="AF38" s="4">
        <v>0</v>
      </c>
      <c r="AG38" s="3">
        <v>0</v>
      </c>
      <c r="AH38" s="3">
        <f t="shared" si="7"/>
        <v>0</v>
      </c>
      <c r="AI38" s="3"/>
      <c r="AJ38" s="3">
        <f t="shared" ref="AJ38:AJ47" si="99">AH38+AI38</f>
        <v>0</v>
      </c>
      <c r="AK38" s="3"/>
      <c r="AL38" s="3">
        <f t="shared" ref="AL38:AL47" si="100">AJ38+AK38</f>
        <v>0</v>
      </c>
      <c r="AM38" s="3"/>
      <c r="AN38" s="3">
        <f t="shared" ref="AN38:AN42" si="101">AL38+AM38</f>
        <v>0</v>
      </c>
      <c r="AO38" s="3"/>
      <c r="AP38" s="3">
        <f t="shared" ref="AP38:AP42" si="102">AN38+AO38</f>
        <v>0</v>
      </c>
      <c r="AQ38" s="3"/>
      <c r="AR38" s="3">
        <f t="shared" si="13"/>
        <v>0</v>
      </c>
      <c r="AS38" s="5" t="s">
        <v>336</v>
      </c>
      <c r="AT38" s="5">
        <v>0</v>
      </c>
    </row>
    <row r="39" spans="1:46" x14ac:dyDescent="0.35">
      <c r="A39" s="31"/>
      <c r="B39" s="24" t="s">
        <v>124</v>
      </c>
      <c r="C39" s="24"/>
      <c r="D39" s="4">
        <v>90000</v>
      </c>
      <c r="E39" s="4"/>
      <c r="F39" s="4">
        <f t="shared" si="14"/>
        <v>90000</v>
      </c>
      <c r="G39" s="4"/>
      <c r="H39" s="4">
        <f t="shared" si="92"/>
        <v>90000</v>
      </c>
      <c r="I39" s="4"/>
      <c r="J39" s="4">
        <f t="shared" si="93"/>
        <v>90000</v>
      </c>
      <c r="K39" s="4"/>
      <c r="L39" s="4">
        <f t="shared" si="94"/>
        <v>90000</v>
      </c>
      <c r="M39" s="4"/>
      <c r="N39" s="4">
        <f>L39+M39</f>
        <v>90000</v>
      </c>
      <c r="O39" s="4"/>
      <c r="P39" s="4">
        <f>N39+O39</f>
        <v>90000</v>
      </c>
      <c r="Q39" s="4"/>
      <c r="R39" s="3">
        <f t="shared" si="4"/>
        <v>90000</v>
      </c>
      <c r="S39" s="4">
        <v>0</v>
      </c>
      <c r="T39" s="4">
        <v>0</v>
      </c>
      <c r="U39" s="4">
        <f t="shared" si="5"/>
        <v>0</v>
      </c>
      <c r="V39" s="4">
        <v>0</v>
      </c>
      <c r="W39" s="4">
        <f t="shared" si="95"/>
        <v>0</v>
      </c>
      <c r="X39" s="4">
        <v>0</v>
      </c>
      <c r="Y39" s="4">
        <f t="shared" si="96"/>
        <v>0</v>
      </c>
      <c r="Z39" s="4">
        <v>0</v>
      </c>
      <c r="AA39" s="4">
        <f t="shared" si="97"/>
        <v>0</v>
      </c>
      <c r="AB39" s="4">
        <v>0</v>
      </c>
      <c r="AC39" s="4">
        <f t="shared" si="98"/>
        <v>0</v>
      </c>
      <c r="AD39" s="4">
        <v>0</v>
      </c>
      <c r="AE39" s="3">
        <f t="shared" si="6"/>
        <v>0</v>
      </c>
      <c r="AF39" s="4">
        <v>0</v>
      </c>
      <c r="AG39" s="3">
        <v>0</v>
      </c>
      <c r="AH39" s="3">
        <f t="shared" si="7"/>
        <v>0</v>
      </c>
      <c r="AI39" s="3"/>
      <c r="AJ39" s="3">
        <f t="shared" si="99"/>
        <v>0</v>
      </c>
      <c r="AK39" s="3"/>
      <c r="AL39" s="3">
        <f t="shared" si="100"/>
        <v>0</v>
      </c>
      <c r="AM39" s="3"/>
      <c r="AN39" s="3">
        <f t="shared" si="101"/>
        <v>0</v>
      </c>
      <c r="AO39" s="3"/>
      <c r="AP39" s="3">
        <f t="shared" si="102"/>
        <v>0</v>
      </c>
      <c r="AQ39" s="3"/>
      <c r="AR39" s="3">
        <f t="shared" si="13"/>
        <v>0</v>
      </c>
      <c r="AS39" s="5" t="s">
        <v>257</v>
      </c>
      <c r="AT39" s="5"/>
    </row>
    <row r="40" spans="1:46" hidden="1" x14ac:dyDescent="0.35">
      <c r="A40" s="13"/>
      <c r="B40" s="17" t="s">
        <v>125</v>
      </c>
      <c r="C40" s="1"/>
      <c r="D40" s="4">
        <v>0</v>
      </c>
      <c r="E40" s="4">
        <v>0</v>
      </c>
      <c r="F40" s="4">
        <f t="shared" si="14"/>
        <v>0</v>
      </c>
      <c r="G40" s="4">
        <v>0</v>
      </c>
      <c r="H40" s="4">
        <f t="shared" si="92"/>
        <v>0</v>
      </c>
      <c r="I40" s="4">
        <v>0</v>
      </c>
      <c r="J40" s="4">
        <f t="shared" si="93"/>
        <v>0</v>
      </c>
      <c r="K40" s="4">
        <v>0</v>
      </c>
      <c r="L40" s="4">
        <f t="shared" si="94"/>
        <v>0</v>
      </c>
      <c r="M40" s="4">
        <v>0</v>
      </c>
      <c r="N40" s="4">
        <f>L40+M40</f>
        <v>0</v>
      </c>
      <c r="O40" s="4">
        <v>0</v>
      </c>
      <c r="P40" s="4">
        <f>N40+O40</f>
        <v>0</v>
      </c>
      <c r="Q40" s="4">
        <v>0</v>
      </c>
      <c r="R40" s="4">
        <f t="shared" si="4"/>
        <v>0</v>
      </c>
      <c r="S40" s="4">
        <v>0</v>
      </c>
      <c r="T40" s="4">
        <v>0</v>
      </c>
      <c r="U40" s="4">
        <f t="shared" si="5"/>
        <v>0</v>
      </c>
      <c r="V40" s="4">
        <v>0</v>
      </c>
      <c r="W40" s="4">
        <f t="shared" si="95"/>
        <v>0</v>
      </c>
      <c r="X40" s="4">
        <v>0</v>
      </c>
      <c r="Y40" s="4">
        <f t="shared" si="96"/>
        <v>0</v>
      </c>
      <c r="Z40" s="4">
        <v>0</v>
      </c>
      <c r="AA40" s="4">
        <f t="shared" si="97"/>
        <v>0</v>
      </c>
      <c r="AB40" s="4">
        <v>0</v>
      </c>
      <c r="AC40" s="4">
        <f t="shared" si="98"/>
        <v>0</v>
      </c>
      <c r="AD40" s="4">
        <v>0</v>
      </c>
      <c r="AE40" s="4">
        <f t="shared" si="6"/>
        <v>0</v>
      </c>
      <c r="AF40" s="4">
        <v>0</v>
      </c>
      <c r="AG40" s="3">
        <v>0</v>
      </c>
      <c r="AH40" s="3">
        <f t="shared" si="7"/>
        <v>0</v>
      </c>
      <c r="AI40" s="3"/>
      <c r="AJ40" s="3">
        <f t="shared" si="99"/>
        <v>0</v>
      </c>
      <c r="AK40" s="3"/>
      <c r="AL40" s="3">
        <f t="shared" si="100"/>
        <v>0</v>
      </c>
      <c r="AM40" s="3"/>
      <c r="AN40" s="3">
        <f t="shared" si="101"/>
        <v>0</v>
      </c>
      <c r="AO40" s="3"/>
      <c r="AP40" s="3">
        <f t="shared" si="102"/>
        <v>0</v>
      </c>
      <c r="AQ40" s="3"/>
      <c r="AR40" s="3">
        <f t="shared" si="13"/>
        <v>0</v>
      </c>
      <c r="AS40" s="5"/>
      <c r="AT40" s="5">
        <v>0</v>
      </c>
    </row>
    <row r="41" spans="1:46" ht="54" customHeight="1" x14ac:dyDescent="0.35">
      <c r="A41" s="31" t="s">
        <v>159</v>
      </c>
      <c r="B41" s="24" t="s">
        <v>306</v>
      </c>
      <c r="C41" s="2" t="s">
        <v>59</v>
      </c>
      <c r="D41" s="4">
        <v>0</v>
      </c>
      <c r="E41" s="4">
        <v>0</v>
      </c>
      <c r="F41" s="4">
        <f t="shared" si="14"/>
        <v>0</v>
      </c>
      <c r="G41" s="4">
        <v>0</v>
      </c>
      <c r="H41" s="4">
        <f t="shared" si="92"/>
        <v>0</v>
      </c>
      <c r="I41" s="4">
        <v>0</v>
      </c>
      <c r="J41" s="4">
        <f t="shared" si="93"/>
        <v>0</v>
      </c>
      <c r="K41" s="4">
        <v>0</v>
      </c>
      <c r="L41" s="4">
        <f t="shared" si="94"/>
        <v>0</v>
      </c>
      <c r="M41" s="4">
        <v>0</v>
      </c>
      <c r="N41" s="4">
        <f>L41+M41</f>
        <v>0</v>
      </c>
      <c r="O41" s="4">
        <v>0</v>
      </c>
      <c r="P41" s="4">
        <f>N41+O41</f>
        <v>0</v>
      </c>
      <c r="Q41" s="4">
        <v>0</v>
      </c>
      <c r="R41" s="3">
        <f t="shared" si="4"/>
        <v>0</v>
      </c>
      <c r="S41" s="4">
        <v>0</v>
      </c>
      <c r="T41" s="4">
        <v>0</v>
      </c>
      <c r="U41" s="4">
        <f t="shared" si="5"/>
        <v>0</v>
      </c>
      <c r="V41" s="4">
        <v>0</v>
      </c>
      <c r="W41" s="4">
        <f t="shared" si="95"/>
        <v>0</v>
      </c>
      <c r="X41" s="4">
        <v>0</v>
      </c>
      <c r="Y41" s="4">
        <f t="shared" si="96"/>
        <v>0</v>
      </c>
      <c r="Z41" s="4">
        <v>0</v>
      </c>
      <c r="AA41" s="4">
        <f t="shared" si="97"/>
        <v>0</v>
      </c>
      <c r="AB41" s="4">
        <v>0</v>
      </c>
      <c r="AC41" s="4">
        <f t="shared" si="98"/>
        <v>0</v>
      </c>
      <c r="AD41" s="4">
        <v>0</v>
      </c>
      <c r="AE41" s="3">
        <f t="shared" si="6"/>
        <v>0</v>
      </c>
      <c r="AF41" s="4">
        <v>150000</v>
      </c>
      <c r="AG41" s="3"/>
      <c r="AH41" s="3">
        <f t="shared" si="7"/>
        <v>150000</v>
      </c>
      <c r="AI41" s="3"/>
      <c r="AJ41" s="3">
        <f t="shared" si="99"/>
        <v>150000</v>
      </c>
      <c r="AK41" s="3"/>
      <c r="AL41" s="3">
        <f t="shared" si="100"/>
        <v>150000</v>
      </c>
      <c r="AM41" s="3"/>
      <c r="AN41" s="3">
        <f t="shared" si="101"/>
        <v>150000</v>
      </c>
      <c r="AO41" s="3"/>
      <c r="AP41" s="3">
        <f t="shared" si="102"/>
        <v>150000</v>
      </c>
      <c r="AQ41" s="3"/>
      <c r="AR41" s="3">
        <f t="shared" si="13"/>
        <v>150000</v>
      </c>
      <c r="AS41" s="5" t="s">
        <v>276</v>
      </c>
      <c r="AT41" s="5"/>
    </row>
    <row r="42" spans="1:46" ht="54" x14ac:dyDescent="0.35">
      <c r="A42" s="31" t="s">
        <v>166</v>
      </c>
      <c r="B42" s="24" t="s">
        <v>127</v>
      </c>
      <c r="C42" s="2" t="s">
        <v>59</v>
      </c>
      <c r="D42" s="4">
        <v>160630.9</v>
      </c>
      <c r="E42" s="4"/>
      <c r="F42" s="4">
        <f t="shared" si="14"/>
        <v>160630.9</v>
      </c>
      <c r="G42" s="4">
        <v>-100000</v>
      </c>
      <c r="H42" s="4">
        <f t="shared" si="92"/>
        <v>60630.899999999994</v>
      </c>
      <c r="I42" s="4"/>
      <c r="J42" s="4">
        <f t="shared" si="93"/>
        <v>60630.899999999994</v>
      </c>
      <c r="K42" s="4">
        <f>K44+K45</f>
        <v>123529.60000000001</v>
      </c>
      <c r="L42" s="4">
        <f>J42+K42</f>
        <v>184160.5</v>
      </c>
      <c r="M42" s="4">
        <f>M44+M45</f>
        <v>4997.1689999999999</v>
      </c>
      <c r="N42" s="4">
        <f>L42+M42</f>
        <v>189157.66899999999</v>
      </c>
      <c r="O42" s="4">
        <f>O44+O45</f>
        <v>0</v>
      </c>
      <c r="P42" s="4">
        <f>N42+O42</f>
        <v>189157.66899999999</v>
      </c>
      <c r="Q42" s="4">
        <f>Q44+Q45</f>
        <v>-67937.13</v>
      </c>
      <c r="R42" s="3">
        <f t="shared" si="4"/>
        <v>121220.53899999999</v>
      </c>
      <c r="S42" s="4">
        <v>50000</v>
      </c>
      <c r="T42" s="4"/>
      <c r="U42" s="4">
        <f t="shared" si="5"/>
        <v>50000</v>
      </c>
      <c r="V42" s="4">
        <v>100000</v>
      </c>
      <c r="W42" s="4">
        <f>U42+V42</f>
        <v>150000</v>
      </c>
      <c r="X42" s="4">
        <f>X44+X45</f>
        <v>0</v>
      </c>
      <c r="Y42" s="4">
        <f>W42+X42</f>
        <v>150000</v>
      </c>
      <c r="Z42" s="4">
        <f>Z44+Z45</f>
        <v>0</v>
      </c>
      <c r="AA42" s="4">
        <f>Y42+Z42</f>
        <v>150000</v>
      </c>
      <c r="AB42" s="4">
        <f>AB44+AB45</f>
        <v>0</v>
      </c>
      <c r="AC42" s="4">
        <f>AA42+AB42</f>
        <v>150000</v>
      </c>
      <c r="AD42" s="4">
        <f>AD44+AD45</f>
        <v>67937.13</v>
      </c>
      <c r="AE42" s="3">
        <f t="shared" si="6"/>
        <v>217937.13</v>
      </c>
      <c r="AF42" s="4">
        <v>0</v>
      </c>
      <c r="AG42" s="3">
        <v>0</v>
      </c>
      <c r="AH42" s="3">
        <f t="shared" si="7"/>
        <v>0</v>
      </c>
      <c r="AI42" s="3"/>
      <c r="AJ42" s="3">
        <f t="shared" si="99"/>
        <v>0</v>
      </c>
      <c r="AK42" s="3">
        <f>AK44+AK45</f>
        <v>0</v>
      </c>
      <c r="AL42" s="3">
        <f t="shared" si="100"/>
        <v>0</v>
      </c>
      <c r="AM42" s="3">
        <f>AM44+AM45</f>
        <v>0</v>
      </c>
      <c r="AN42" s="3">
        <f t="shared" si="101"/>
        <v>0</v>
      </c>
      <c r="AO42" s="3">
        <f>AO44+AO45</f>
        <v>0</v>
      </c>
      <c r="AP42" s="3">
        <f t="shared" si="102"/>
        <v>0</v>
      </c>
      <c r="AQ42" s="3">
        <f t="shared" ref="AQ42" si="103">AQ44+AQ45</f>
        <v>0</v>
      </c>
      <c r="AR42" s="3">
        <f t="shared" si="13"/>
        <v>0</v>
      </c>
      <c r="AS42" s="5"/>
      <c r="AT42" s="5"/>
    </row>
    <row r="43" spans="1:46" x14ac:dyDescent="0.35">
      <c r="A43" s="31"/>
      <c r="B43" s="24" t="s">
        <v>120</v>
      </c>
      <c r="C43" s="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3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/>
      <c r="AF43" s="4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5"/>
      <c r="AT43" s="5"/>
    </row>
    <row r="44" spans="1:46" hidden="1" x14ac:dyDescent="0.35">
      <c r="A44" s="18"/>
      <c r="B44" s="17" t="s">
        <v>6</v>
      </c>
      <c r="C44" s="2"/>
      <c r="D44" s="4"/>
      <c r="E44" s="4"/>
      <c r="F44" s="4"/>
      <c r="G44" s="4"/>
      <c r="H44" s="4"/>
      <c r="I44" s="4"/>
      <c r="J44" s="4">
        <v>60630.9</v>
      </c>
      <c r="K44" s="4">
        <f>23529.6+60630.9-60630.9</f>
        <v>23529.599999999999</v>
      </c>
      <c r="L44" s="4">
        <f t="shared" si="94"/>
        <v>84160.5</v>
      </c>
      <c r="M44" s="4">
        <v>4997.1689999999999</v>
      </c>
      <c r="N44" s="4">
        <f>L44+M44</f>
        <v>89157.668999999994</v>
      </c>
      <c r="O44" s="4"/>
      <c r="P44" s="4">
        <f>N44+O44</f>
        <v>89157.668999999994</v>
      </c>
      <c r="Q44" s="4">
        <v>-67937.13</v>
      </c>
      <c r="R44" s="4">
        <f t="shared" si="4"/>
        <v>21220.53899999999</v>
      </c>
      <c r="S44" s="4"/>
      <c r="T44" s="4"/>
      <c r="U44" s="4"/>
      <c r="V44" s="4"/>
      <c r="W44" s="4">
        <v>150000</v>
      </c>
      <c r="X44" s="4">
        <f>-43450.7+43450.7</f>
        <v>0</v>
      </c>
      <c r="Y44" s="4">
        <f t="shared" ref="Y44:Y45" si="104">W44+X44</f>
        <v>150000</v>
      </c>
      <c r="Z44" s="4">
        <f>-43450.7+43450.7</f>
        <v>0</v>
      </c>
      <c r="AA44" s="4">
        <f t="shared" ref="AA44:AA47" si="105">Y44+Z44</f>
        <v>150000</v>
      </c>
      <c r="AB44" s="4">
        <f>-43450.7+43450.7</f>
        <v>0</v>
      </c>
      <c r="AC44" s="4">
        <f t="shared" ref="AC44:AC47" si="106">AA44+AB44</f>
        <v>150000</v>
      </c>
      <c r="AD44" s="4">
        <f>-43450.7+43450.7+67937.13</f>
        <v>67937.13</v>
      </c>
      <c r="AE44" s="4">
        <f t="shared" si="6"/>
        <v>217937.13</v>
      </c>
      <c r="AF44" s="4"/>
      <c r="AG44" s="3"/>
      <c r="AH44" s="3"/>
      <c r="AI44" s="3"/>
      <c r="AJ44" s="3"/>
      <c r="AK44" s="3"/>
      <c r="AL44" s="3">
        <f t="shared" si="100"/>
        <v>0</v>
      </c>
      <c r="AM44" s="3"/>
      <c r="AN44" s="3">
        <f t="shared" ref="AN44:AN47" si="107">AL44+AM44</f>
        <v>0</v>
      </c>
      <c r="AO44" s="3"/>
      <c r="AP44" s="3">
        <f t="shared" ref="AP44:AP47" si="108">AN44+AO44</f>
        <v>0</v>
      </c>
      <c r="AQ44" s="3"/>
      <c r="AR44" s="3">
        <f t="shared" si="13"/>
        <v>0</v>
      </c>
      <c r="AS44" s="5" t="s">
        <v>375</v>
      </c>
      <c r="AT44" s="5">
        <v>0</v>
      </c>
    </row>
    <row r="45" spans="1:46" x14ac:dyDescent="0.35">
      <c r="A45" s="31"/>
      <c r="B45" s="24" t="s">
        <v>124</v>
      </c>
      <c r="C45" s="2"/>
      <c r="D45" s="4"/>
      <c r="E45" s="4"/>
      <c r="F45" s="4"/>
      <c r="G45" s="4"/>
      <c r="H45" s="4"/>
      <c r="I45" s="4"/>
      <c r="J45" s="4"/>
      <c r="K45" s="4">
        <v>100000</v>
      </c>
      <c r="L45" s="4">
        <f t="shared" si="94"/>
        <v>100000</v>
      </c>
      <c r="M45" s="4"/>
      <c r="N45" s="4">
        <f>L45+M45</f>
        <v>100000</v>
      </c>
      <c r="O45" s="4"/>
      <c r="P45" s="4">
        <f>N45+O45</f>
        <v>100000</v>
      </c>
      <c r="Q45" s="4"/>
      <c r="R45" s="3">
        <f t="shared" si="4"/>
        <v>100000</v>
      </c>
      <c r="S45" s="4"/>
      <c r="T45" s="4"/>
      <c r="U45" s="4"/>
      <c r="V45" s="4"/>
      <c r="W45" s="4"/>
      <c r="X45" s="4"/>
      <c r="Y45" s="4">
        <f t="shared" si="104"/>
        <v>0</v>
      </c>
      <c r="Z45" s="4"/>
      <c r="AA45" s="4">
        <f t="shared" si="105"/>
        <v>0</v>
      </c>
      <c r="AB45" s="4"/>
      <c r="AC45" s="4">
        <f t="shared" si="106"/>
        <v>0</v>
      </c>
      <c r="AD45" s="4"/>
      <c r="AE45" s="3">
        <f t="shared" si="6"/>
        <v>0</v>
      </c>
      <c r="AF45" s="4"/>
      <c r="AG45" s="3"/>
      <c r="AH45" s="3"/>
      <c r="AI45" s="3"/>
      <c r="AJ45" s="3"/>
      <c r="AK45" s="3"/>
      <c r="AL45" s="3">
        <f t="shared" si="100"/>
        <v>0</v>
      </c>
      <c r="AM45" s="3"/>
      <c r="AN45" s="3">
        <f t="shared" si="107"/>
        <v>0</v>
      </c>
      <c r="AO45" s="3"/>
      <c r="AP45" s="3">
        <f t="shared" si="108"/>
        <v>0</v>
      </c>
      <c r="AQ45" s="3"/>
      <c r="AR45" s="3">
        <f t="shared" si="13"/>
        <v>0</v>
      </c>
      <c r="AS45" s="5" t="s">
        <v>373</v>
      </c>
      <c r="AT45" s="5"/>
    </row>
    <row r="46" spans="1:46" ht="40.5" customHeight="1" x14ac:dyDescent="0.35">
      <c r="A46" s="42" t="s">
        <v>167</v>
      </c>
      <c r="B46" s="47" t="s">
        <v>149</v>
      </c>
      <c r="C46" s="24" t="s">
        <v>11</v>
      </c>
      <c r="D46" s="4">
        <v>20807.900000000001</v>
      </c>
      <c r="E46" s="4"/>
      <c r="F46" s="4">
        <f t="shared" si="14"/>
        <v>20807.900000000001</v>
      </c>
      <c r="G46" s="4"/>
      <c r="H46" s="4">
        <f t="shared" si="92"/>
        <v>20807.900000000001</v>
      </c>
      <c r="I46" s="4"/>
      <c r="J46" s="4">
        <f t="shared" si="93"/>
        <v>20807.900000000001</v>
      </c>
      <c r="K46" s="4"/>
      <c r="L46" s="4">
        <f t="shared" si="94"/>
        <v>20807.900000000001</v>
      </c>
      <c r="M46" s="4"/>
      <c r="N46" s="4">
        <f>L46+M46</f>
        <v>20807.900000000001</v>
      </c>
      <c r="O46" s="4"/>
      <c r="P46" s="4">
        <f>N46+O46</f>
        <v>20807.900000000001</v>
      </c>
      <c r="Q46" s="4"/>
      <c r="R46" s="3">
        <f t="shared" si="4"/>
        <v>20807.900000000001</v>
      </c>
      <c r="S46" s="4">
        <v>0</v>
      </c>
      <c r="T46" s="4">
        <v>0</v>
      </c>
      <c r="U46" s="4">
        <f t="shared" si="5"/>
        <v>0</v>
      </c>
      <c r="V46" s="4">
        <v>0</v>
      </c>
      <c r="W46" s="4">
        <f t="shared" si="95"/>
        <v>0</v>
      </c>
      <c r="X46" s="4">
        <v>0</v>
      </c>
      <c r="Y46" s="4">
        <f t="shared" ref="Y46:Y47" si="109">W46+X46</f>
        <v>0</v>
      </c>
      <c r="Z46" s="4">
        <v>0</v>
      </c>
      <c r="AA46" s="4">
        <f t="shared" si="105"/>
        <v>0</v>
      </c>
      <c r="AB46" s="4">
        <v>0</v>
      </c>
      <c r="AC46" s="4">
        <f t="shared" si="106"/>
        <v>0</v>
      </c>
      <c r="AD46" s="4">
        <v>0</v>
      </c>
      <c r="AE46" s="3">
        <f t="shared" si="6"/>
        <v>0</v>
      </c>
      <c r="AF46" s="4">
        <v>0</v>
      </c>
      <c r="AG46" s="3">
        <v>0</v>
      </c>
      <c r="AH46" s="3">
        <f t="shared" si="7"/>
        <v>0</v>
      </c>
      <c r="AI46" s="3"/>
      <c r="AJ46" s="3">
        <f t="shared" si="99"/>
        <v>0</v>
      </c>
      <c r="AK46" s="3"/>
      <c r="AL46" s="3">
        <f t="shared" si="100"/>
        <v>0</v>
      </c>
      <c r="AM46" s="3"/>
      <c r="AN46" s="3">
        <f t="shared" si="107"/>
        <v>0</v>
      </c>
      <c r="AO46" s="3"/>
      <c r="AP46" s="3">
        <f t="shared" si="108"/>
        <v>0</v>
      </c>
      <c r="AQ46" s="3"/>
      <c r="AR46" s="3">
        <f t="shared" si="13"/>
        <v>0</v>
      </c>
      <c r="AS46" s="5" t="s">
        <v>272</v>
      </c>
      <c r="AT46" s="5"/>
    </row>
    <row r="47" spans="1:46" ht="65.25" customHeight="1" x14ac:dyDescent="0.35">
      <c r="A47" s="43"/>
      <c r="B47" s="49"/>
      <c r="C47" s="2" t="s">
        <v>59</v>
      </c>
      <c r="D47" s="4">
        <f>D49+D50</f>
        <v>180013.59999999998</v>
      </c>
      <c r="E47" s="4">
        <f>E49+E50</f>
        <v>0</v>
      </c>
      <c r="F47" s="4">
        <f t="shared" si="14"/>
        <v>180013.59999999998</v>
      </c>
      <c r="G47" s="4">
        <f>G49+G50+G51</f>
        <v>195638.307</v>
      </c>
      <c r="H47" s="4">
        <f t="shared" si="92"/>
        <v>375651.90700000001</v>
      </c>
      <c r="I47" s="4">
        <f>I49+I50+I51</f>
        <v>0</v>
      </c>
      <c r="J47" s="4">
        <f t="shared" si="93"/>
        <v>375651.90700000001</v>
      </c>
      <c r="K47" s="4">
        <f>K49+K50+K51</f>
        <v>-5553.5770000000002</v>
      </c>
      <c r="L47" s="4">
        <f t="shared" si="94"/>
        <v>370098.33</v>
      </c>
      <c r="M47" s="4">
        <f>M49+M50+M51</f>
        <v>0</v>
      </c>
      <c r="N47" s="4">
        <f>L47+M47</f>
        <v>370098.33</v>
      </c>
      <c r="O47" s="4">
        <f>O49+O50+O51</f>
        <v>0</v>
      </c>
      <c r="P47" s="4">
        <f>N47+O47</f>
        <v>370098.33</v>
      </c>
      <c r="Q47" s="4">
        <f>Q49+Q50+Q51</f>
        <v>8574.4240000000009</v>
      </c>
      <c r="R47" s="3">
        <f t="shared" si="4"/>
        <v>378672.75400000002</v>
      </c>
      <c r="S47" s="4">
        <f t="shared" ref="S47:AF47" si="110">S49+S50</f>
        <v>0</v>
      </c>
      <c r="T47" s="4">
        <f t="shared" ref="T47" si="111">T49+T50</f>
        <v>0</v>
      </c>
      <c r="U47" s="4">
        <f t="shared" si="5"/>
        <v>0</v>
      </c>
      <c r="V47" s="4">
        <f>V49+V50+V51</f>
        <v>0</v>
      </c>
      <c r="W47" s="4">
        <f t="shared" si="95"/>
        <v>0</v>
      </c>
      <c r="X47" s="4">
        <f>X49+X50+X51</f>
        <v>0</v>
      </c>
      <c r="Y47" s="4">
        <f t="shared" si="109"/>
        <v>0</v>
      </c>
      <c r="Z47" s="4">
        <f>Z49+Z50+Z51</f>
        <v>0</v>
      </c>
      <c r="AA47" s="4">
        <f t="shared" si="105"/>
        <v>0</v>
      </c>
      <c r="AB47" s="4">
        <f>AB49+AB50+AB51</f>
        <v>0</v>
      </c>
      <c r="AC47" s="4">
        <f t="shared" si="106"/>
        <v>0</v>
      </c>
      <c r="AD47" s="4">
        <f>AD49+AD50+AD51</f>
        <v>0</v>
      </c>
      <c r="AE47" s="3">
        <f t="shared" si="6"/>
        <v>0</v>
      </c>
      <c r="AF47" s="4">
        <f t="shared" si="110"/>
        <v>0</v>
      </c>
      <c r="AG47" s="3">
        <f t="shared" ref="AG47" si="112">AG49+AG50</f>
        <v>0</v>
      </c>
      <c r="AH47" s="3">
        <f t="shared" si="7"/>
        <v>0</v>
      </c>
      <c r="AI47" s="3">
        <f>AI49+AI50+AI51</f>
        <v>0</v>
      </c>
      <c r="AJ47" s="3">
        <f t="shared" si="99"/>
        <v>0</v>
      </c>
      <c r="AK47" s="3">
        <f>AK49+AK50+AK51</f>
        <v>0</v>
      </c>
      <c r="AL47" s="3">
        <f t="shared" si="100"/>
        <v>0</v>
      </c>
      <c r="AM47" s="3">
        <f>AM49+AM50+AM51</f>
        <v>0</v>
      </c>
      <c r="AN47" s="3">
        <f t="shared" si="107"/>
        <v>0</v>
      </c>
      <c r="AO47" s="3">
        <f>AO49+AO50+AO51</f>
        <v>0</v>
      </c>
      <c r="AP47" s="3">
        <f t="shared" si="108"/>
        <v>0</v>
      </c>
      <c r="AQ47" s="3">
        <f t="shared" ref="AQ47" si="113">AQ49+AQ50+AQ51</f>
        <v>0</v>
      </c>
      <c r="AR47" s="3">
        <f t="shared" si="13"/>
        <v>0</v>
      </c>
      <c r="AS47" s="5"/>
      <c r="AT47" s="5"/>
    </row>
    <row r="48" spans="1:46" x14ac:dyDescent="0.35">
      <c r="A48" s="31"/>
      <c r="B48" s="24" t="s">
        <v>120</v>
      </c>
      <c r="C48" s="2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3"/>
      <c r="AF48" s="4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5"/>
      <c r="AT48" s="5"/>
    </row>
    <row r="49" spans="1:46" hidden="1" x14ac:dyDescent="0.35">
      <c r="A49" s="13"/>
      <c r="B49" s="17" t="s">
        <v>6</v>
      </c>
      <c r="C49" s="1"/>
      <c r="D49" s="4">
        <v>43110.2</v>
      </c>
      <c r="E49" s="4"/>
      <c r="F49" s="4">
        <f t="shared" si="14"/>
        <v>43110.2</v>
      </c>
      <c r="G49" s="4">
        <v>4858.0069999999996</v>
      </c>
      <c r="H49" s="4">
        <f t="shared" ref="H49:H52" si="114">F49+G49</f>
        <v>47968.206999999995</v>
      </c>
      <c r="I49" s="4"/>
      <c r="J49" s="4">
        <f t="shared" ref="J49:J52" si="115">H49+I49</f>
        <v>47968.206999999995</v>
      </c>
      <c r="K49" s="4">
        <v>-5553.5770000000002</v>
      </c>
      <c r="L49" s="4">
        <f t="shared" ref="L49:L52" si="116">J49+K49</f>
        <v>42414.63</v>
      </c>
      <c r="M49" s="4"/>
      <c r="N49" s="4">
        <f>L49+M49</f>
        <v>42414.63</v>
      </c>
      <c r="O49" s="4"/>
      <c r="P49" s="4">
        <f>N49+O49</f>
        <v>42414.63</v>
      </c>
      <c r="Q49" s="4">
        <v>8574.4240000000009</v>
      </c>
      <c r="R49" s="4">
        <f t="shared" si="4"/>
        <v>50989.053999999996</v>
      </c>
      <c r="S49" s="4">
        <v>0</v>
      </c>
      <c r="T49" s="4">
        <v>0</v>
      </c>
      <c r="U49" s="4">
        <f t="shared" si="5"/>
        <v>0</v>
      </c>
      <c r="V49" s="4">
        <v>0</v>
      </c>
      <c r="W49" s="4">
        <f t="shared" ref="W49:W52" si="117">U49+V49</f>
        <v>0</v>
      </c>
      <c r="X49" s="4">
        <v>0</v>
      </c>
      <c r="Y49" s="4">
        <f t="shared" ref="Y49:Y52" si="118">W49+X49</f>
        <v>0</v>
      </c>
      <c r="Z49" s="4">
        <v>0</v>
      </c>
      <c r="AA49" s="4">
        <f t="shared" ref="AA49:AA52" si="119">Y49+Z49</f>
        <v>0</v>
      </c>
      <c r="AB49" s="4">
        <v>0</v>
      </c>
      <c r="AC49" s="4">
        <f t="shared" ref="AC49:AC52" si="120">AA49+AB49</f>
        <v>0</v>
      </c>
      <c r="AD49" s="4">
        <v>0</v>
      </c>
      <c r="AE49" s="4">
        <f t="shared" si="6"/>
        <v>0</v>
      </c>
      <c r="AF49" s="4">
        <v>0</v>
      </c>
      <c r="AG49" s="3">
        <v>0</v>
      </c>
      <c r="AH49" s="3">
        <f t="shared" si="7"/>
        <v>0</v>
      </c>
      <c r="AI49" s="3"/>
      <c r="AJ49" s="3">
        <f t="shared" ref="AJ49:AJ52" si="121">AH49+AI49</f>
        <v>0</v>
      </c>
      <c r="AK49" s="3"/>
      <c r="AL49" s="3">
        <f t="shared" ref="AL49:AL52" si="122">AJ49+AK49</f>
        <v>0</v>
      </c>
      <c r="AM49" s="3"/>
      <c r="AN49" s="3">
        <f t="shared" ref="AN49:AN52" si="123">AL49+AM49</f>
        <v>0</v>
      </c>
      <c r="AO49" s="3"/>
      <c r="AP49" s="3">
        <f t="shared" ref="AP49:AP52" si="124">AN49+AO49</f>
        <v>0</v>
      </c>
      <c r="AQ49" s="3"/>
      <c r="AR49" s="3">
        <f t="shared" si="13"/>
        <v>0</v>
      </c>
      <c r="AS49" s="5" t="s">
        <v>272</v>
      </c>
      <c r="AT49" s="5">
        <v>0</v>
      </c>
    </row>
    <row r="50" spans="1:46" x14ac:dyDescent="0.35">
      <c r="A50" s="31"/>
      <c r="B50" s="24" t="s">
        <v>124</v>
      </c>
      <c r="C50" s="24"/>
      <c r="D50" s="4">
        <v>136903.4</v>
      </c>
      <c r="E50" s="4"/>
      <c r="F50" s="4">
        <f t="shared" si="14"/>
        <v>136903.4</v>
      </c>
      <c r="G50" s="4">
        <f>-10041.2+10041.2</f>
        <v>0</v>
      </c>
      <c r="H50" s="4">
        <f t="shared" si="114"/>
        <v>136903.4</v>
      </c>
      <c r="I50" s="4"/>
      <c r="J50" s="4">
        <f t="shared" si="115"/>
        <v>136903.4</v>
      </c>
      <c r="K50" s="4"/>
      <c r="L50" s="4">
        <f t="shared" si="116"/>
        <v>136903.4</v>
      </c>
      <c r="M50" s="4"/>
      <c r="N50" s="4">
        <f>L50+M50</f>
        <v>136903.4</v>
      </c>
      <c r="O50" s="4"/>
      <c r="P50" s="4">
        <f>N50+O50</f>
        <v>136903.4</v>
      </c>
      <c r="Q50" s="4"/>
      <c r="R50" s="3">
        <f t="shared" si="4"/>
        <v>136903.4</v>
      </c>
      <c r="S50" s="4">
        <v>0</v>
      </c>
      <c r="T50" s="4">
        <v>0</v>
      </c>
      <c r="U50" s="4">
        <f t="shared" si="5"/>
        <v>0</v>
      </c>
      <c r="V50" s="4">
        <v>0</v>
      </c>
      <c r="W50" s="4">
        <f t="shared" si="117"/>
        <v>0</v>
      </c>
      <c r="X50" s="4">
        <v>0</v>
      </c>
      <c r="Y50" s="4">
        <f t="shared" si="118"/>
        <v>0</v>
      </c>
      <c r="Z50" s="4">
        <v>0</v>
      </c>
      <c r="AA50" s="4">
        <f t="shared" si="119"/>
        <v>0</v>
      </c>
      <c r="AB50" s="4">
        <v>0</v>
      </c>
      <c r="AC50" s="4">
        <f t="shared" si="120"/>
        <v>0</v>
      </c>
      <c r="AD50" s="4">
        <v>0</v>
      </c>
      <c r="AE50" s="3">
        <f t="shared" si="6"/>
        <v>0</v>
      </c>
      <c r="AF50" s="4">
        <v>0</v>
      </c>
      <c r="AG50" s="3">
        <v>0</v>
      </c>
      <c r="AH50" s="3">
        <f t="shared" si="7"/>
        <v>0</v>
      </c>
      <c r="AI50" s="3"/>
      <c r="AJ50" s="3">
        <f t="shared" si="121"/>
        <v>0</v>
      </c>
      <c r="AK50" s="3"/>
      <c r="AL50" s="3">
        <f t="shared" si="122"/>
        <v>0</v>
      </c>
      <c r="AM50" s="3"/>
      <c r="AN50" s="3">
        <f t="shared" si="123"/>
        <v>0</v>
      </c>
      <c r="AO50" s="3"/>
      <c r="AP50" s="3">
        <f t="shared" si="124"/>
        <v>0</v>
      </c>
      <c r="AQ50" s="3"/>
      <c r="AR50" s="3">
        <f t="shared" si="13"/>
        <v>0</v>
      </c>
      <c r="AS50" s="5" t="s">
        <v>352</v>
      </c>
      <c r="AT50" s="5"/>
    </row>
    <row r="51" spans="1:46" x14ac:dyDescent="0.35">
      <c r="A51" s="31"/>
      <c r="B51" s="24" t="s">
        <v>125</v>
      </c>
      <c r="C51" s="24"/>
      <c r="D51" s="4"/>
      <c r="E51" s="4"/>
      <c r="F51" s="4"/>
      <c r="G51" s="4">
        <v>190780.3</v>
      </c>
      <c r="H51" s="4">
        <f t="shared" si="114"/>
        <v>190780.3</v>
      </c>
      <c r="I51" s="4"/>
      <c r="J51" s="4">
        <f t="shared" si="115"/>
        <v>190780.3</v>
      </c>
      <c r="K51" s="4"/>
      <c r="L51" s="4">
        <f t="shared" si="116"/>
        <v>190780.3</v>
      </c>
      <c r="M51" s="4"/>
      <c r="N51" s="4">
        <f>L51+M51</f>
        <v>190780.3</v>
      </c>
      <c r="O51" s="4"/>
      <c r="P51" s="4">
        <f>N51+O51</f>
        <v>190780.3</v>
      </c>
      <c r="Q51" s="4"/>
      <c r="R51" s="3">
        <f t="shared" si="4"/>
        <v>190780.3</v>
      </c>
      <c r="S51" s="4"/>
      <c r="T51" s="4"/>
      <c r="U51" s="4"/>
      <c r="V51" s="4"/>
      <c r="W51" s="4">
        <f t="shared" si="117"/>
        <v>0</v>
      </c>
      <c r="X51" s="4"/>
      <c r="Y51" s="4">
        <f t="shared" si="118"/>
        <v>0</v>
      </c>
      <c r="Z51" s="4"/>
      <c r="AA51" s="4">
        <f t="shared" si="119"/>
        <v>0</v>
      </c>
      <c r="AB51" s="4"/>
      <c r="AC51" s="4">
        <f t="shared" si="120"/>
        <v>0</v>
      </c>
      <c r="AD51" s="4"/>
      <c r="AE51" s="3">
        <f t="shared" si="6"/>
        <v>0</v>
      </c>
      <c r="AF51" s="4"/>
      <c r="AG51" s="3"/>
      <c r="AH51" s="3"/>
      <c r="AI51" s="3"/>
      <c r="AJ51" s="3">
        <f t="shared" si="121"/>
        <v>0</v>
      </c>
      <c r="AK51" s="3"/>
      <c r="AL51" s="3">
        <f t="shared" si="122"/>
        <v>0</v>
      </c>
      <c r="AM51" s="3"/>
      <c r="AN51" s="3">
        <f t="shared" si="123"/>
        <v>0</v>
      </c>
      <c r="AO51" s="3"/>
      <c r="AP51" s="3">
        <f t="shared" si="124"/>
        <v>0</v>
      </c>
      <c r="AQ51" s="3"/>
      <c r="AR51" s="3">
        <f t="shared" si="13"/>
        <v>0</v>
      </c>
      <c r="AS51" s="5" t="s">
        <v>351</v>
      </c>
      <c r="AT51" s="5"/>
    </row>
    <row r="52" spans="1:46" ht="54" x14ac:dyDescent="0.35">
      <c r="A52" s="31" t="s">
        <v>158</v>
      </c>
      <c r="B52" s="24" t="s">
        <v>126</v>
      </c>
      <c r="C52" s="2" t="s">
        <v>59</v>
      </c>
      <c r="D52" s="4">
        <f>D54+D55+D56</f>
        <v>174232.5</v>
      </c>
      <c r="E52" s="4">
        <f>E54+E55+E56</f>
        <v>0</v>
      </c>
      <c r="F52" s="4">
        <f t="shared" si="14"/>
        <v>174232.5</v>
      </c>
      <c r="G52" s="4">
        <f>G54+G55+G56</f>
        <v>0</v>
      </c>
      <c r="H52" s="4">
        <f t="shared" si="114"/>
        <v>174232.5</v>
      </c>
      <c r="I52" s="4">
        <f>I54+I55+I56</f>
        <v>0</v>
      </c>
      <c r="J52" s="4">
        <f t="shared" si="115"/>
        <v>174232.5</v>
      </c>
      <c r="K52" s="4">
        <f>K54+K55+K56</f>
        <v>218181.3</v>
      </c>
      <c r="L52" s="4">
        <f t="shared" si="116"/>
        <v>392413.8</v>
      </c>
      <c r="M52" s="4">
        <f>M54+M55+M56</f>
        <v>1000.072</v>
      </c>
      <c r="N52" s="4">
        <f>L52+M52</f>
        <v>393413.87199999997</v>
      </c>
      <c r="O52" s="4">
        <f>O54+O55+O56</f>
        <v>0</v>
      </c>
      <c r="P52" s="4">
        <f>N52+O52</f>
        <v>393413.87199999997</v>
      </c>
      <c r="Q52" s="4">
        <f>Q54+Q55+Q56</f>
        <v>0</v>
      </c>
      <c r="R52" s="3">
        <f t="shared" si="4"/>
        <v>393413.87199999997</v>
      </c>
      <c r="S52" s="4">
        <f t="shared" ref="S52:AF52" si="125">S54+S55+S56</f>
        <v>348666.5</v>
      </c>
      <c r="T52" s="4">
        <f t="shared" ref="T52:V52" si="126">T54+T55+T56</f>
        <v>0</v>
      </c>
      <c r="U52" s="4">
        <f t="shared" si="5"/>
        <v>348666.5</v>
      </c>
      <c r="V52" s="4">
        <f t="shared" si="126"/>
        <v>-34269.599999999999</v>
      </c>
      <c r="W52" s="4">
        <f t="shared" si="117"/>
        <v>314396.90000000002</v>
      </c>
      <c r="X52" s="4">
        <f t="shared" ref="X52" si="127">X54+X55+X56</f>
        <v>-194908.7</v>
      </c>
      <c r="Y52" s="4">
        <f t="shared" si="118"/>
        <v>119488.20000000001</v>
      </c>
      <c r="Z52" s="4">
        <f t="shared" ref="Z52:AB52" si="128">Z54+Z55+Z56</f>
        <v>0</v>
      </c>
      <c r="AA52" s="4">
        <f t="shared" si="119"/>
        <v>119488.20000000001</v>
      </c>
      <c r="AB52" s="4">
        <f t="shared" si="128"/>
        <v>0</v>
      </c>
      <c r="AC52" s="4">
        <f t="shared" si="120"/>
        <v>119488.20000000001</v>
      </c>
      <c r="AD52" s="4">
        <f t="shared" ref="AD52" si="129">AD54+AD55+AD56</f>
        <v>0</v>
      </c>
      <c r="AE52" s="3">
        <f t="shared" si="6"/>
        <v>119488.20000000001</v>
      </c>
      <c r="AF52" s="4">
        <f t="shared" si="125"/>
        <v>0</v>
      </c>
      <c r="AG52" s="3">
        <f t="shared" ref="AG52:AI52" si="130">AG54+AG55+AG56</f>
        <v>0</v>
      </c>
      <c r="AH52" s="3">
        <f t="shared" si="7"/>
        <v>0</v>
      </c>
      <c r="AI52" s="3">
        <f t="shared" si="130"/>
        <v>0</v>
      </c>
      <c r="AJ52" s="3">
        <f t="shared" si="121"/>
        <v>0</v>
      </c>
      <c r="AK52" s="3">
        <f t="shared" ref="AK52:AM52" si="131">AK54+AK55+AK56</f>
        <v>0</v>
      </c>
      <c r="AL52" s="3">
        <f t="shared" si="122"/>
        <v>0</v>
      </c>
      <c r="AM52" s="3">
        <f t="shared" si="131"/>
        <v>0</v>
      </c>
      <c r="AN52" s="3">
        <f t="shared" si="123"/>
        <v>0</v>
      </c>
      <c r="AO52" s="3">
        <f t="shared" ref="AO52:AQ52" si="132">AO54+AO55+AO56</f>
        <v>0</v>
      </c>
      <c r="AP52" s="3">
        <f t="shared" si="124"/>
        <v>0</v>
      </c>
      <c r="AQ52" s="3">
        <f t="shared" si="132"/>
        <v>0</v>
      </c>
      <c r="AR52" s="3">
        <f t="shared" si="13"/>
        <v>0</v>
      </c>
      <c r="AS52" s="5"/>
      <c r="AT52" s="5"/>
    </row>
    <row r="53" spans="1:46" x14ac:dyDescent="0.35">
      <c r="A53" s="31"/>
      <c r="B53" s="24" t="s">
        <v>120</v>
      </c>
      <c r="C53" s="2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3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3"/>
      <c r="AF53" s="4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5"/>
      <c r="AT53" s="5"/>
    </row>
    <row r="54" spans="1:46" hidden="1" x14ac:dyDescent="0.35">
      <c r="A54" s="13"/>
      <c r="B54" s="17" t="s">
        <v>6</v>
      </c>
      <c r="C54" s="1"/>
      <c r="D54" s="4">
        <v>17057.399999999998</v>
      </c>
      <c r="E54" s="4"/>
      <c r="F54" s="4">
        <f t="shared" si="14"/>
        <v>17057.399999999998</v>
      </c>
      <c r="G54" s="4"/>
      <c r="H54" s="4">
        <f t="shared" ref="H54:H57" si="133">F54+G54</f>
        <v>17057.399999999998</v>
      </c>
      <c r="I54" s="4"/>
      <c r="J54" s="4">
        <f t="shared" ref="J54:J57" si="134">H54+I54</f>
        <v>17057.399999999998</v>
      </c>
      <c r="K54" s="4">
        <f>95000+17914.8</f>
        <v>112914.8</v>
      </c>
      <c r="L54" s="4">
        <f t="shared" ref="L54:L57" si="135">J54+K54</f>
        <v>129972.2</v>
      </c>
      <c r="M54" s="4">
        <v>1000.072</v>
      </c>
      <c r="N54" s="4">
        <f>L54+M54</f>
        <v>130972.272</v>
      </c>
      <c r="O54" s="4"/>
      <c r="P54" s="4">
        <f>N54+O54</f>
        <v>130972.272</v>
      </c>
      <c r="Q54" s="4"/>
      <c r="R54" s="4">
        <f t="shared" si="4"/>
        <v>130972.272</v>
      </c>
      <c r="S54" s="4">
        <v>150010.20000000001</v>
      </c>
      <c r="T54" s="4"/>
      <c r="U54" s="4">
        <f t="shared" si="5"/>
        <v>150010.20000000001</v>
      </c>
      <c r="V54" s="4"/>
      <c r="W54" s="4">
        <f t="shared" ref="W54:W57" si="136">U54+V54</f>
        <v>150010.20000000001</v>
      </c>
      <c r="X54" s="4">
        <f>-54941-95000</f>
        <v>-149941</v>
      </c>
      <c r="Y54" s="4">
        <f t="shared" ref="Y54:Y57" si="137">W54+X54</f>
        <v>69.200000000011642</v>
      </c>
      <c r="Z54" s="4"/>
      <c r="AA54" s="4">
        <f t="shared" ref="AA54:AA57" si="138">Y54+Z54</f>
        <v>69.200000000011642</v>
      </c>
      <c r="AB54" s="4"/>
      <c r="AC54" s="4">
        <f t="shared" ref="AC54:AC57" si="139">AA54+AB54</f>
        <v>69.200000000011642</v>
      </c>
      <c r="AD54" s="4"/>
      <c r="AE54" s="4">
        <f t="shared" si="6"/>
        <v>69.200000000011642</v>
      </c>
      <c r="AF54" s="4">
        <v>0</v>
      </c>
      <c r="AG54" s="3">
        <v>0</v>
      </c>
      <c r="AH54" s="3">
        <f t="shared" si="7"/>
        <v>0</v>
      </c>
      <c r="AI54" s="3"/>
      <c r="AJ54" s="3">
        <f t="shared" ref="AJ54:AJ57" si="140">AH54+AI54</f>
        <v>0</v>
      </c>
      <c r="AK54" s="3"/>
      <c r="AL54" s="3">
        <f t="shared" ref="AL54:AL57" si="141">AJ54+AK54</f>
        <v>0</v>
      </c>
      <c r="AM54" s="3"/>
      <c r="AN54" s="3">
        <f t="shared" ref="AN54:AN57" si="142">AL54+AM54</f>
        <v>0</v>
      </c>
      <c r="AO54" s="3"/>
      <c r="AP54" s="3">
        <f t="shared" ref="AP54:AP57" si="143">AN54+AO54</f>
        <v>0</v>
      </c>
      <c r="AQ54" s="3"/>
      <c r="AR54" s="3">
        <f t="shared" si="13"/>
        <v>0</v>
      </c>
      <c r="AS54" s="5" t="s">
        <v>258</v>
      </c>
      <c r="AT54" s="5">
        <v>0</v>
      </c>
    </row>
    <row r="55" spans="1:46" x14ac:dyDescent="0.35">
      <c r="A55" s="31"/>
      <c r="B55" s="24" t="s">
        <v>124</v>
      </c>
      <c r="C55" s="24"/>
      <c r="D55" s="4">
        <v>157175.1</v>
      </c>
      <c r="E55" s="4"/>
      <c r="F55" s="4">
        <f t="shared" si="14"/>
        <v>157175.1</v>
      </c>
      <c r="G55" s="4"/>
      <c r="H55" s="4">
        <f t="shared" si="133"/>
        <v>157175.1</v>
      </c>
      <c r="I55" s="4"/>
      <c r="J55" s="4">
        <f t="shared" si="134"/>
        <v>157175.1</v>
      </c>
      <c r="K55" s="4">
        <v>105266.5</v>
      </c>
      <c r="L55" s="4">
        <f t="shared" si="135"/>
        <v>262441.59999999998</v>
      </c>
      <c r="M55" s="4"/>
      <c r="N55" s="4">
        <f>L55+M55</f>
        <v>262441.59999999998</v>
      </c>
      <c r="O55" s="4"/>
      <c r="P55" s="4">
        <f>N55+O55</f>
        <v>262441.59999999998</v>
      </c>
      <c r="Q55" s="4"/>
      <c r="R55" s="3">
        <f t="shared" si="4"/>
        <v>262441.59999999998</v>
      </c>
      <c r="S55" s="4">
        <v>84685.5</v>
      </c>
      <c r="T55" s="4"/>
      <c r="U55" s="4">
        <f t="shared" si="5"/>
        <v>84685.5</v>
      </c>
      <c r="V55" s="4"/>
      <c r="W55" s="4">
        <f t="shared" si="136"/>
        <v>84685.5</v>
      </c>
      <c r="X55" s="4">
        <v>34733.5</v>
      </c>
      <c r="Y55" s="4">
        <f t="shared" si="137"/>
        <v>119419</v>
      </c>
      <c r="Z55" s="4"/>
      <c r="AA55" s="4">
        <f t="shared" si="138"/>
        <v>119419</v>
      </c>
      <c r="AB55" s="4"/>
      <c r="AC55" s="4">
        <f t="shared" si="139"/>
        <v>119419</v>
      </c>
      <c r="AD55" s="4"/>
      <c r="AE55" s="3">
        <f t="shared" si="6"/>
        <v>119419</v>
      </c>
      <c r="AF55" s="4">
        <v>0</v>
      </c>
      <c r="AG55" s="3">
        <v>0</v>
      </c>
      <c r="AH55" s="3">
        <f t="shared" si="7"/>
        <v>0</v>
      </c>
      <c r="AI55" s="3"/>
      <c r="AJ55" s="3">
        <f t="shared" si="140"/>
        <v>0</v>
      </c>
      <c r="AK55" s="3"/>
      <c r="AL55" s="3">
        <f t="shared" si="141"/>
        <v>0</v>
      </c>
      <c r="AM55" s="3"/>
      <c r="AN55" s="3">
        <f t="shared" si="142"/>
        <v>0</v>
      </c>
      <c r="AO55" s="3"/>
      <c r="AP55" s="3">
        <f t="shared" si="143"/>
        <v>0</v>
      </c>
      <c r="AQ55" s="3"/>
      <c r="AR55" s="3">
        <f t="shared" si="13"/>
        <v>0</v>
      </c>
      <c r="AS55" s="5" t="s">
        <v>372</v>
      </c>
      <c r="AT55" s="5"/>
    </row>
    <row r="56" spans="1:46" hidden="1" x14ac:dyDescent="0.35">
      <c r="A56" s="13"/>
      <c r="B56" s="17" t="s">
        <v>125</v>
      </c>
      <c r="C56" s="1"/>
      <c r="D56" s="4">
        <v>0</v>
      </c>
      <c r="E56" s="4"/>
      <c r="F56" s="4">
        <f t="shared" si="14"/>
        <v>0</v>
      </c>
      <c r="G56" s="4"/>
      <c r="H56" s="4">
        <f t="shared" si="133"/>
        <v>0</v>
      </c>
      <c r="I56" s="4"/>
      <c r="J56" s="4">
        <f t="shared" si="134"/>
        <v>0</v>
      </c>
      <c r="K56" s="4"/>
      <c r="L56" s="4">
        <f t="shared" si="135"/>
        <v>0</v>
      </c>
      <c r="M56" s="4"/>
      <c r="N56" s="4">
        <f>L56+M56</f>
        <v>0</v>
      </c>
      <c r="O56" s="4"/>
      <c r="P56" s="4">
        <f>N56+O56</f>
        <v>0</v>
      </c>
      <c r="Q56" s="4"/>
      <c r="R56" s="4">
        <f t="shared" si="4"/>
        <v>0</v>
      </c>
      <c r="S56" s="4">
        <v>113970.8</v>
      </c>
      <c r="T56" s="4"/>
      <c r="U56" s="4">
        <f t="shared" si="5"/>
        <v>113970.8</v>
      </c>
      <c r="V56" s="4">
        <v>-34269.599999999999</v>
      </c>
      <c r="W56" s="4">
        <f t="shared" si="136"/>
        <v>79701.200000000012</v>
      </c>
      <c r="X56" s="4">
        <v>-79701.2</v>
      </c>
      <c r="Y56" s="4">
        <f t="shared" si="137"/>
        <v>0</v>
      </c>
      <c r="Z56" s="4"/>
      <c r="AA56" s="4">
        <f t="shared" si="138"/>
        <v>0</v>
      </c>
      <c r="AB56" s="4"/>
      <c r="AC56" s="4">
        <f t="shared" si="139"/>
        <v>0</v>
      </c>
      <c r="AD56" s="4"/>
      <c r="AE56" s="4">
        <f t="shared" si="6"/>
        <v>0</v>
      </c>
      <c r="AF56" s="4">
        <v>0</v>
      </c>
      <c r="AG56" s="3">
        <v>0</v>
      </c>
      <c r="AH56" s="3">
        <f t="shared" si="7"/>
        <v>0</v>
      </c>
      <c r="AI56" s="3"/>
      <c r="AJ56" s="3">
        <f t="shared" si="140"/>
        <v>0</v>
      </c>
      <c r="AK56" s="3"/>
      <c r="AL56" s="3">
        <f t="shared" si="141"/>
        <v>0</v>
      </c>
      <c r="AM56" s="3"/>
      <c r="AN56" s="3">
        <f t="shared" si="142"/>
        <v>0</v>
      </c>
      <c r="AO56" s="3"/>
      <c r="AP56" s="3">
        <f t="shared" si="143"/>
        <v>0</v>
      </c>
      <c r="AQ56" s="3"/>
      <c r="AR56" s="3">
        <f t="shared" si="13"/>
        <v>0</v>
      </c>
      <c r="AS56" s="5" t="s">
        <v>318</v>
      </c>
      <c r="AT56" s="5">
        <v>0</v>
      </c>
    </row>
    <row r="57" spans="1:46" ht="54" x14ac:dyDescent="0.35">
      <c r="A57" s="31" t="s">
        <v>160</v>
      </c>
      <c r="B57" s="24" t="s">
        <v>128</v>
      </c>
      <c r="C57" s="2" t="s">
        <v>59</v>
      </c>
      <c r="D57" s="4">
        <f>D59+D60+D61</f>
        <v>103095.3</v>
      </c>
      <c r="E57" s="4">
        <f>E59+E60+E61</f>
        <v>0</v>
      </c>
      <c r="F57" s="4">
        <f t="shared" si="14"/>
        <v>103095.3</v>
      </c>
      <c r="G57" s="4">
        <f>G59+G60+G61</f>
        <v>8789.0679999999993</v>
      </c>
      <c r="H57" s="4">
        <f t="shared" si="133"/>
        <v>111884.368</v>
      </c>
      <c r="I57" s="4">
        <f>I59+I60+I61</f>
        <v>0</v>
      </c>
      <c r="J57" s="4">
        <f t="shared" si="134"/>
        <v>111884.368</v>
      </c>
      <c r="K57" s="4">
        <f>K59+K60+K61</f>
        <v>-30281.743999999999</v>
      </c>
      <c r="L57" s="4">
        <f t="shared" si="135"/>
        <v>81602.624000000011</v>
      </c>
      <c r="M57" s="4">
        <f>M59+M60+M61</f>
        <v>0</v>
      </c>
      <c r="N57" s="4">
        <f>L57+M57</f>
        <v>81602.624000000011</v>
      </c>
      <c r="O57" s="4">
        <f>O59+O60+O61</f>
        <v>0</v>
      </c>
      <c r="P57" s="4">
        <f>N57+O57</f>
        <v>81602.624000000011</v>
      </c>
      <c r="Q57" s="4">
        <f>Q59+Q60+Q61</f>
        <v>0</v>
      </c>
      <c r="R57" s="3">
        <f t="shared" si="4"/>
        <v>81602.624000000011</v>
      </c>
      <c r="S57" s="4">
        <f t="shared" ref="S57:AF57" si="144">S59+S60+S61</f>
        <v>318972.30000000005</v>
      </c>
      <c r="T57" s="4">
        <f t="shared" ref="T57:V57" si="145">T59+T60+T61</f>
        <v>0</v>
      </c>
      <c r="U57" s="4">
        <f t="shared" si="5"/>
        <v>318972.30000000005</v>
      </c>
      <c r="V57" s="4">
        <f t="shared" si="145"/>
        <v>0</v>
      </c>
      <c r="W57" s="4">
        <f t="shared" si="136"/>
        <v>318972.30000000005</v>
      </c>
      <c r="X57" s="4">
        <f t="shared" ref="X57" si="146">X59+X60+X61</f>
        <v>68730.099999999991</v>
      </c>
      <c r="Y57" s="4">
        <f t="shared" si="137"/>
        <v>387702.4</v>
      </c>
      <c r="Z57" s="4">
        <f t="shared" ref="Z57:AB57" si="147">Z59+Z60+Z61</f>
        <v>0</v>
      </c>
      <c r="AA57" s="4">
        <f t="shared" si="138"/>
        <v>387702.4</v>
      </c>
      <c r="AB57" s="4">
        <f t="shared" si="147"/>
        <v>0</v>
      </c>
      <c r="AC57" s="4">
        <f t="shared" si="139"/>
        <v>387702.4</v>
      </c>
      <c r="AD57" s="4">
        <f t="shared" ref="AD57" si="148">AD59+AD60+AD61</f>
        <v>0</v>
      </c>
      <c r="AE57" s="3">
        <f t="shared" si="6"/>
        <v>387702.4</v>
      </c>
      <c r="AF57" s="4">
        <f t="shared" si="144"/>
        <v>307175.10000000003</v>
      </c>
      <c r="AG57" s="3">
        <f t="shared" ref="AG57:AI57" si="149">AG59+AG60+AG61</f>
        <v>0</v>
      </c>
      <c r="AH57" s="3">
        <f t="shared" si="7"/>
        <v>307175.10000000003</v>
      </c>
      <c r="AI57" s="3">
        <f t="shared" si="149"/>
        <v>-34269.4</v>
      </c>
      <c r="AJ57" s="3">
        <f t="shared" si="140"/>
        <v>272905.7</v>
      </c>
      <c r="AK57" s="3">
        <f t="shared" ref="AK57:AM57" si="150">AK59+AK60+AK61</f>
        <v>70490.3</v>
      </c>
      <c r="AL57" s="3">
        <f t="shared" si="141"/>
        <v>343396</v>
      </c>
      <c r="AM57" s="3">
        <f t="shared" si="150"/>
        <v>0</v>
      </c>
      <c r="AN57" s="3">
        <f t="shared" si="142"/>
        <v>343396</v>
      </c>
      <c r="AO57" s="3">
        <f t="shared" ref="AO57:AQ57" si="151">AO59+AO60+AO61</f>
        <v>0</v>
      </c>
      <c r="AP57" s="3">
        <f t="shared" si="143"/>
        <v>343396</v>
      </c>
      <c r="AQ57" s="3">
        <f t="shared" si="151"/>
        <v>0</v>
      </c>
      <c r="AR57" s="3">
        <f t="shared" si="13"/>
        <v>343396</v>
      </c>
      <c r="AS57" s="5"/>
      <c r="AT57" s="5"/>
    </row>
    <row r="58" spans="1:46" x14ac:dyDescent="0.35">
      <c r="A58" s="31"/>
      <c r="B58" s="24" t="s">
        <v>9</v>
      </c>
      <c r="C58" s="2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3"/>
      <c r="AF58" s="4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5"/>
      <c r="AT58" s="5"/>
    </row>
    <row r="59" spans="1:46" hidden="1" x14ac:dyDescent="0.35">
      <c r="A59" s="13"/>
      <c r="B59" s="17" t="s">
        <v>6</v>
      </c>
      <c r="C59" s="1"/>
      <c r="D59" s="4">
        <v>103095.3</v>
      </c>
      <c r="E59" s="4"/>
      <c r="F59" s="4">
        <f t="shared" si="14"/>
        <v>103095.3</v>
      </c>
      <c r="G59" s="4">
        <v>8789.0679999999993</v>
      </c>
      <c r="H59" s="4">
        <f t="shared" ref="H59:H63" si="152">F59+G59</f>
        <v>111884.368</v>
      </c>
      <c r="I59" s="4"/>
      <c r="J59" s="4">
        <f t="shared" ref="J59:J63" si="153">H59+I59</f>
        <v>111884.368</v>
      </c>
      <c r="K59" s="4">
        <v>-94190.144</v>
      </c>
      <c r="L59" s="4">
        <f t="shared" ref="L59:L63" si="154">J59+K59</f>
        <v>17694.224000000002</v>
      </c>
      <c r="M59" s="4"/>
      <c r="N59" s="4">
        <f>L59+M59</f>
        <v>17694.224000000002</v>
      </c>
      <c r="O59" s="4"/>
      <c r="P59" s="4">
        <f>N59+O59</f>
        <v>17694.224000000002</v>
      </c>
      <c r="Q59" s="4"/>
      <c r="R59" s="4">
        <f t="shared" si="4"/>
        <v>17694.224000000002</v>
      </c>
      <c r="S59" s="4">
        <v>112002.7</v>
      </c>
      <c r="T59" s="4"/>
      <c r="U59" s="4">
        <f t="shared" si="5"/>
        <v>112002.7</v>
      </c>
      <c r="V59" s="4"/>
      <c r="W59" s="4">
        <f t="shared" ref="W59:W63" si="155">U59+V59</f>
        <v>112002.7</v>
      </c>
      <c r="X59" s="4">
        <v>-96644</v>
      </c>
      <c r="Y59" s="4">
        <f t="shared" ref="Y59:Y63" si="156">W59+X59</f>
        <v>15358.699999999997</v>
      </c>
      <c r="Z59" s="4"/>
      <c r="AA59" s="4">
        <f t="shared" ref="AA59:AA63" si="157">Y59+Z59</f>
        <v>15358.699999999997</v>
      </c>
      <c r="AB59" s="4"/>
      <c r="AC59" s="4">
        <f t="shared" ref="AC59:AC63" si="158">AA59+AB59</f>
        <v>15358.699999999997</v>
      </c>
      <c r="AD59" s="4"/>
      <c r="AE59" s="4">
        <f t="shared" si="6"/>
        <v>15358.699999999997</v>
      </c>
      <c r="AF59" s="4">
        <v>0</v>
      </c>
      <c r="AG59" s="3">
        <v>0</v>
      </c>
      <c r="AH59" s="3">
        <f t="shared" si="7"/>
        <v>0</v>
      </c>
      <c r="AI59" s="3"/>
      <c r="AJ59" s="3">
        <f t="shared" ref="AJ59:AJ63" si="159">AH59+AI59</f>
        <v>0</v>
      </c>
      <c r="AK59" s="3"/>
      <c r="AL59" s="3">
        <f t="shared" ref="AL59:AL63" si="160">AJ59+AK59</f>
        <v>0</v>
      </c>
      <c r="AM59" s="3"/>
      <c r="AN59" s="3">
        <f t="shared" ref="AN59:AN63" si="161">AL59+AM59</f>
        <v>0</v>
      </c>
      <c r="AO59" s="3"/>
      <c r="AP59" s="3">
        <f t="shared" ref="AP59:AP63" si="162">AN59+AO59</f>
        <v>0</v>
      </c>
      <c r="AQ59" s="3"/>
      <c r="AR59" s="3">
        <f t="shared" si="13"/>
        <v>0</v>
      </c>
      <c r="AS59" s="5" t="s">
        <v>333</v>
      </c>
      <c r="AT59" s="5">
        <v>0</v>
      </c>
    </row>
    <row r="60" spans="1:46" x14ac:dyDescent="0.35">
      <c r="A60" s="31"/>
      <c r="B60" s="24" t="s">
        <v>124</v>
      </c>
      <c r="C60" s="24"/>
      <c r="D60" s="4">
        <v>0</v>
      </c>
      <c r="E60" s="4"/>
      <c r="F60" s="4">
        <f t="shared" si="14"/>
        <v>0</v>
      </c>
      <c r="G60" s="4"/>
      <c r="H60" s="4">
        <f t="shared" si="152"/>
        <v>0</v>
      </c>
      <c r="I60" s="4"/>
      <c r="J60" s="4">
        <f t="shared" si="153"/>
        <v>0</v>
      </c>
      <c r="K60" s="4">
        <v>63908.4</v>
      </c>
      <c r="L60" s="4">
        <f t="shared" si="154"/>
        <v>63908.4</v>
      </c>
      <c r="M60" s="4"/>
      <c r="N60" s="4">
        <f>L60+M60</f>
        <v>63908.4</v>
      </c>
      <c r="O60" s="4"/>
      <c r="P60" s="4">
        <f>N60+O60</f>
        <v>63908.4</v>
      </c>
      <c r="Q60" s="4"/>
      <c r="R60" s="3">
        <f t="shared" si="4"/>
        <v>63908.4</v>
      </c>
      <c r="S60" s="4">
        <v>29124</v>
      </c>
      <c r="T60" s="4"/>
      <c r="U60" s="4">
        <f t="shared" si="5"/>
        <v>29124</v>
      </c>
      <c r="V60" s="4"/>
      <c r="W60" s="4">
        <f t="shared" si="155"/>
        <v>29124</v>
      </c>
      <c r="X60" s="4">
        <v>85672.9</v>
      </c>
      <c r="Y60" s="4">
        <f t="shared" si="156"/>
        <v>114796.9</v>
      </c>
      <c r="Z60" s="4"/>
      <c r="AA60" s="4">
        <f t="shared" si="157"/>
        <v>114796.9</v>
      </c>
      <c r="AB60" s="4"/>
      <c r="AC60" s="4">
        <f t="shared" si="158"/>
        <v>114796.9</v>
      </c>
      <c r="AD60" s="4"/>
      <c r="AE60" s="3">
        <f t="shared" si="6"/>
        <v>114796.9</v>
      </c>
      <c r="AF60" s="4">
        <v>15358.7</v>
      </c>
      <c r="AG60" s="3"/>
      <c r="AH60" s="3">
        <f t="shared" si="7"/>
        <v>15358.7</v>
      </c>
      <c r="AI60" s="3"/>
      <c r="AJ60" s="3">
        <f t="shared" si="159"/>
        <v>15358.7</v>
      </c>
      <c r="AK60" s="3">
        <v>70490.3</v>
      </c>
      <c r="AL60" s="3">
        <f t="shared" si="160"/>
        <v>85849</v>
      </c>
      <c r="AM60" s="3"/>
      <c r="AN60" s="3">
        <f t="shared" si="161"/>
        <v>85849</v>
      </c>
      <c r="AO60" s="3"/>
      <c r="AP60" s="3">
        <f t="shared" si="162"/>
        <v>85849</v>
      </c>
      <c r="AQ60" s="3"/>
      <c r="AR60" s="3">
        <f t="shared" si="13"/>
        <v>85849</v>
      </c>
      <c r="AS60" s="5" t="s">
        <v>319</v>
      </c>
      <c r="AT60" s="5"/>
    </row>
    <row r="61" spans="1:46" x14ac:dyDescent="0.35">
      <c r="A61" s="31"/>
      <c r="B61" s="24" t="s">
        <v>125</v>
      </c>
      <c r="C61" s="24"/>
      <c r="D61" s="4">
        <v>0</v>
      </c>
      <c r="E61" s="4"/>
      <c r="F61" s="4">
        <f t="shared" si="14"/>
        <v>0</v>
      </c>
      <c r="G61" s="4"/>
      <c r="H61" s="4">
        <f t="shared" si="152"/>
        <v>0</v>
      </c>
      <c r="I61" s="4"/>
      <c r="J61" s="4">
        <f t="shared" si="153"/>
        <v>0</v>
      </c>
      <c r="K61" s="4"/>
      <c r="L61" s="4">
        <f t="shared" si="154"/>
        <v>0</v>
      </c>
      <c r="M61" s="4"/>
      <c r="N61" s="4">
        <f>L61+M61</f>
        <v>0</v>
      </c>
      <c r="O61" s="4"/>
      <c r="P61" s="4">
        <f>N61+O61</f>
        <v>0</v>
      </c>
      <c r="Q61" s="4"/>
      <c r="R61" s="3">
        <f t="shared" si="4"/>
        <v>0</v>
      </c>
      <c r="S61" s="4">
        <v>177845.6</v>
      </c>
      <c r="T61" s="4"/>
      <c r="U61" s="4">
        <f t="shared" si="5"/>
        <v>177845.6</v>
      </c>
      <c r="V61" s="4"/>
      <c r="W61" s="4">
        <f t="shared" si="155"/>
        <v>177845.6</v>
      </c>
      <c r="X61" s="4">
        <v>79701.2</v>
      </c>
      <c r="Y61" s="4">
        <f t="shared" si="156"/>
        <v>257546.8</v>
      </c>
      <c r="Z61" s="4"/>
      <c r="AA61" s="4">
        <f t="shared" si="157"/>
        <v>257546.8</v>
      </c>
      <c r="AB61" s="4"/>
      <c r="AC61" s="4">
        <f t="shared" si="158"/>
        <v>257546.8</v>
      </c>
      <c r="AD61" s="4"/>
      <c r="AE61" s="3">
        <f t="shared" si="6"/>
        <v>257546.8</v>
      </c>
      <c r="AF61" s="4">
        <v>291816.40000000002</v>
      </c>
      <c r="AG61" s="3"/>
      <c r="AH61" s="3">
        <f t="shared" si="7"/>
        <v>291816.40000000002</v>
      </c>
      <c r="AI61" s="3">
        <v>-34269.4</v>
      </c>
      <c r="AJ61" s="3">
        <f t="shared" si="159"/>
        <v>257547.00000000003</v>
      </c>
      <c r="AK61" s="3"/>
      <c r="AL61" s="3">
        <f t="shared" si="160"/>
        <v>257547.00000000003</v>
      </c>
      <c r="AM61" s="3"/>
      <c r="AN61" s="3">
        <f t="shared" si="161"/>
        <v>257547.00000000003</v>
      </c>
      <c r="AO61" s="3"/>
      <c r="AP61" s="3">
        <f t="shared" si="162"/>
        <v>257547.00000000003</v>
      </c>
      <c r="AQ61" s="3"/>
      <c r="AR61" s="3">
        <f t="shared" si="13"/>
        <v>257547.00000000003</v>
      </c>
      <c r="AS61" s="5" t="s">
        <v>318</v>
      </c>
      <c r="AT61" s="5"/>
    </row>
    <row r="62" spans="1:46" ht="54" x14ac:dyDescent="0.35">
      <c r="A62" s="31" t="s">
        <v>168</v>
      </c>
      <c r="B62" s="24" t="s">
        <v>150</v>
      </c>
      <c r="C62" s="2" t="s">
        <v>59</v>
      </c>
      <c r="D62" s="4">
        <v>0</v>
      </c>
      <c r="E62" s="4"/>
      <c r="F62" s="4">
        <f t="shared" si="14"/>
        <v>0</v>
      </c>
      <c r="G62" s="4">
        <v>5800.2259999999997</v>
      </c>
      <c r="H62" s="4">
        <f t="shared" si="152"/>
        <v>5800.2259999999997</v>
      </c>
      <c r="I62" s="4"/>
      <c r="J62" s="4">
        <f t="shared" si="153"/>
        <v>5800.2259999999997</v>
      </c>
      <c r="K62" s="4"/>
      <c r="L62" s="4">
        <f t="shared" si="154"/>
        <v>5800.2259999999997</v>
      </c>
      <c r="M62" s="4"/>
      <c r="N62" s="4">
        <f>L62+M62</f>
        <v>5800.2259999999997</v>
      </c>
      <c r="O62" s="4">
        <v>6880.4740000000002</v>
      </c>
      <c r="P62" s="4">
        <f>N62+O62</f>
        <v>12680.7</v>
      </c>
      <c r="Q62" s="4"/>
      <c r="R62" s="3">
        <f t="shared" si="4"/>
        <v>12680.7</v>
      </c>
      <c r="S62" s="4">
        <v>39792.400000000001</v>
      </c>
      <c r="T62" s="4"/>
      <c r="U62" s="4">
        <f t="shared" si="5"/>
        <v>39792.400000000001</v>
      </c>
      <c r="V62" s="4"/>
      <c r="W62" s="4">
        <f t="shared" si="155"/>
        <v>39792.400000000001</v>
      </c>
      <c r="X62" s="4"/>
      <c r="Y62" s="4">
        <f t="shared" si="156"/>
        <v>39792.400000000001</v>
      </c>
      <c r="Z62" s="4"/>
      <c r="AA62" s="4">
        <f t="shared" si="157"/>
        <v>39792.400000000001</v>
      </c>
      <c r="AB62" s="4">
        <v>-6880.4740000000002</v>
      </c>
      <c r="AC62" s="4">
        <f t="shared" si="158"/>
        <v>32911.925999999999</v>
      </c>
      <c r="AD62" s="4"/>
      <c r="AE62" s="3">
        <f t="shared" si="6"/>
        <v>32911.925999999999</v>
      </c>
      <c r="AF62" s="4">
        <v>58995.4</v>
      </c>
      <c r="AG62" s="3"/>
      <c r="AH62" s="3">
        <f t="shared" si="7"/>
        <v>58995.4</v>
      </c>
      <c r="AI62" s="3"/>
      <c r="AJ62" s="3">
        <f t="shared" si="159"/>
        <v>58995.4</v>
      </c>
      <c r="AK62" s="3"/>
      <c r="AL62" s="3">
        <f t="shared" si="160"/>
        <v>58995.4</v>
      </c>
      <c r="AM62" s="3"/>
      <c r="AN62" s="3">
        <f t="shared" si="161"/>
        <v>58995.4</v>
      </c>
      <c r="AO62" s="3"/>
      <c r="AP62" s="3">
        <f t="shared" si="162"/>
        <v>58995.4</v>
      </c>
      <c r="AQ62" s="3"/>
      <c r="AR62" s="3">
        <f t="shared" si="13"/>
        <v>58995.4</v>
      </c>
      <c r="AS62" s="5" t="s">
        <v>259</v>
      </c>
      <c r="AT62" s="5"/>
    </row>
    <row r="63" spans="1:46" ht="54" x14ac:dyDescent="0.35">
      <c r="A63" s="31" t="s">
        <v>169</v>
      </c>
      <c r="B63" s="24" t="s">
        <v>129</v>
      </c>
      <c r="C63" s="2" t="s">
        <v>59</v>
      </c>
      <c r="D63" s="4">
        <f>D65+D66</f>
        <v>157514.5</v>
      </c>
      <c r="E63" s="4">
        <f>E65+E66</f>
        <v>0</v>
      </c>
      <c r="F63" s="4">
        <f t="shared" si="14"/>
        <v>157514.5</v>
      </c>
      <c r="G63" s="4">
        <f>G65+G66</f>
        <v>11477.304</v>
      </c>
      <c r="H63" s="4">
        <f t="shared" si="152"/>
        <v>168991.804</v>
      </c>
      <c r="I63" s="4">
        <f>I65+I66</f>
        <v>0</v>
      </c>
      <c r="J63" s="4">
        <f t="shared" si="153"/>
        <v>168991.804</v>
      </c>
      <c r="K63" s="4">
        <f>K65+K66</f>
        <v>0</v>
      </c>
      <c r="L63" s="4">
        <f t="shared" si="154"/>
        <v>168991.804</v>
      </c>
      <c r="M63" s="4">
        <f>M65+M66</f>
        <v>0</v>
      </c>
      <c r="N63" s="4">
        <f>L63+M63</f>
        <v>168991.804</v>
      </c>
      <c r="O63" s="4">
        <f>O65+O66</f>
        <v>-6880.4740000000002</v>
      </c>
      <c r="P63" s="4">
        <f>N63+O63</f>
        <v>162111.33000000002</v>
      </c>
      <c r="Q63" s="4">
        <f>Q65+Q66</f>
        <v>-112876.507</v>
      </c>
      <c r="R63" s="3">
        <f t="shared" si="4"/>
        <v>49234.823000000019</v>
      </c>
      <c r="S63" s="4">
        <f t="shared" ref="S63:AF63" si="163">S65+S66</f>
        <v>393678.30000000005</v>
      </c>
      <c r="T63" s="4">
        <f t="shared" ref="T63:V63" si="164">T65+T66</f>
        <v>0</v>
      </c>
      <c r="U63" s="4">
        <f t="shared" si="5"/>
        <v>393678.30000000005</v>
      </c>
      <c r="V63" s="4">
        <f t="shared" si="164"/>
        <v>0</v>
      </c>
      <c r="W63" s="4">
        <f t="shared" si="155"/>
        <v>393678.30000000005</v>
      </c>
      <c r="X63" s="4">
        <f t="shared" ref="X63" si="165">X65+X66</f>
        <v>0</v>
      </c>
      <c r="Y63" s="4">
        <f t="shared" si="156"/>
        <v>393678.30000000005</v>
      </c>
      <c r="Z63" s="4">
        <f t="shared" ref="Z63:AB63" si="166">Z65+Z66</f>
        <v>0</v>
      </c>
      <c r="AA63" s="4">
        <f t="shared" si="157"/>
        <v>393678.30000000005</v>
      </c>
      <c r="AB63" s="4">
        <f t="shared" si="166"/>
        <v>6880.4740000000002</v>
      </c>
      <c r="AC63" s="4">
        <f t="shared" si="158"/>
        <v>400558.77400000003</v>
      </c>
      <c r="AD63" s="4">
        <f t="shared" ref="AD63" si="167">AD65+AD66</f>
        <v>112876.507</v>
      </c>
      <c r="AE63" s="3">
        <f t="shared" si="6"/>
        <v>513435.28100000002</v>
      </c>
      <c r="AF63" s="4">
        <f t="shared" si="163"/>
        <v>0</v>
      </c>
      <c r="AG63" s="3">
        <f t="shared" ref="AG63:AI63" si="168">AG65+AG66</f>
        <v>0</v>
      </c>
      <c r="AH63" s="3">
        <f t="shared" si="7"/>
        <v>0</v>
      </c>
      <c r="AI63" s="3">
        <f t="shared" si="168"/>
        <v>0</v>
      </c>
      <c r="AJ63" s="3">
        <f t="shared" si="159"/>
        <v>0</v>
      </c>
      <c r="AK63" s="3">
        <f t="shared" ref="AK63:AM63" si="169">AK65+AK66</f>
        <v>0</v>
      </c>
      <c r="AL63" s="3">
        <f t="shared" si="160"/>
        <v>0</v>
      </c>
      <c r="AM63" s="3">
        <f t="shared" si="169"/>
        <v>0</v>
      </c>
      <c r="AN63" s="3">
        <f t="shared" si="161"/>
        <v>0</v>
      </c>
      <c r="AO63" s="3">
        <f t="shared" ref="AO63:AQ63" si="170">AO65+AO66</f>
        <v>0</v>
      </c>
      <c r="AP63" s="3">
        <f t="shared" si="162"/>
        <v>0</v>
      </c>
      <c r="AQ63" s="3">
        <f t="shared" si="170"/>
        <v>0</v>
      </c>
      <c r="AR63" s="3">
        <f t="shared" si="13"/>
        <v>0</v>
      </c>
      <c r="AS63" s="5"/>
      <c r="AT63" s="5"/>
    </row>
    <row r="64" spans="1:46" x14ac:dyDescent="0.35">
      <c r="A64" s="31"/>
      <c r="B64" s="24" t="s">
        <v>120</v>
      </c>
      <c r="C64" s="2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3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3"/>
      <c r="AF64" s="4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5"/>
      <c r="AT64" s="5"/>
    </row>
    <row r="65" spans="1:46" hidden="1" x14ac:dyDescent="0.35">
      <c r="A65" s="13"/>
      <c r="B65" s="17" t="s">
        <v>6</v>
      </c>
      <c r="C65" s="1"/>
      <c r="D65" s="4">
        <v>122590.7</v>
      </c>
      <c r="E65" s="4"/>
      <c r="F65" s="4">
        <f t="shared" si="14"/>
        <v>122590.7</v>
      </c>
      <c r="G65" s="4">
        <v>11477.304</v>
      </c>
      <c r="H65" s="4">
        <f t="shared" ref="H65:H67" si="171">F65+G65</f>
        <v>134068.00399999999</v>
      </c>
      <c r="I65" s="4"/>
      <c r="J65" s="4">
        <f t="shared" ref="J65:J67" si="172">H65+I65</f>
        <v>134068.00399999999</v>
      </c>
      <c r="K65" s="4">
        <v>34923.800000000003</v>
      </c>
      <c r="L65" s="4">
        <f t="shared" ref="L65:L67" si="173">J65+K65</f>
        <v>168991.804</v>
      </c>
      <c r="M65" s="4"/>
      <c r="N65" s="4">
        <f>L65+M65</f>
        <v>168991.804</v>
      </c>
      <c r="O65" s="4">
        <f>-6880.474</f>
        <v>-6880.4740000000002</v>
      </c>
      <c r="P65" s="4">
        <f>N65+O65</f>
        <v>162111.33000000002</v>
      </c>
      <c r="Q65" s="4">
        <v>-112876.507</v>
      </c>
      <c r="R65" s="4">
        <f t="shared" si="4"/>
        <v>49234.823000000019</v>
      </c>
      <c r="S65" s="4">
        <v>125512.2</v>
      </c>
      <c r="T65" s="4"/>
      <c r="U65" s="4">
        <f t="shared" si="5"/>
        <v>125512.2</v>
      </c>
      <c r="V65" s="4"/>
      <c r="W65" s="4">
        <f t="shared" ref="W65:W67" si="174">U65+V65</f>
        <v>125512.2</v>
      </c>
      <c r="X65" s="4"/>
      <c r="Y65" s="4">
        <f t="shared" ref="Y65:Y67" si="175">W65+X65</f>
        <v>125512.2</v>
      </c>
      <c r="Z65" s="4"/>
      <c r="AA65" s="4">
        <f t="shared" ref="AA65:AA67" si="176">Y65+Z65</f>
        <v>125512.2</v>
      </c>
      <c r="AB65" s="4">
        <v>6880.4740000000002</v>
      </c>
      <c r="AC65" s="4">
        <f t="shared" ref="AC65:AC67" si="177">AA65+AB65</f>
        <v>132392.674</v>
      </c>
      <c r="AD65" s="4">
        <v>112876.507</v>
      </c>
      <c r="AE65" s="4">
        <f t="shared" si="6"/>
        <v>245269.18099999998</v>
      </c>
      <c r="AF65" s="4">
        <v>0</v>
      </c>
      <c r="AG65" s="3">
        <v>0</v>
      </c>
      <c r="AH65" s="3">
        <f t="shared" si="7"/>
        <v>0</v>
      </c>
      <c r="AI65" s="3"/>
      <c r="AJ65" s="3">
        <f t="shared" ref="AJ65:AJ67" si="178">AH65+AI65</f>
        <v>0</v>
      </c>
      <c r="AK65" s="3"/>
      <c r="AL65" s="3">
        <f t="shared" ref="AL65:AL67" si="179">AJ65+AK65</f>
        <v>0</v>
      </c>
      <c r="AM65" s="3"/>
      <c r="AN65" s="3">
        <f t="shared" ref="AN65:AN67" si="180">AL65+AM65</f>
        <v>0</v>
      </c>
      <c r="AO65" s="3"/>
      <c r="AP65" s="3">
        <f t="shared" ref="AP65:AP67" si="181">AN65+AO65</f>
        <v>0</v>
      </c>
      <c r="AQ65" s="3"/>
      <c r="AR65" s="3">
        <f t="shared" si="13"/>
        <v>0</v>
      </c>
      <c r="AS65" s="5" t="s">
        <v>260</v>
      </c>
      <c r="AT65" s="5">
        <v>0</v>
      </c>
    </row>
    <row r="66" spans="1:46" x14ac:dyDescent="0.35">
      <c r="A66" s="31"/>
      <c r="B66" s="24" t="s">
        <v>124</v>
      </c>
      <c r="C66" s="24"/>
      <c r="D66" s="4">
        <v>34923.800000000003</v>
      </c>
      <c r="E66" s="4"/>
      <c r="F66" s="4">
        <f t="shared" si="14"/>
        <v>34923.800000000003</v>
      </c>
      <c r="G66" s="4"/>
      <c r="H66" s="4">
        <f t="shared" si="171"/>
        <v>34923.800000000003</v>
      </c>
      <c r="I66" s="4"/>
      <c r="J66" s="4">
        <f t="shared" si="172"/>
        <v>34923.800000000003</v>
      </c>
      <c r="K66" s="4">
        <v>-34923.800000000003</v>
      </c>
      <c r="L66" s="4">
        <f t="shared" si="173"/>
        <v>0</v>
      </c>
      <c r="M66" s="4"/>
      <c r="N66" s="4">
        <f>L66+M66</f>
        <v>0</v>
      </c>
      <c r="O66" s="4"/>
      <c r="P66" s="4">
        <f>N66+O66</f>
        <v>0</v>
      </c>
      <c r="Q66" s="4"/>
      <c r="R66" s="3">
        <f t="shared" si="4"/>
        <v>0</v>
      </c>
      <c r="S66" s="4">
        <v>268166.10000000003</v>
      </c>
      <c r="T66" s="4"/>
      <c r="U66" s="4">
        <f t="shared" si="5"/>
        <v>268166.10000000003</v>
      </c>
      <c r="V66" s="4"/>
      <c r="W66" s="4">
        <f t="shared" si="174"/>
        <v>268166.10000000003</v>
      </c>
      <c r="X66" s="4"/>
      <c r="Y66" s="4">
        <f t="shared" si="175"/>
        <v>268166.10000000003</v>
      </c>
      <c r="Z66" s="4"/>
      <c r="AA66" s="4">
        <f t="shared" si="176"/>
        <v>268166.10000000003</v>
      </c>
      <c r="AB66" s="4"/>
      <c r="AC66" s="4">
        <f t="shared" si="177"/>
        <v>268166.10000000003</v>
      </c>
      <c r="AD66" s="4"/>
      <c r="AE66" s="3">
        <f t="shared" si="6"/>
        <v>268166.10000000003</v>
      </c>
      <c r="AF66" s="4">
        <v>0</v>
      </c>
      <c r="AG66" s="3">
        <v>0</v>
      </c>
      <c r="AH66" s="3">
        <f t="shared" si="7"/>
        <v>0</v>
      </c>
      <c r="AI66" s="3"/>
      <c r="AJ66" s="3">
        <f t="shared" si="178"/>
        <v>0</v>
      </c>
      <c r="AK66" s="3"/>
      <c r="AL66" s="3">
        <f t="shared" si="179"/>
        <v>0</v>
      </c>
      <c r="AM66" s="3"/>
      <c r="AN66" s="3">
        <f t="shared" si="180"/>
        <v>0</v>
      </c>
      <c r="AO66" s="3"/>
      <c r="AP66" s="3">
        <f t="shared" si="181"/>
        <v>0</v>
      </c>
      <c r="AQ66" s="3"/>
      <c r="AR66" s="3">
        <f t="shared" si="13"/>
        <v>0</v>
      </c>
      <c r="AS66" s="5" t="s">
        <v>373</v>
      </c>
      <c r="AT66" s="5"/>
    </row>
    <row r="67" spans="1:46" ht="54" x14ac:dyDescent="0.35">
      <c r="A67" s="31" t="s">
        <v>170</v>
      </c>
      <c r="B67" s="24" t="s">
        <v>151</v>
      </c>
      <c r="C67" s="2" t="s">
        <v>59</v>
      </c>
      <c r="D67" s="4">
        <f>D69+D70</f>
        <v>0</v>
      </c>
      <c r="E67" s="4">
        <f>E69+E70</f>
        <v>0</v>
      </c>
      <c r="F67" s="4">
        <f t="shared" si="14"/>
        <v>0</v>
      </c>
      <c r="G67" s="4">
        <f>G69+G70</f>
        <v>15</v>
      </c>
      <c r="H67" s="4">
        <f t="shared" si="171"/>
        <v>15</v>
      </c>
      <c r="I67" s="4">
        <f>I69+I70</f>
        <v>0</v>
      </c>
      <c r="J67" s="4">
        <f t="shared" si="172"/>
        <v>15</v>
      </c>
      <c r="K67" s="4">
        <f>K69+K70</f>
        <v>0</v>
      </c>
      <c r="L67" s="4">
        <f t="shared" si="173"/>
        <v>15</v>
      </c>
      <c r="M67" s="4">
        <f>M69+M70</f>
        <v>0</v>
      </c>
      <c r="N67" s="4">
        <f>L67+M67</f>
        <v>15</v>
      </c>
      <c r="O67" s="4">
        <f>O69+O70</f>
        <v>0</v>
      </c>
      <c r="P67" s="4">
        <f>N67+O67</f>
        <v>15</v>
      </c>
      <c r="Q67" s="4">
        <f>Q69+Q70</f>
        <v>0</v>
      </c>
      <c r="R67" s="3">
        <f t="shared" si="4"/>
        <v>15</v>
      </c>
      <c r="S67" s="4">
        <f t="shared" ref="S67:AF67" si="182">S69+S70</f>
        <v>7485</v>
      </c>
      <c r="T67" s="4">
        <f t="shared" ref="T67:V67" si="183">T69+T70</f>
        <v>0</v>
      </c>
      <c r="U67" s="4">
        <f t="shared" si="5"/>
        <v>7485</v>
      </c>
      <c r="V67" s="4">
        <f t="shared" si="183"/>
        <v>0</v>
      </c>
      <c r="W67" s="4">
        <f t="shared" si="174"/>
        <v>7485</v>
      </c>
      <c r="X67" s="4">
        <f t="shared" ref="X67" si="184">X69+X70</f>
        <v>0</v>
      </c>
      <c r="Y67" s="4">
        <f t="shared" si="175"/>
        <v>7485</v>
      </c>
      <c r="Z67" s="4">
        <f t="shared" ref="Z67:AB67" si="185">Z69+Z70</f>
        <v>0</v>
      </c>
      <c r="AA67" s="4">
        <f t="shared" si="176"/>
        <v>7485</v>
      </c>
      <c r="AB67" s="4">
        <f t="shared" si="185"/>
        <v>0</v>
      </c>
      <c r="AC67" s="4">
        <f t="shared" si="177"/>
        <v>7485</v>
      </c>
      <c r="AD67" s="4">
        <f t="shared" ref="AD67" si="186">AD69+AD70</f>
        <v>0</v>
      </c>
      <c r="AE67" s="3">
        <f t="shared" si="6"/>
        <v>7485</v>
      </c>
      <c r="AF67" s="4">
        <f t="shared" si="182"/>
        <v>140546.70000000001</v>
      </c>
      <c r="AG67" s="3">
        <f t="shared" ref="AG67:AI67" si="187">AG69+AG70</f>
        <v>0</v>
      </c>
      <c r="AH67" s="3">
        <f t="shared" si="7"/>
        <v>140546.70000000001</v>
      </c>
      <c r="AI67" s="3">
        <f t="shared" si="187"/>
        <v>0</v>
      </c>
      <c r="AJ67" s="3">
        <f t="shared" si="178"/>
        <v>140546.70000000001</v>
      </c>
      <c r="AK67" s="3">
        <f t="shared" ref="AK67:AM67" si="188">AK69+AK70</f>
        <v>0</v>
      </c>
      <c r="AL67" s="3">
        <f t="shared" si="179"/>
        <v>140546.70000000001</v>
      </c>
      <c r="AM67" s="3">
        <f t="shared" si="188"/>
        <v>0</v>
      </c>
      <c r="AN67" s="3">
        <f t="shared" si="180"/>
        <v>140546.70000000001</v>
      </c>
      <c r="AO67" s="3">
        <f t="shared" ref="AO67:AQ67" si="189">AO69+AO70</f>
        <v>0</v>
      </c>
      <c r="AP67" s="3">
        <f t="shared" si="181"/>
        <v>140546.70000000001</v>
      </c>
      <c r="AQ67" s="3">
        <f t="shared" si="189"/>
        <v>0</v>
      </c>
      <c r="AR67" s="3">
        <f t="shared" si="13"/>
        <v>140546.70000000001</v>
      </c>
      <c r="AS67" s="5"/>
      <c r="AT67" s="5"/>
    </row>
    <row r="68" spans="1:46" x14ac:dyDescent="0.35">
      <c r="A68" s="31"/>
      <c r="B68" s="24" t="s">
        <v>120</v>
      </c>
      <c r="C68" s="2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3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3"/>
      <c r="AF68" s="4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5"/>
      <c r="AT68" s="5"/>
    </row>
    <row r="69" spans="1:46" hidden="1" x14ac:dyDescent="0.35">
      <c r="A69" s="13"/>
      <c r="B69" s="17" t="s">
        <v>6</v>
      </c>
      <c r="C69" s="1"/>
      <c r="D69" s="4">
        <v>0</v>
      </c>
      <c r="E69" s="4">
        <v>0</v>
      </c>
      <c r="F69" s="4">
        <f t="shared" si="14"/>
        <v>0</v>
      </c>
      <c r="G69" s="4">
        <v>15</v>
      </c>
      <c r="H69" s="4">
        <f t="shared" ref="H69:H71" si="190">F69+G69</f>
        <v>15</v>
      </c>
      <c r="I69" s="4"/>
      <c r="J69" s="4">
        <f t="shared" ref="J69:J71" si="191">H69+I69</f>
        <v>15</v>
      </c>
      <c r="K69" s="4"/>
      <c r="L69" s="4">
        <f t="shared" ref="L69:L71" si="192">J69+K69</f>
        <v>15</v>
      </c>
      <c r="M69" s="4"/>
      <c r="N69" s="4">
        <f>L69+M69</f>
        <v>15</v>
      </c>
      <c r="O69" s="4"/>
      <c r="P69" s="4">
        <f>N69+O69</f>
        <v>15</v>
      </c>
      <c r="Q69" s="4"/>
      <c r="R69" s="4">
        <f t="shared" si="4"/>
        <v>15</v>
      </c>
      <c r="S69" s="4">
        <v>7485</v>
      </c>
      <c r="T69" s="4"/>
      <c r="U69" s="4">
        <f t="shared" si="5"/>
        <v>7485</v>
      </c>
      <c r="V69" s="4"/>
      <c r="W69" s="4">
        <f t="shared" ref="W69:W70" si="193">U69+V69</f>
        <v>7485</v>
      </c>
      <c r="X69" s="4"/>
      <c r="Y69" s="4">
        <f t="shared" ref="Y69:Y70" si="194">W69+X69</f>
        <v>7485</v>
      </c>
      <c r="Z69" s="4"/>
      <c r="AA69" s="4">
        <f t="shared" ref="AA69:AA70" si="195">Y69+Z69</f>
        <v>7485</v>
      </c>
      <c r="AB69" s="4"/>
      <c r="AC69" s="4">
        <f t="shared" ref="AC69:AC70" si="196">AA69+AB69</f>
        <v>7485</v>
      </c>
      <c r="AD69" s="4"/>
      <c r="AE69" s="4">
        <f t="shared" si="6"/>
        <v>7485</v>
      </c>
      <c r="AF69" s="4">
        <v>33061</v>
      </c>
      <c r="AG69" s="3"/>
      <c r="AH69" s="3">
        <f t="shared" si="7"/>
        <v>33061</v>
      </c>
      <c r="AI69" s="3"/>
      <c r="AJ69" s="3">
        <f t="shared" ref="AJ69:AJ71" si="197">AH69+AI69</f>
        <v>33061</v>
      </c>
      <c r="AK69" s="3"/>
      <c r="AL69" s="3">
        <f t="shared" ref="AL69:AL71" si="198">AJ69+AK69</f>
        <v>33061</v>
      </c>
      <c r="AM69" s="3"/>
      <c r="AN69" s="3">
        <f t="shared" ref="AN69:AN71" si="199">AL69+AM69</f>
        <v>33061</v>
      </c>
      <c r="AO69" s="3"/>
      <c r="AP69" s="3">
        <f t="shared" ref="AP69:AP71" si="200">AN69+AO69</f>
        <v>33061</v>
      </c>
      <c r="AQ69" s="3"/>
      <c r="AR69" s="3">
        <f t="shared" si="13"/>
        <v>33061</v>
      </c>
      <c r="AS69" s="5" t="s">
        <v>274</v>
      </c>
      <c r="AT69" s="5">
        <v>0</v>
      </c>
    </row>
    <row r="70" spans="1:46" x14ac:dyDescent="0.35">
      <c r="A70" s="31"/>
      <c r="B70" s="24" t="s">
        <v>124</v>
      </c>
      <c r="C70" s="24"/>
      <c r="D70" s="4">
        <v>0</v>
      </c>
      <c r="E70" s="4">
        <v>0</v>
      </c>
      <c r="F70" s="4">
        <f t="shared" si="14"/>
        <v>0</v>
      </c>
      <c r="G70" s="4">
        <v>0</v>
      </c>
      <c r="H70" s="4">
        <f t="shared" si="190"/>
        <v>0</v>
      </c>
      <c r="I70" s="4">
        <v>0</v>
      </c>
      <c r="J70" s="4">
        <f t="shared" si="191"/>
        <v>0</v>
      </c>
      <c r="K70" s="4">
        <v>0</v>
      </c>
      <c r="L70" s="4">
        <f t="shared" si="192"/>
        <v>0</v>
      </c>
      <c r="M70" s="4">
        <v>0</v>
      </c>
      <c r="N70" s="4">
        <f>L70+M70</f>
        <v>0</v>
      </c>
      <c r="O70" s="4">
        <v>0</v>
      </c>
      <c r="P70" s="4">
        <f>N70+O70</f>
        <v>0</v>
      </c>
      <c r="Q70" s="4">
        <v>0</v>
      </c>
      <c r="R70" s="3">
        <f t="shared" si="4"/>
        <v>0</v>
      </c>
      <c r="S70" s="4">
        <v>0</v>
      </c>
      <c r="T70" s="4">
        <v>0</v>
      </c>
      <c r="U70" s="4">
        <f t="shared" si="5"/>
        <v>0</v>
      </c>
      <c r="V70" s="4">
        <v>0</v>
      </c>
      <c r="W70" s="4">
        <f t="shared" si="193"/>
        <v>0</v>
      </c>
      <c r="X70" s="4">
        <v>0</v>
      </c>
      <c r="Y70" s="4">
        <f t="shared" si="194"/>
        <v>0</v>
      </c>
      <c r="Z70" s="4">
        <v>0</v>
      </c>
      <c r="AA70" s="4">
        <f t="shared" si="195"/>
        <v>0</v>
      </c>
      <c r="AB70" s="4">
        <v>0</v>
      </c>
      <c r="AC70" s="4">
        <f t="shared" si="196"/>
        <v>0</v>
      </c>
      <c r="AD70" s="4">
        <v>0</v>
      </c>
      <c r="AE70" s="3">
        <f t="shared" si="6"/>
        <v>0</v>
      </c>
      <c r="AF70" s="4">
        <v>107485.7</v>
      </c>
      <c r="AG70" s="3"/>
      <c r="AH70" s="3">
        <f t="shared" si="7"/>
        <v>107485.7</v>
      </c>
      <c r="AI70" s="3"/>
      <c r="AJ70" s="3">
        <f t="shared" si="197"/>
        <v>107485.7</v>
      </c>
      <c r="AK70" s="3"/>
      <c r="AL70" s="3">
        <f t="shared" si="198"/>
        <v>107485.7</v>
      </c>
      <c r="AM70" s="3"/>
      <c r="AN70" s="3">
        <f t="shared" si="199"/>
        <v>107485.7</v>
      </c>
      <c r="AO70" s="3"/>
      <c r="AP70" s="3">
        <f t="shared" si="200"/>
        <v>107485.7</v>
      </c>
      <c r="AQ70" s="3"/>
      <c r="AR70" s="3">
        <f t="shared" si="13"/>
        <v>107485.7</v>
      </c>
      <c r="AS70" s="5"/>
      <c r="AT70" s="5"/>
    </row>
    <row r="71" spans="1:46" ht="54" x14ac:dyDescent="0.35">
      <c r="A71" s="31" t="s">
        <v>171</v>
      </c>
      <c r="B71" s="24" t="s">
        <v>363</v>
      </c>
      <c r="C71" s="2" t="s">
        <v>59</v>
      </c>
      <c r="D71" s="4">
        <f>D73+D74</f>
        <v>0</v>
      </c>
      <c r="E71" s="4">
        <f>E73+E74</f>
        <v>0</v>
      </c>
      <c r="F71" s="4">
        <f t="shared" si="14"/>
        <v>0</v>
      </c>
      <c r="G71" s="4">
        <f>G73+G74</f>
        <v>0</v>
      </c>
      <c r="H71" s="4">
        <f t="shared" si="190"/>
        <v>0</v>
      </c>
      <c r="I71" s="4">
        <f>I73+I74</f>
        <v>0</v>
      </c>
      <c r="J71" s="4">
        <f t="shared" si="191"/>
        <v>0</v>
      </c>
      <c r="K71" s="4">
        <f>K73+K74</f>
        <v>0</v>
      </c>
      <c r="L71" s="4">
        <f t="shared" si="192"/>
        <v>0</v>
      </c>
      <c r="M71" s="4">
        <f>M73+M74</f>
        <v>0</v>
      </c>
      <c r="N71" s="4">
        <f>L71+M71</f>
        <v>0</v>
      </c>
      <c r="O71" s="4">
        <f>O73+O74</f>
        <v>0</v>
      </c>
      <c r="P71" s="4">
        <f>N71+O71</f>
        <v>0</v>
      </c>
      <c r="Q71" s="4">
        <f>Q73+Q74</f>
        <v>0</v>
      </c>
      <c r="R71" s="3">
        <f t="shared" si="4"/>
        <v>0</v>
      </c>
      <c r="S71" s="4">
        <f t="shared" ref="S71:AF71" si="201">S73+S74</f>
        <v>22858.799999999999</v>
      </c>
      <c r="T71" s="4">
        <f t="shared" ref="T71:V71" si="202">T73+T74</f>
        <v>0</v>
      </c>
      <c r="U71" s="4">
        <f t="shared" si="5"/>
        <v>22858.799999999999</v>
      </c>
      <c r="V71" s="4">
        <f t="shared" si="202"/>
        <v>0</v>
      </c>
      <c r="W71" s="4">
        <f>U71+V71</f>
        <v>22858.799999999999</v>
      </c>
      <c r="X71" s="4">
        <f t="shared" ref="X71" si="203">X73+X74</f>
        <v>0</v>
      </c>
      <c r="Y71" s="4">
        <f>W71+X71</f>
        <v>22858.799999999999</v>
      </c>
      <c r="Z71" s="4">
        <f t="shared" ref="Z71:AB71" si="204">Z73+Z74</f>
        <v>0</v>
      </c>
      <c r="AA71" s="4">
        <f>Y71+Z71</f>
        <v>22858.799999999999</v>
      </c>
      <c r="AB71" s="4">
        <f t="shared" si="204"/>
        <v>0</v>
      </c>
      <c r="AC71" s="4">
        <f>AA71+AB71</f>
        <v>22858.799999999999</v>
      </c>
      <c r="AD71" s="4">
        <f t="shared" ref="AD71" si="205">AD73+AD74</f>
        <v>0</v>
      </c>
      <c r="AE71" s="3">
        <f t="shared" si="6"/>
        <v>22858.799999999999</v>
      </c>
      <c r="AF71" s="4">
        <f t="shared" si="201"/>
        <v>560717.5</v>
      </c>
      <c r="AG71" s="3">
        <f t="shared" ref="AG71:AI71" si="206">AG73+AG74</f>
        <v>0</v>
      </c>
      <c r="AH71" s="3">
        <f t="shared" si="7"/>
        <v>560717.5</v>
      </c>
      <c r="AI71" s="3">
        <f t="shared" si="206"/>
        <v>-70490.2</v>
      </c>
      <c r="AJ71" s="3">
        <f t="shared" si="197"/>
        <v>490227.3</v>
      </c>
      <c r="AK71" s="3">
        <f t="shared" ref="AK71:AM71" si="207">AK73+AK74</f>
        <v>-36199.800000000003</v>
      </c>
      <c r="AL71" s="3">
        <f t="shared" si="198"/>
        <v>454027.5</v>
      </c>
      <c r="AM71" s="3">
        <f t="shared" si="207"/>
        <v>0</v>
      </c>
      <c r="AN71" s="3">
        <f t="shared" si="199"/>
        <v>454027.5</v>
      </c>
      <c r="AO71" s="3">
        <f t="shared" ref="AO71:AQ71" si="208">AO73+AO74</f>
        <v>0</v>
      </c>
      <c r="AP71" s="3">
        <f t="shared" si="200"/>
        <v>454027.5</v>
      </c>
      <c r="AQ71" s="3">
        <f t="shared" si="208"/>
        <v>0</v>
      </c>
      <c r="AR71" s="3">
        <f t="shared" si="13"/>
        <v>454027.5</v>
      </c>
      <c r="AS71" s="5"/>
      <c r="AT71" s="5"/>
    </row>
    <row r="72" spans="1:46" x14ac:dyDescent="0.35">
      <c r="A72" s="31"/>
      <c r="B72" s="24" t="s">
        <v>120</v>
      </c>
      <c r="C72" s="2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3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3"/>
      <c r="AF72" s="4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5"/>
      <c r="AT72" s="5"/>
    </row>
    <row r="73" spans="1:46" hidden="1" x14ac:dyDescent="0.35">
      <c r="A73" s="13"/>
      <c r="B73" s="17" t="s">
        <v>6</v>
      </c>
      <c r="C73" s="1"/>
      <c r="D73" s="4">
        <v>0</v>
      </c>
      <c r="E73" s="4">
        <v>0</v>
      </c>
      <c r="F73" s="4">
        <f t="shared" si="14"/>
        <v>0</v>
      </c>
      <c r="G73" s="4">
        <v>0</v>
      </c>
      <c r="H73" s="4">
        <f t="shared" ref="H73:H99" si="209">F73+G73</f>
        <v>0</v>
      </c>
      <c r="I73" s="4">
        <v>0</v>
      </c>
      <c r="J73" s="4">
        <f t="shared" ref="J73:J99" si="210">H73+I73</f>
        <v>0</v>
      </c>
      <c r="K73" s="4">
        <v>0</v>
      </c>
      <c r="L73" s="4">
        <f t="shared" ref="L73:L99" si="211">J73+K73</f>
        <v>0</v>
      </c>
      <c r="M73" s="4">
        <v>0</v>
      </c>
      <c r="N73" s="4">
        <f>L73+M73</f>
        <v>0</v>
      </c>
      <c r="O73" s="4">
        <v>0</v>
      </c>
      <c r="P73" s="4">
        <f>N73+O73</f>
        <v>0</v>
      </c>
      <c r="Q73" s="4">
        <v>0</v>
      </c>
      <c r="R73" s="4">
        <f t="shared" si="4"/>
        <v>0</v>
      </c>
      <c r="S73" s="4">
        <v>22858.799999999999</v>
      </c>
      <c r="T73" s="4"/>
      <c r="U73" s="4">
        <f t="shared" si="5"/>
        <v>22858.799999999999</v>
      </c>
      <c r="V73" s="4"/>
      <c r="W73" s="4">
        <f t="shared" ref="W73:W99" si="212">U73+V73</f>
        <v>22858.799999999999</v>
      </c>
      <c r="X73" s="4"/>
      <c r="Y73" s="4">
        <f t="shared" ref="Y73:Y99" si="213">W73+X73</f>
        <v>22858.799999999999</v>
      </c>
      <c r="Z73" s="4"/>
      <c r="AA73" s="4">
        <f t="shared" ref="AA73:AA74" si="214">Y73+Z73</f>
        <v>22858.799999999999</v>
      </c>
      <c r="AB73" s="4"/>
      <c r="AC73" s="4">
        <f t="shared" ref="AC73:AC74" si="215">AA73+AB73</f>
        <v>22858.799999999999</v>
      </c>
      <c r="AD73" s="4"/>
      <c r="AE73" s="4">
        <f t="shared" si="6"/>
        <v>22858.799999999999</v>
      </c>
      <c r="AF73" s="4">
        <v>46572</v>
      </c>
      <c r="AG73" s="3"/>
      <c r="AH73" s="3">
        <f t="shared" si="7"/>
        <v>46572</v>
      </c>
      <c r="AI73" s="3"/>
      <c r="AJ73" s="3">
        <f t="shared" ref="AJ73:AJ99" si="216">AH73+AI73</f>
        <v>46572</v>
      </c>
      <c r="AK73" s="3"/>
      <c r="AL73" s="3">
        <f t="shared" ref="AL73:AL99" si="217">AJ73+AK73</f>
        <v>46572</v>
      </c>
      <c r="AM73" s="3"/>
      <c r="AN73" s="3">
        <f t="shared" ref="AN73:AN75" si="218">AL73+AM73</f>
        <v>46572</v>
      </c>
      <c r="AO73" s="3"/>
      <c r="AP73" s="3">
        <f t="shared" ref="AP73:AP75" si="219">AN73+AO73</f>
        <v>46572</v>
      </c>
      <c r="AQ73" s="3"/>
      <c r="AR73" s="3">
        <f t="shared" si="13"/>
        <v>46572</v>
      </c>
      <c r="AS73" s="5" t="s">
        <v>275</v>
      </c>
      <c r="AT73" s="5">
        <v>0</v>
      </c>
    </row>
    <row r="74" spans="1:46" x14ac:dyDescent="0.35">
      <c r="A74" s="31"/>
      <c r="B74" s="24" t="s">
        <v>124</v>
      </c>
      <c r="C74" s="24"/>
      <c r="D74" s="4">
        <v>0</v>
      </c>
      <c r="E74" s="4">
        <v>0</v>
      </c>
      <c r="F74" s="4">
        <f t="shared" si="14"/>
        <v>0</v>
      </c>
      <c r="G74" s="4">
        <v>0</v>
      </c>
      <c r="H74" s="4">
        <f t="shared" si="209"/>
        <v>0</v>
      </c>
      <c r="I74" s="4">
        <v>0</v>
      </c>
      <c r="J74" s="4">
        <f t="shared" si="210"/>
        <v>0</v>
      </c>
      <c r="K74" s="4">
        <v>0</v>
      </c>
      <c r="L74" s="4">
        <f t="shared" si="211"/>
        <v>0</v>
      </c>
      <c r="M74" s="4">
        <v>0</v>
      </c>
      <c r="N74" s="4">
        <f>L74+M74</f>
        <v>0</v>
      </c>
      <c r="O74" s="4">
        <v>0</v>
      </c>
      <c r="P74" s="4">
        <f>N74+O74</f>
        <v>0</v>
      </c>
      <c r="Q74" s="4">
        <v>0</v>
      </c>
      <c r="R74" s="3">
        <f t="shared" si="4"/>
        <v>0</v>
      </c>
      <c r="S74" s="4">
        <v>0</v>
      </c>
      <c r="T74" s="4">
        <v>0</v>
      </c>
      <c r="U74" s="4">
        <f t="shared" si="5"/>
        <v>0</v>
      </c>
      <c r="V74" s="4"/>
      <c r="W74" s="4">
        <f t="shared" si="212"/>
        <v>0</v>
      </c>
      <c r="X74" s="4"/>
      <c r="Y74" s="4">
        <f t="shared" si="213"/>
        <v>0</v>
      </c>
      <c r="Z74" s="4"/>
      <c r="AA74" s="4">
        <f t="shared" si="214"/>
        <v>0</v>
      </c>
      <c r="AB74" s="4"/>
      <c r="AC74" s="4">
        <f t="shared" si="215"/>
        <v>0</v>
      </c>
      <c r="AD74" s="4"/>
      <c r="AE74" s="3">
        <f t="shared" si="6"/>
        <v>0</v>
      </c>
      <c r="AF74" s="4">
        <v>514145.5</v>
      </c>
      <c r="AG74" s="3"/>
      <c r="AH74" s="3">
        <f t="shared" si="7"/>
        <v>514145.5</v>
      </c>
      <c r="AI74" s="3">
        <v>-70490.2</v>
      </c>
      <c r="AJ74" s="3">
        <f t="shared" si="216"/>
        <v>443655.3</v>
      </c>
      <c r="AK74" s="3">
        <v>-36199.800000000003</v>
      </c>
      <c r="AL74" s="3">
        <f t="shared" si="217"/>
        <v>407455.5</v>
      </c>
      <c r="AM74" s="3"/>
      <c r="AN74" s="3">
        <f t="shared" si="218"/>
        <v>407455.5</v>
      </c>
      <c r="AO74" s="3"/>
      <c r="AP74" s="3">
        <f t="shared" si="219"/>
        <v>407455.5</v>
      </c>
      <c r="AQ74" s="3"/>
      <c r="AR74" s="3">
        <f t="shared" si="13"/>
        <v>407455.5</v>
      </c>
      <c r="AS74" s="5" t="s">
        <v>352</v>
      </c>
      <c r="AT74" s="5"/>
    </row>
    <row r="75" spans="1:46" ht="54" x14ac:dyDescent="0.35">
      <c r="A75" s="31" t="s">
        <v>172</v>
      </c>
      <c r="B75" s="24" t="s">
        <v>130</v>
      </c>
      <c r="C75" s="2" t="s">
        <v>59</v>
      </c>
      <c r="D75" s="4">
        <v>0</v>
      </c>
      <c r="E75" s="4">
        <v>0</v>
      </c>
      <c r="F75" s="4">
        <f t="shared" si="14"/>
        <v>0</v>
      </c>
      <c r="G75" s="4">
        <v>0</v>
      </c>
      <c r="H75" s="4">
        <f t="shared" si="209"/>
        <v>0</v>
      </c>
      <c r="I75" s="4">
        <v>0</v>
      </c>
      <c r="J75" s="4">
        <f t="shared" si="210"/>
        <v>0</v>
      </c>
      <c r="K75" s="4">
        <v>0</v>
      </c>
      <c r="L75" s="4">
        <f t="shared" si="211"/>
        <v>0</v>
      </c>
      <c r="M75" s="4">
        <v>0</v>
      </c>
      <c r="N75" s="4">
        <f>L75+M75</f>
        <v>0</v>
      </c>
      <c r="O75" s="4">
        <v>0</v>
      </c>
      <c r="P75" s="4">
        <f>N75+O75</f>
        <v>0</v>
      </c>
      <c r="Q75" s="4">
        <v>0</v>
      </c>
      <c r="R75" s="3">
        <f t="shared" si="4"/>
        <v>0</v>
      </c>
      <c r="S75" s="4">
        <v>29410.6</v>
      </c>
      <c r="T75" s="4"/>
      <c r="U75" s="4">
        <f>S75+T75</f>
        <v>29410.6</v>
      </c>
      <c r="V75" s="4"/>
      <c r="W75" s="4">
        <f t="shared" si="212"/>
        <v>29410.6</v>
      </c>
      <c r="X75" s="4">
        <f>X77+X78</f>
        <v>11406.4</v>
      </c>
      <c r="Y75" s="4">
        <f>W75+X75</f>
        <v>40817</v>
      </c>
      <c r="Z75" s="4">
        <f>Z77+Z78</f>
        <v>0</v>
      </c>
      <c r="AA75" s="4">
        <f>Y75+Z75</f>
        <v>40817</v>
      </c>
      <c r="AB75" s="4">
        <f>AB77+AB78</f>
        <v>0</v>
      </c>
      <c r="AC75" s="4">
        <f>AA75+AB75</f>
        <v>40817</v>
      </c>
      <c r="AD75" s="4">
        <f>AD77+AD78</f>
        <v>0</v>
      </c>
      <c r="AE75" s="3">
        <f t="shared" si="6"/>
        <v>40817</v>
      </c>
      <c r="AF75" s="4">
        <v>124668</v>
      </c>
      <c r="AG75" s="3"/>
      <c r="AH75" s="3">
        <f>AF75+AG75</f>
        <v>124668</v>
      </c>
      <c r="AI75" s="3"/>
      <c r="AJ75" s="3">
        <f>AH75+AI75</f>
        <v>124668</v>
      </c>
      <c r="AK75" s="3">
        <f>AK77+AK78</f>
        <v>41885.100000000006</v>
      </c>
      <c r="AL75" s="3">
        <f t="shared" si="217"/>
        <v>166553.1</v>
      </c>
      <c r="AM75" s="3">
        <f>AM77+AM78</f>
        <v>0</v>
      </c>
      <c r="AN75" s="3">
        <f t="shared" si="218"/>
        <v>166553.1</v>
      </c>
      <c r="AO75" s="3">
        <f>AO77+AO78</f>
        <v>0</v>
      </c>
      <c r="AP75" s="3">
        <f t="shared" si="219"/>
        <v>166553.1</v>
      </c>
      <c r="AQ75" s="3">
        <f t="shared" ref="AQ75" si="220">AQ77+AQ78</f>
        <v>0</v>
      </c>
      <c r="AR75" s="3">
        <f t="shared" si="13"/>
        <v>166553.1</v>
      </c>
      <c r="AS75" s="5"/>
      <c r="AT75" s="5"/>
    </row>
    <row r="76" spans="1:46" x14ac:dyDescent="0.35">
      <c r="A76" s="31"/>
      <c r="B76" s="24" t="s">
        <v>120</v>
      </c>
      <c r="C76" s="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3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3"/>
      <c r="AF76" s="4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5"/>
      <c r="AT76" s="5"/>
    </row>
    <row r="77" spans="1:46" hidden="1" x14ac:dyDescent="0.35">
      <c r="A77" s="13"/>
      <c r="B77" s="17" t="s">
        <v>6</v>
      </c>
      <c r="C77" s="2"/>
      <c r="D77" s="4"/>
      <c r="E77" s="4"/>
      <c r="F77" s="4"/>
      <c r="G77" s="4"/>
      <c r="H77" s="4"/>
      <c r="I77" s="4"/>
      <c r="J77" s="4"/>
      <c r="K77" s="4"/>
      <c r="L77" s="4">
        <f t="shared" si="211"/>
        <v>0</v>
      </c>
      <c r="M77" s="4"/>
      <c r="N77" s="4">
        <f t="shared" ref="N77:N93" si="221">L77+M77</f>
        <v>0</v>
      </c>
      <c r="O77" s="4"/>
      <c r="P77" s="4">
        <f t="shared" ref="P77:P93" si="222">N77+O77</f>
        <v>0</v>
      </c>
      <c r="Q77" s="4"/>
      <c r="R77" s="4">
        <f t="shared" si="4"/>
        <v>0</v>
      </c>
      <c r="S77" s="4">
        <v>9410.6</v>
      </c>
      <c r="T77" s="4"/>
      <c r="U77" s="4">
        <v>9410.6</v>
      </c>
      <c r="V77" s="4"/>
      <c r="W77" s="4">
        <v>9410.6</v>
      </c>
      <c r="X77" s="4">
        <v>-8593.6</v>
      </c>
      <c r="Y77" s="4">
        <f t="shared" ref="Y77:Y78" si="223">W77+X77</f>
        <v>817</v>
      </c>
      <c r="Z77" s="4"/>
      <c r="AA77" s="4">
        <f t="shared" ref="AA77:AA93" si="224">Y77+Z77</f>
        <v>817</v>
      </c>
      <c r="AB77" s="4"/>
      <c r="AC77" s="4">
        <f t="shared" ref="AC77:AC93" si="225">AA77+AB77</f>
        <v>817</v>
      </c>
      <c r="AD77" s="4"/>
      <c r="AE77" s="4">
        <f t="shared" si="6"/>
        <v>817</v>
      </c>
      <c r="AF77" s="4">
        <v>124668</v>
      </c>
      <c r="AG77" s="3"/>
      <c r="AH77" s="3">
        <f t="shared" ref="AH77:AH78" si="226">AF77+AG77</f>
        <v>124668</v>
      </c>
      <c r="AI77" s="3"/>
      <c r="AJ77" s="3">
        <f t="shared" ref="AJ77:AJ78" si="227">AH77+AI77</f>
        <v>124668</v>
      </c>
      <c r="AK77" s="3">
        <v>-124668</v>
      </c>
      <c r="AL77" s="3">
        <f t="shared" si="217"/>
        <v>0</v>
      </c>
      <c r="AM77" s="3"/>
      <c r="AN77" s="3">
        <f t="shared" ref="AN77:AN93" si="228">AL77+AM77</f>
        <v>0</v>
      </c>
      <c r="AO77" s="3"/>
      <c r="AP77" s="3">
        <f t="shared" ref="AP77:AP93" si="229">AN77+AO77</f>
        <v>0</v>
      </c>
      <c r="AQ77" s="3"/>
      <c r="AR77" s="3">
        <f t="shared" si="13"/>
        <v>0</v>
      </c>
      <c r="AS77" s="5" t="s">
        <v>374</v>
      </c>
      <c r="AT77" s="5">
        <v>0</v>
      </c>
    </row>
    <row r="78" spans="1:46" x14ac:dyDescent="0.35">
      <c r="A78" s="31"/>
      <c r="B78" s="24" t="s">
        <v>124</v>
      </c>
      <c r="C78" s="2"/>
      <c r="D78" s="4"/>
      <c r="E78" s="4"/>
      <c r="F78" s="4"/>
      <c r="G78" s="4"/>
      <c r="H78" s="4"/>
      <c r="I78" s="4"/>
      <c r="J78" s="4"/>
      <c r="K78" s="4"/>
      <c r="L78" s="4">
        <f t="shared" si="211"/>
        <v>0</v>
      </c>
      <c r="M78" s="4"/>
      <c r="N78" s="4">
        <f t="shared" si="221"/>
        <v>0</v>
      </c>
      <c r="O78" s="4"/>
      <c r="P78" s="4">
        <f t="shared" si="222"/>
        <v>0</v>
      </c>
      <c r="Q78" s="4"/>
      <c r="R78" s="3">
        <f t="shared" si="4"/>
        <v>0</v>
      </c>
      <c r="S78" s="4">
        <v>20000</v>
      </c>
      <c r="T78" s="4"/>
      <c r="U78" s="4">
        <v>20000</v>
      </c>
      <c r="V78" s="4"/>
      <c r="W78" s="4">
        <v>20000</v>
      </c>
      <c r="X78" s="4">
        <v>20000</v>
      </c>
      <c r="Y78" s="4">
        <f t="shared" si="223"/>
        <v>40000</v>
      </c>
      <c r="Z78" s="4"/>
      <c r="AA78" s="4">
        <f t="shared" si="224"/>
        <v>40000</v>
      </c>
      <c r="AB78" s="4"/>
      <c r="AC78" s="4">
        <f t="shared" si="225"/>
        <v>40000</v>
      </c>
      <c r="AD78" s="4"/>
      <c r="AE78" s="3">
        <f t="shared" si="6"/>
        <v>40000</v>
      </c>
      <c r="AF78" s="4"/>
      <c r="AG78" s="3"/>
      <c r="AH78" s="3">
        <f t="shared" si="226"/>
        <v>0</v>
      </c>
      <c r="AI78" s="3"/>
      <c r="AJ78" s="3">
        <f t="shared" si="227"/>
        <v>0</v>
      </c>
      <c r="AK78" s="3">
        <v>166553.1</v>
      </c>
      <c r="AL78" s="3">
        <f t="shared" si="217"/>
        <v>166553.1</v>
      </c>
      <c r="AM78" s="3"/>
      <c r="AN78" s="3">
        <f t="shared" si="228"/>
        <v>166553.1</v>
      </c>
      <c r="AO78" s="3"/>
      <c r="AP78" s="3">
        <f t="shared" si="229"/>
        <v>166553.1</v>
      </c>
      <c r="AQ78" s="3"/>
      <c r="AR78" s="3">
        <f t="shared" si="13"/>
        <v>166553.1</v>
      </c>
      <c r="AS78" s="5" t="s">
        <v>373</v>
      </c>
      <c r="AT78" s="5"/>
    </row>
    <row r="79" spans="1:46" ht="54" x14ac:dyDescent="0.35">
      <c r="A79" s="31" t="s">
        <v>164</v>
      </c>
      <c r="B79" s="24" t="s">
        <v>316</v>
      </c>
      <c r="C79" s="2" t="s">
        <v>59</v>
      </c>
      <c r="D79" s="4">
        <v>27628.400000000001</v>
      </c>
      <c r="E79" s="4"/>
      <c r="F79" s="4">
        <f t="shared" si="14"/>
        <v>27628.400000000001</v>
      </c>
      <c r="G79" s="4"/>
      <c r="H79" s="4">
        <f t="shared" si="209"/>
        <v>27628.400000000001</v>
      </c>
      <c r="I79" s="4"/>
      <c r="J79" s="4">
        <f t="shared" si="210"/>
        <v>27628.400000000001</v>
      </c>
      <c r="K79" s="4"/>
      <c r="L79" s="4">
        <f t="shared" si="211"/>
        <v>27628.400000000001</v>
      </c>
      <c r="M79" s="4"/>
      <c r="N79" s="4">
        <f t="shared" si="221"/>
        <v>27628.400000000001</v>
      </c>
      <c r="O79" s="4"/>
      <c r="P79" s="4">
        <f t="shared" si="222"/>
        <v>27628.400000000001</v>
      </c>
      <c r="Q79" s="4"/>
      <c r="R79" s="3">
        <f t="shared" si="4"/>
        <v>27628.400000000001</v>
      </c>
      <c r="S79" s="4">
        <v>59852</v>
      </c>
      <c r="T79" s="4"/>
      <c r="U79" s="4">
        <f t="shared" si="5"/>
        <v>59852</v>
      </c>
      <c r="V79" s="4"/>
      <c r="W79" s="4">
        <f t="shared" si="212"/>
        <v>59852</v>
      </c>
      <c r="X79" s="4"/>
      <c r="Y79" s="4">
        <f t="shared" si="213"/>
        <v>59852</v>
      </c>
      <c r="Z79" s="4"/>
      <c r="AA79" s="4">
        <f t="shared" si="224"/>
        <v>59852</v>
      </c>
      <c r="AB79" s="4"/>
      <c r="AC79" s="4">
        <f t="shared" si="225"/>
        <v>59852</v>
      </c>
      <c r="AD79" s="4"/>
      <c r="AE79" s="3">
        <f t="shared" si="6"/>
        <v>59852</v>
      </c>
      <c r="AF79" s="4">
        <v>0</v>
      </c>
      <c r="AG79" s="3">
        <v>0</v>
      </c>
      <c r="AH79" s="3">
        <f t="shared" si="7"/>
        <v>0</v>
      </c>
      <c r="AI79" s="3"/>
      <c r="AJ79" s="3">
        <f t="shared" si="216"/>
        <v>0</v>
      </c>
      <c r="AK79" s="3"/>
      <c r="AL79" s="3">
        <f t="shared" si="217"/>
        <v>0</v>
      </c>
      <c r="AM79" s="3"/>
      <c r="AN79" s="3">
        <f t="shared" si="228"/>
        <v>0</v>
      </c>
      <c r="AO79" s="3"/>
      <c r="AP79" s="3">
        <f t="shared" si="229"/>
        <v>0</v>
      </c>
      <c r="AQ79" s="3"/>
      <c r="AR79" s="3">
        <f t="shared" si="13"/>
        <v>0</v>
      </c>
      <c r="AS79" s="5" t="s">
        <v>261</v>
      </c>
      <c r="AT79" s="5"/>
    </row>
    <row r="80" spans="1:46" ht="36" x14ac:dyDescent="0.35">
      <c r="A80" s="31" t="s">
        <v>173</v>
      </c>
      <c r="B80" s="24" t="s">
        <v>152</v>
      </c>
      <c r="C80" s="24" t="s">
        <v>11</v>
      </c>
      <c r="D80" s="4">
        <v>16000</v>
      </c>
      <c r="E80" s="4"/>
      <c r="F80" s="4">
        <f t="shared" si="14"/>
        <v>16000</v>
      </c>
      <c r="G80" s="4"/>
      <c r="H80" s="4">
        <f t="shared" si="209"/>
        <v>16000</v>
      </c>
      <c r="I80" s="4"/>
      <c r="J80" s="4">
        <f t="shared" si="210"/>
        <v>16000</v>
      </c>
      <c r="K80" s="4"/>
      <c r="L80" s="4">
        <f t="shared" si="211"/>
        <v>16000</v>
      </c>
      <c r="M80" s="4"/>
      <c r="N80" s="4">
        <f t="shared" si="221"/>
        <v>16000</v>
      </c>
      <c r="O80" s="4">
        <v>-16000</v>
      </c>
      <c r="P80" s="4">
        <f t="shared" si="222"/>
        <v>0</v>
      </c>
      <c r="Q80" s="4"/>
      <c r="R80" s="3">
        <f t="shared" si="4"/>
        <v>0</v>
      </c>
      <c r="S80" s="4">
        <v>0</v>
      </c>
      <c r="T80" s="4"/>
      <c r="U80" s="4">
        <f t="shared" si="5"/>
        <v>0</v>
      </c>
      <c r="V80" s="4"/>
      <c r="W80" s="4">
        <f t="shared" si="212"/>
        <v>0</v>
      </c>
      <c r="X80" s="4"/>
      <c r="Y80" s="4">
        <f t="shared" si="213"/>
        <v>0</v>
      </c>
      <c r="Z80" s="4"/>
      <c r="AA80" s="4">
        <f t="shared" si="224"/>
        <v>0</v>
      </c>
      <c r="AB80" s="4">
        <f>-6652.65+16000</f>
        <v>9347.35</v>
      </c>
      <c r="AC80" s="4">
        <f t="shared" si="225"/>
        <v>9347.35</v>
      </c>
      <c r="AD80" s="4">
        <v>-2742.6869999999999</v>
      </c>
      <c r="AE80" s="3">
        <f t="shared" si="6"/>
        <v>6604.6630000000005</v>
      </c>
      <c r="AF80" s="4">
        <v>0</v>
      </c>
      <c r="AG80" s="3">
        <v>0</v>
      </c>
      <c r="AH80" s="3">
        <f t="shared" si="7"/>
        <v>0</v>
      </c>
      <c r="AI80" s="3"/>
      <c r="AJ80" s="3">
        <f t="shared" si="216"/>
        <v>0</v>
      </c>
      <c r="AK80" s="3"/>
      <c r="AL80" s="3">
        <f t="shared" si="217"/>
        <v>0</v>
      </c>
      <c r="AM80" s="3"/>
      <c r="AN80" s="3">
        <f t="shared" si="228"/>
        <v>0</v>
      </c>
      <c r="AO80" s="3"/>
      <c r="AP80" s="3">
        <f t="shared" si="229"/>
        <v>0</v>
      </c>
      <c r="AQ80" s="3"/>
      <c r="AR80" s="3">
        <f t="shared" si="13"/>
        <v>0</v>
      </c>
      <c r="AS80" s="5" t="s">
        <v>265</v>
      </c>
      <c r="AT80" s="5"/>
    </row>
    <row r="81" spans="1:46" ht="36" x14ac:dyDescent="0.35">
      <c r="A81" s="31" t="s">
        <v>174</v>
      </c>
      <c r="B81" s="24" t="s">
        <v>131</v>
      </c>
      <c r="C81" s="24" t="s">
        <v>11</v>
      </c>
      <c r="D81" s="4">
        <v>0</v>
      </c>
      <c r="E81" s="4"/>
      <c r="F81" s="4">
        <f t="shared" si="14"/>
        <v>0</v>
      </c>
      <c r="G81" s="4"/>
      <c r="H81" s="4">
        <f t="shared" si="209"/>
        <v>0</v>
      </c>
      <c r="I81" s="4"/>
      <c r="J81" s="4">
        <f t="shared" si="210"/>
        <v>0</v>
      </c>
      <c r="K81" s="4"/>
      <c r="L81" s="4">
        <f t="shared" si="211"/>
        <v>0</v>
      </c>
      <c r="M81" s="4"/>
      <c r="N81" s="4">
        <f t="shared" si="221"/>
        <v>0</v>
      </c>
      <c r="O81" s="4"/>
      <c r="P81" s="4">
        <f t="shared" si="222"/>
        <v>0</v>
      </c>
      <c r="Q81" s="4"/>
      <c r="R81" s="3">
        <f t="shared" ref="R81:R144" si="230">P81+Q81</f>
        <v>0</v>
      </c>
      <c r="S81" s="4">
        <v>16000</v>
      </c>
      <c r="T81" s="4"/>
      <c r="U81" s="4">
        <f t="shared" si="5"/>
        <v>16000</v>
      </c>
      <c r="V81" s="4"/>
      <c r="W81" s="4">
        <f t="shared" si="212"/>
        <v>16000</v>
      </c>
      <c r="X81" s="4"/>
      <c r="Y81" s="4">
        <f t="shared" si="213"/>
        <v>16000</v>
      </c>
      <c r="Z81" s="4"/>
      <c r="AA81" s="4">
        <f t="shared" si="224"/>
        <v>16000</v>
      </c>
      <c r="AB81" s="4">
        <v>-10963.64</v>
      </c>
      <c r="AC81" s="4">
        <f t="shared" si="225"/>
        <v>5036.3600000000006</v>
      </c>
      <c r="AD81" s="4"/>
      <c r="AE81" s="3">
        <f t="shared" ref="AE81:AE144" si="231">AC81+AD81</f>
        <v>5036.3600000000006</v>
      </c>
      <c r="AF81" s="4">
        <v>0</v>
      </c>
      <c r="AG81" s="3">
        <v>0</v>
      </c>
      <c r="AH81" s="3">
        <f t="shared" si="7"/>
        <v>0</v>
      </c>
      <c r="AI81" s="3"/>
      <c r="AJ81" s="3">
        <f t="shared" si="216"/>
        <v>0</v>
      </c>
      <c r="AK81" s="3"/>
      <c r="AL81" s="3">
        <f t="shared" si="217"/>
        <v>0</v>
      </c>
      <c r="AM81" s="3"/>
      <c r="AN81" s="3">
        <f t="shared" si="228"/>
        <v>0</v>
      </c>
      <c r="AO81" s="3"/>
      <c r="AP81" s="3">
        <f t="shared" si="229"/>
        <v>0</v>
      </c>
      <c r="AQ81" s="3"/>
      <c r="AR81" s="3">
        <f t="shared" ref="AR81:AR144" si="232">AP81+AQ81</f>
        <v>0</v>
      </c>
      <c r="AS81" s="5" t="s">
        <v>266</v>
      </c>
      <c r="AT81" s="5"/>
    </row>
    <row r="82" spans="1:46" ht="36" x14ac:dyDescent="0.35">
      <c r="A82" s="31" t="s">
        <v>175</v>
      </c>
      <c r="B82" s="24" t="s">
        <v>153</v>
      </c>
      <c r="C82" s="24" t="s">
        <v>11</v>
      </c>
      <c r="D82" s="4">
        <v>0</v>
      </c>
      <c r="E82" s="4"/>
      <c r="F82" s="4">
        <f t="shared" si="14"/>
        <v>0</v>
      </c>
      <c r="G82" s="4"/>
      <c r="H82" s="4">
        <f t="shared" si="209"/>
        <v>0</v>
      </c>
      <c r="I82" s="4"/>
      <c r="J82" s="4">
        <f t="shared" si="210"/>
        <v>0</v>
      </c>
      <c r="K82" s="4"/>
      <c r="L82" s="4">
        <f t="shared" si="211"/>
        <v>0</v>
      </c>
      <c r="M82" s="4"/>
      <c r="N82" s="4">
        <f t="shared" si="221"/>
        <v>0</v>
      </c>
      <c r="O82" s="4"/>
      <c r="P82" s="4">
        <f t="shared" si="222"/>
        <v>0</v>
      </c>
      <c r="Q82" s="4"/>
      <c r="R82" s="3">
        <f t="shared" si="230"/>
        <v>0</v>
      </c>
      <c r="S82" s="4">
        <v>0</v>
      </c>
      <c r="T82" s="4">
        <v>0</v>
      </c>
      <c r="U82" s="4">
        <f t="shared" si="5"/>
        <v>0</v>
      </c>
      <c r="V82" s="4"/>
      <c r="W82" s="4">
        <f t="shared" si="212"/>
        <v>0</v>
      </c>
      <c r="X82" s="4"/>
      <c r="Y82" s="4">
        <f t="shared" si="213"/>
        <v>0</v>
      </c>
      <c r="Z82" s="4"/>
      <c r="AA82" s="4">
        <f t="shared" si="224"/>
        <v>0</v>
      </c>
      <c r="AB82" s="4"/>
      <c r="AC82" s="4">
        <f t="shared" si="225"/>
        <v>0</v>
      </c>
      <c r="AD82" s="4"/>
      <c r="AE82" s="3">
        <f t="shared" si="231"/>
        <v>0</v>
      </c>
      <c r="AF82" s="4">
        <v>6999.9</v>
      </c>
      <c r="AG82" s="3"/>
      <c r="AH82" s="3">
        <f t="shared" si="7"/>
        <v>6999.9</v>
      </c>
      <c r="AI82" s="3"/>
      <c r="AJ82" s="3">
        <f t="shared" si="216"/>
        <v>6999.9</v>
      </c>
      <c r="AK82" s="3"/>
      <c r="AL82" s="3">
        <f t="shared" si="217"/>
        <v>6999.9</v>
      </c>
      <c r="AM82" s="3"/>
      <c r="AN82" s="3">
        <f t="shared" si="228"/>
        <v>6999.9</v>
      </c>
      <c r="AO82" s="3"/>
      <c r="AP82" s="3">
        <f t="shared" si="229"/>
        <v>6999.9</v>
      </c>
      <c r="AQ82" s="3"/>
      <c r="AR82" s="3">
        <f t="shared" si="232"/>
        <v>6999.9</v>
      </c>
      <c r="AS82" s="5" t="s">
        <v>267</v>
      </c>
      <c r="AT82" s="5"/>
    </row>
    <row r="83" spans="1:46" ht="36" x14ac:dyDescent="0.35">
      <c r="A83" s="31" t="s">
        <v>176</v>
      </c>
      <c r="B83" s="24" t="s">
        <v>154</v>
      </c>
      <c r="C83" s="24" t="s">
        <v>11</v>
      </c>
      <c r="D83" s="4">
        <v>0</v>
      </c>
      <c r="E83" s="4"/>
      <c r="F83" s="4">
        <f t="shared" si="14"/>
        <v>0</v>
      </c>
      <c r="G83" s="4"/>
      <c r="H83" s="4">
        <f t="shared" si="209"/>
        <v>0</v>
      </c>
      <c r="I83" s="4"/>
      <c r="J83" s="4">
        <f t="shared" si="210"/>
        <v>0</v>
      </c>
      <c r="K83" s="4"/>
      <c r="L83" s="4">
        <f t="shared" si="211"/>
        <v>0</v>
      </c>
      <c r="M83" s="4"/>
      <c r="N83" s="4">
        <f t="shared" si="221"/>
        <v>0</v>
      </c>
      <c r="O83" s="4"/>
      <c r="P83" s="4">
        <f t="shared" si="222"/>
        <v>0</v>
      </c>
      <c r="Q83" s="4"/>
      <c r="R83" s="3">
        <f t="shared" si="230"/>
        <v>0</v>
      </c>
      <c r="S83" s="4">
        <v>0</v>
      </c>
      <c r="T83" s="4">
        <v>0</v>
      </c>
      <c r="U83" s="4">
        <f t="shared" si="5"/>
        <v>0</v>
      </c>
      <c r="V83" s="4"/>
      <c r="W83" s="4">
        <f t="shared" si="212"/>
        <v>0</v>
      </c>
      <c r="X83" s="4"/>
      <c r="Y83" s="4">
        <f t="shared" si="213"/>
        <v>0</v>
      </c>
      <c r="Z83" s="4"/>
      <c r="AA83" s="4">
        <f t="shared" si="224"/>
        <v>0</v>
      </c>
      <c r="AB83" s="4"/>
      <c r="AC83" s="4">
        <f t="shared" si="225"/>
        <v>0</v>
      </c>
      <c r="AD83" s="4"/>
      <c r="AE83" s="3">
        <f t="shared" si="231"/>
        <v>0</v>
      </c>
      <c r="AF83" s="4">
        <v>622.9</v>
      </c>
      <c r="AG83" s="3"/>
      <c r="AH83" s="3">
        <f t="shared" si="7"/>
        <v>622.9</v>
      </c>
      <c r="AI83" s="3"/>
      <c r="AJ83" s="3">
        <f t="shared" si="216"/>
        <v>622.9</v>
      </c>
      <c r="AK83" s="3"/>
      <c r="AL83" s="3">
        <f t="shared" si="217"/>
        <v>622.9</v>
      </c>
      <c r="AM83" s="3"/>
      <c r="AN83" s="3">
        <f t="shared" si="228"/>
        <v>622.9</v>
      </c>
      <c r="AO83" s="3"/>
      <c r="AP83" s="3">
        <f t="shared" si="229"/>
        <v>622.9</v>
      </c>
      <c r="AQ83" s="3"/>
      <c r="AR83" s="3">
        <f t="shared" si="232"/>
        <v>622.9</v>
      </c>
      <c r="AS83" s="5" t="s">
        <v>268</v>
      </c>
      <c r="AT83" s="5"/>
    </row>
    <row r="84" spans="1:46" ht="36" x14ac:dyDescent="0.35">
      <c r="A84" s="31" t="s">
        <v>177</v>
      </c>
      <c r="B84" s="24" t="s">
        <v>155</v>
      </c>
      <c r="C84" s="24" t="s">
        <v>11</v>
      </c>
      <c r="D84" s="4">
        <v>0</v>
      </c>
      <c r="E84" s="4"/>
      <c r="F84" s="4">
        <f t="shared" si="14"/>
        <v>0</v>
      </c>
      <c r="G84" s="4"/>
      <c r="H84" s="4">
        <f t="shared" si="209"/>
        <v>0</v>
      </c>
      <c r="I84" s="4"/>
      <c r="J84" s="4">
        <f t="shared" si="210"/>
        <v>0</v>
      </c>
      <c r="K84" s="4"/>
      <c r="L84" s="4">
        <f t="shared" si="211"/>
        <v>0</v>
      </c>
      <c r="M84" s="4"/>
      <c r="N84" s="4">
        <f t="shared" si="221"/>
        <v>0</v>
      </c>
      <c r="O84" s="4"/>
      <c r="P84" s="4">
        <f t="shared" si="222"/>
        <v>0</v>
      </c>
      <c r="Q84" s="4"/>
      <c r="R84" s="3">
        <f t="shared" si="230"/>
        <v>0</v>
      </c>
      <c r="S84" s="4">
        <v>0</v>
      </c>
      <c r="T84" s="4">
        <v>0</v>
      </c>
      <c r="U84" s="4">
        <f t="shared" si="5"/>
        <v>0</v>
      </c>
      <c r="V84" s="4"/>
      <c r="W84" s="4">
        <f t="shared" si="212"/>
        <v>0</v>
      </c>
      <c r="X84" s="4"/>
      <c r="Y84" s="4">
        <f t="shared" si="213"/>
        <v>0</v>
      </c>
      <c r="Z84" s="4"/>
      <c r="AA84" s="4">
        <f t="shared" si="224"/>
        <v>0</v>
      </c>
      <c r="AB84" s="4"/>
      <c r="AC84" s="4">
        <f t="shared" si="225"/>
        <v>0</v>
      </c>
      <c r="AD84" s="4"/>
      <c r="AE84" s="3">
        <f t="shared" si="231"/>
        <v>0</v>
      </c>
      <c r="AF84" s="4">
        <v>622.9</v>
      </c>
      <c r="AG84" s="3"/>
      <c r="AH84" s="3">
        <f t="shared" si="7"/>
        <v>622.9</v>
      </c>
      <c r="AI84" s="3"/>
      <c r="AJ84" s="3">
        <f t="shared" si="216"/>
        <v>622.9</v>
      </c>
      <c r="AK84" s="3"/>
      <c r="AL84" s="3">
        <f t="shared" si="217"/>
        <v>622.9</v>
      </c>
      <c r="AM84" s="3"/>
      <c r="AN84" s="3">
        <f t="shared" si="228"/>
        <v>622.9</v>
      </c>
      <c r="AO84" s="3"/>
      <c r="AP84" s="3">
        <f t="shared" si="229"/>
        <v>622.9</v>
      </c>
      <c r="AQ84" s="3"/>
      <c r="AR84" s="3">
        <f t="shared" si="232"/>
        <v>622.9</v>
      </c>
      <c r="AS84" s="5" t="s">
        <v>270</v>
      </c>
      <c r="AT84" s="5"/>
    </row>
    <row r="85" spans="1:46" ht="36" x14ac:dyDescent="0.35">
      <c r="A85" s="31" t="s">
        <v>178</v>
      </c>
      <c r="B85" s="24" t="s">
        <v>156</v>
      </c>
      <c r="C85" s="24" t="s">
        <v>11</v>
      </c>
      <c r="D85" s="4">
        <v>0</v>
      </c>
      <c r="E85" s="4"/>
      <c r="F85" s="4">
        <f t="shared" si="14"/>
        <v>0</v>
      </c>
      <c r="G85" s="4"/>
      <c r="H85" s="4">
        <f t="shared" si="209"/>
        <v>0</v>
      </c>
      <c r="I85" s="4"/>
      <c r="J85" s="4">
        <f t="shared" si="210"/>
        <v>0</v>
      </c>
      <c r="K85" s="4"/>
      <c r="L85" s="4">
        <f t="shared" si="211"/>
        <v>0</v>
      </c>
      <c r="M85" s="4"/>
      <c r="N85" s="4">
        <f t="shared" si="221"/>
        <v>0</v>
      </c>
      <c r="O85" s="4"/>
      <c r="P85" s="4">
        <f t="shared" si="222"/>
        <v>0</v>
      </c>
      <c r="Q85" s="4"/>
      <c r="R85" s="3">
        <f t="shared" si="230"/>
        <v>0</v>
      </c>
      <c r="S85" s="4">
        <v>0</v>
      </c>
      <c r="T85" s="4">
        <v>0</v>
      </c>
      <c r="U85" s="4">
        <f t="shared" si="5"/>
        <v>0</v>
      </c>
      <c r="V85" s="4"/>
      <c r="W85" s="4">
        <f t="shared" si="212"/>
        <v>0</v>
      </c>
      <c r="X85" s="4"/>
      <c r="Y85" s="4">
        <f t="shared" si="213"/>
        <v>0</v>
      </c>
      <c r="Z85" s="4"/>
      <c r="AA85" s="4">
        <f t="shared" si="224"/>
        <v>0</v>
      </c>
      <c r="AB85" s="4"/>
      <c r="AC85" s="4">
        <f t="shared" si="225"/>
        <v>0</v>
      </c>
      <c r="AD85" s="4"/>
      <c r="AE85" s="3">
        <f t="shared" si="231"/>
        <v>0</v>
      </c>
      <c r="AF85" s="4">
        <v>16622.900000000001</v>
      </c>
      <c r="AG85" s="3"/>
      <c r="AH85" s="3">
        <f t="shared" si="7"/>
        <v>16622.900000000001</v>
      </c>
      <c r="AI85" s="3"/>
      <c r="AJ85" s="3">
        <f t="shared" si="216"/>
        <v>16622.900000000001</v>
      </c>
      <c r="AK85" s="3"/>
      <c r="AL85" s="3">
        <f t="shared" si="217"/>
        <v>16622.900000000001</v>
      </c>
      <c r="AM85" s="3"/>
      <c r="AN85" s="3">
        <f t="shared" si="228"/>
        <v>16622.900000000001</v>
      </c>
      <c r="AO85" s="3"/>
      <c r="AP85" s="3">
        <f t="shared" si="229"/>
        <v>16622.900000000001</v>
      </c>
      <c r="AQ85" s="3"/>
      <c r="AR85" s="3">
        <f t="shared" si="232"/>
        <v>16622.900000000001</v>
      </c>
      <c r="AS85" s="5" t="s">
        <v>269</v>
      </c>
      <c r="AT85" s="5"/>
    </row>
    <row r="86" spans="1:46" ht="36" x14ac:dyDescent="0.35">
      <c r="A86" s="31" t="s">
        <v>179</v>
      </c>
      <c r="B86" s="24" t="s">
        <v>132</v>
      </c>
      <c r="C86" s="24" t="s">
        <v>11</v>
      </c>
      <c r="D86" s="4">
        <v>622.9</v>
      </c>
      <c r="E86" s="4"/>
      <c r="F86" s="4">
        <f t="shared" si="14"/>
        <v>622.9</v>
      </c>
      <c r="G86" s="4"/>
      <c r="H86" s="4">
        <f t="shared" si="209"/>
        <v>622.9</v>
      </c>
      <c r="I86" s="4"/>
      <c r="J86" s="4">
        <f t="shared" si="210"/>
        <v>622.9</v>
      </c>
      <c r="K86" s="4"/>
      <c r="L86" s="4">
        <f t="shared" si="211"/>
        <v>622.9</v>
      </c>
      <c r="M86" s="4"/>
      <c r="N86" s="4">
        <f t="shared" si="221"/>
        <v>622.9</v>
      </c>
      <c r="O86" s="4"/>
      <c r="P86" s="4">
        <f t="shared" si="222"/>
        <v>622.9</v>
      </c>
      <c r="Q86" s="4"/>
      <c r="R86" s="3">
        <f t="shared" si="230"/>
        <v>622.9</v>
      </c>
      <c r="S86" s="4">
        <v>0</v>
      </c>
      <c r="T86" s="4">
        <v>0</v>
      </c>
      <c r="U86" s="4">
        <f t="shared" si="5"/>
        <v>0</v>
      </c>
      <c r="V86" s="4"/>
      <c r="W86" s="4">
        <f t="shared" si="212"/>
        <v>0</v>
      </c>
      <c r="X86" s="4"/>
      <c r="Y86" s="4">
        <f t="shared" si="213"/>
        <v>0</v>
      </c>
      <c r="Z86" s="4"/>
      <c r="AA86" s="4">
        <f t="shared" si="224"/>
        <v>0</v>
      </c>
      <c r="AB86" s="4"/>
      <c r="AC86" s="4">
        <f t="shared" si="225"/>
        <v>0</v>
      </c>
      <c r="AD86" s="4"/>
      <c r="AE86" s="3">
        <f t="shared" si="231"/>
        <v>0</v>
      </c>
      <c r="AF86" s="4">
        <v>16000</v>
      </c>
      <c r="AG86" s="3"/>
      <c r="AH86" s="3">
        <f t="shared" si="7"/>
        <v>16000</v>
      </c>
      <c r="AI86" s="3"/>
      <c r="AJ86" s="3">
        <f t="shared" si="216"/>
        <v>16000</v>
      </c>
      <c r="AK86" s="3"/>
      <c r="AL86" s="3">
        <f t="shared" si="217"/>
        <v>16000</v>
      </c>
      <c r="AM86" s="3"/>
      <c r="AN86" s="3">
        <f t="shared" si="228"/>
        <v>16000</v>
      </c>
      <c r="AO86" s="3"/>
      <c r="AP86" s="3">
        <f t="shared" si="229"/>
        <v>16000</v>
      </c>
      <c r="AQ86" s="3"/>
      <c r="AR86" s="3">
        <f t="shared" si="232"/>
        <v>16000</v>
      </c>
      <c r="AS86" s="5" t="s">
        <v>271</v>
      </c>
      <c r="AT86" s="5"/>
    </row>
    <row r="87" spans="1:46" ht="54" x14ac:dyDescent="0.35">
      <c r="A87" s="31" t="s">
        <v>180</v>
      </c>
      <c r="B87" s="24" t="s">
        <v>133</v>
      </c>
      <c r="C87" s="2" t="s">
        <v>59</v>
      </c>
      <c r="D87" s="4">
        <v>2754.2</v>
      </c>
      <c r="E87" s="4"/>
      <c r="F87" s="4">
        <f t="shared" si="14"/>
        <v>2754.2</v>
      </c>
      <c r="G87" s="4"/>
      <c r="H87" s="4">
        <f t="shared" si="209"/>
        <v>2754.2</v>
      </c>
      <c r="I87" s="4"/>
      <c r="J87" s="4">
        <f t="shared" si="210"/>
        <v>2754.2</v>
      </c>
      <c r="K87" s="4"/>
      <c r="L87" s="4">
        <f t="shared" si="211"/>
        <v>2754.2</v>
      </c>
      <c r="M87" s="4"/>
      <c r="N87" s="4">
        <f t="shared" si="221"/>
        <v>2754.2</v>
      </c>
      <c r="O87" s="4"/>
      <c r="P87" s="4">
        <f t="shared" si="222"/>
        <v>2754.2</v>
      </c>
      <c r="Q87" s="4"/>
      <c r="R87" s="3">
        <f t="shared" si="230"/>
        <v>2754.2</v>
      </c>
      <c r="S87" s="4">
        <v>0</v>
      </c>
      <c r="T87" s="4">
        <v>0</v>
      </c>
      <c r="U87" s="4">
        <f t="shared" si="5"/>
        <v>0</v>
      </c>
      <c r="V87" s="4"/>
      <c r="W87" s="4">
        <f t="shared" si="212"/>
        <v>0</v>
      </c>
      <c r="X87" s="4"/>
      <c r="Y87" s="4">
        <f t="shared" si="213"/>
        <v>0</v>
      </c>
      <c r="Z87" s="4"/>
      <c r="AA87" s="4">
        <f t="shared" si="224"/>
        <v>0</v>
      </c>
      <c r="AB87" s="4"/>
      <c r="AC87" s="4">
        <f t="shared" si="225"/>
        <v>0</v>
      </c>
      <c r="AD87" s="4"/>
      <c r="AE87" s="3">
        <f t="shared" si="231"/>
        <v>0</v>
      </c>
      <c r="AF87" s="4">
        <v>0</v>
      </c>
      <c r="AG87" s="3">
        <v>0</v>
      </c>
      <c r="AH87" s="3">
        <f t="shared" si="7"/>
        <v>0</v>
      </c>
      <c r="AI87" s="3"/>
      <c r="AJ87" s="3">
        <f t="shared" si="216"/>
        <v>0</v>
      </c>
      <c r="AK87" s="3"/>
      <c r="AL87" s="3">
        <f t="shared" si="217"/>
        <v>0</v>
      </c>
      <c r="AM87" s="3"/>
      <c r="AN87" s="3">
        <f t="shared" si="228"/>
        <v>0</v>
      </c>
      <c r="AO87" s="3"/>
      <c r="AP87" s="3">
        <f t="shared" si="229"/>
        <v>0</v>
      </c>
      <c r="AQ87" s="3"/>
      <c r="AR87" s="3">
        <f t="shared" si="232"/>
        <v>0</v>
      </c>
      <c r="AS87" s="5" t="s">
        <v>263</v>
      </c>
      <c r="AT87" s="5"/>
    </row>
    <row r="88" spans="1:46" ht="54" x14ac:dyDescent="0.35">
      <c r="A88" s="31" t="s">
        <v>181</v>
      </c>
      <c r="B88" s="24" t="s">
        <v>134</v>
      </c>
      <c r="C88" s="2" t="s">
        <v>59</v>
      </c>
      <c r="D88" s="4">
        <v>2754.2</v>
      </c>
      <c r="E88" s="4"/>
      <c r="F88" s="4">
        <f t="shared" ref="F88:F173" si="233">D88+E88</f>
        <v>2754.2</v>
      </c>
      <c r="G88" s="4"/>
      <c r="H88" s="4">
        <f t="shared" si="209"/>
        <v>2754.2</v>
      </c>
      <c r="I88" s="4"/>
      <c r="J88" s="4">
        <f t="shared" si="210"/>
        <v>2754.2</v>
      </c>
      <c r="K88" s="4"/>
      <c r="L88" s="4">
        <f t="shared" si="211"/>
        <v>2754.2</v>
      </c>
      <c r="M88" s="4"/>
      <c r="N88" s="4">
        <f t="shared" si="221"/>
        <v>2754.2</v>
      </c>
      <c r="O88" s="4"/>
      <c r="P88" s="4">
        <f t="shared" si="222"/>
        <v>2754.2</v>
      </c>
      <c r="Q88" s="4"/>
      <c r="R88" s="3">
        <f t="shared" si="230"/>
        <v>2754.2</v>
      </c>
      <c r="S88" s="4">
        <v>0</v>
      </c>
      <c r="T88" s="4">
        <v>0</v>
      </c>
      <c r="U88" s="4">
        <f t="shared" ref="U88:U173" si="234">S88+T88</f>
        <v>0</v>
      </c>
      <c r="V88" s="4"/>
      <c r="W88" s="4">
        <f t="shared" si="212"/>
        <v>0</v>
      </c>
      <c r="X88" s="4"/>
      <c r="Y88" s="4">
        <f t="shared" si="213"/>
        <v>0</v>
      </c>
      <c r="Z88" s="4"/>
      <c r="AA88" s="4">
        <f t="shared" si="224"/>
        <v>0</v>
      </c>
      <c r="AB88" s="4"/>
      <c r="AC88" s="4">
        <f t="shared" si="225"/>
        <v>0</v>
      </c>
      <c r="AD88" s="4"/>
      <c r="AE88" s="3">
        <f t="shared" si="231"/>
        <v>0</v>
      </c>
      <c r="AF88" s="4">
        <v>0</v>
      </c>
      <c r="AG88" s="3">
        <v>0</v>
      </c>
      <c r="AH88" s="3">
        <f t="shared" ref="AH88:AH173" si="235">AF88+AG88</f>
        <v>0</v>
      </c>
      <c r="AI88" s="3"/>
      <c r="AJ88" s="3">
        <f t="shared" si="216"/>
        <v>0</v>
      </c>
      <c r="AK88" s="3"/>
      <c r="AL88" s="3">
        <f t="shared" si="217"/>
        <v>0</v>
      </c>
      <c r="AM88" s="3"/>
      <c r="AN88" s="3">
        <f t="shared" si="228"/>
        <v>0</v>
      </c>
      <c r="AO88" s="3"/>
      <c r="AP88" s="3">
        <f t="shared" si="229"/>
        <v>0</v>
      </c>
      <c r="AQ88" s="3"/>
      <c r="AR88" s="3">
        <f t="shared" si="232"/>
        <v>0</v>
      </c>
      <c r="AS88" s="5" t="s">
        <v>262</v>
      </c>
      <c r="AT88" s="5"/>
    </row>
    <row r="89" spans="1:46" ht="54" x14ac:dyDescent="0.35">
      <c r="A89" s="31" t="s">
        <v>182</v>
      </c>
      <c r="B89" s="24" t="s">
        <v>305</v>
      </c>
      <c r="C89" s="2" t="s">
        <v>59</v>
      </c>
      <c r="D89" s="4">
        <v>2754.2</v>
      </c>
      <c r="E89" s="4"/>
      <c r="F89" s="4">
        <f t="shared" si="233"/>
        <v>2754.2</v>
      </c>
      <c r="G89" s="4"/>
      <c r="H89" s="4">
        <f t="shared" si="209"/>
        <v>2754.2</v>
      </c>
      <c r="I89" s="4"/>
      <c r="J89" s="4">
        <f t="shared" si="210"/>
        <v>2754.2</v>
      </c>
      <c r="K89" s="4"/>
      <c r="L89" s="4">
        <f t="shared" si="211"/>
        <v>2754.2</v>
      </c>
      <c r="M89" s="4"/>
      <c r="N89" s="4">
        <f t="shared" si="221"/>
        <v>2754.2</v>
      </c>
      <c r="O89" s="4"/>
      <c r="P89" s="4">
        <f t="shared" si="222"/>
        <v>2754.2</v>
      </c>
      <c r="Q89" s="4"/>
      <c r="R89" s="3">
        <f t="shared" si="230"/>
        <v>2754.2</v>
      </c>
      <c r="S89" s="4">
        <v>0</v>
      </c>
      <c r="T89" s="4">
        <v>0</v>
      </c>
      <c r="U89" s="4">
        <f t="shared" si="234"/>
        <v>0</v>
      </c>
      <c r="V89" s="4"/>
      <c r="W89" s="4">
        <f t="shared" si="212"/>
        <v>0</v>
      </c>
      <c r="X89" s="4"/>
      <c r="Y89" s="4">
        <f t="shared" si="213"/>
        <v>0</v>
      </c>
      <c r="Z89" s="4"/>
      <c r="AA89" s="4">
        <f t="shared" si="224"/>
        <v>0</v>
      </c>
      <c r="AB89" s="4"/>
      <c r="AC89" s="4">
        <f t="shared" si="225"/>
        <v>0</v>
      </c>
      <c r="AD89" s="4"/>
      <c r="AE89" s="3">
        <f t="shared" si="231"/>
        <v>0</v>
      </c>
      <c r="AF89" s="4">
        <v>0</v>
      </c>
      <c r="AG89" s="3">
        <v>0</v>
      </c>
      <c r="AH89" s="3">
        <f t="shared" si="235"/>
        <v>0</v>
      </c>
      <c r="AI89" s="3"/>
      <c r="AJ89" s="3">
        <f t="shared" si="216"/>
        <v>0</v>
      </c>
      <c r="AK89" s="3"/>
      <c r="AL89" s="3">
        <f t="shared" si="217"/>
        <v>0</v>
      </c>
      <c r="AM89" s="3"/>
      <c r="AN89" s="3">
        <f t="shared" si="228"/>
        <v>0</v>
      </c>
      <c r="AO89" s="3"/>
      <c r="AP89" s="3">
        <f t="shared" si="229"/>
        <v>0</v>
      </c>
      <c r="AQ89" s="3"/>
      <c r="AR89" s="3">
        <f t="shared" si="232"/>
        <v>0</v>
      </c>
      <c r="AS89" s="5" t="s">
        <v>264</v>
      </c>
      <c r="AT89" s="5"/>
    </row>
    <row r="90" spans="1:46" ht="54" x14ac:dyDescent="0.35">
      <c r="A90" s="31" t="s">
        <v>183</v>
      </c>
      <c r="B90" s="24" t="s">
        <v>347</v>
      </c>
      <c r="C90" s="2" t="s">
        <v>59</v>
      </c>
      <c r="D90" s="4"/>
      <c r="E90" s="4"/>
      <c r="F90" s="4"/>
      <c r="G90" s="4">
        <v>9206.1419999999998</v>
      </c>
      <c r="H90" s="4">
        <f t="shared" si="209"/>
        <v>9206.1419999999998</v>
      </c>
      <c r="I90" s="4"/>
      <c r="J90" s="4">
        <f t="shared" si="210"/>
        <v>9206.1419999999998</v>
      </c>
      <c r="K90" s="4"/>
      <c r="L90" s="4">
        <f t="shared" si="211"/>
        <v>9206.1419999999998</v>
      </c>
      <c r="M90" s="4"/>
      <c r="N90" s="4">
        <f t="shared" si="221"/>
        <v>9206.1419999999998</v>
      </c>
      <c r="O90" s="4"/>
      <c r="P90" s="4">
        <f t="shared" si="222"/>
        <v>9206.1419999999998</v>
      </c>
      <c r="Q90" s="4"/>
      <c r="R90" s="3">
        <f t="shared" si="230"/>
        <v>9206.1419999999998</v>
      </c>
      <c r="S90" s="4"/>
      <c r="T90" s="4"/>
      <c r="U90" s="4"/>
      <c r="V90" s="4"/>
      <c r="W90" s="4">
        <f t="shared" si="212"/>
        <v>0</v>
      </c>
      <c r="X90" s="4"/>
      <c r="Y90" s="4">
        <f t="shared" si="213"/>
        <v>0</v>
      </c>
      <c r="Z90" s="4"/>
      <c r="AA90" s="4">
        <f t="shared" si="224"/>
        <v>0</v>
      </c>
      <c r="AB90" s="4"/>
      <c r="AC90" s="4">
        <f t="shared" si="225"/>
        <v>0</v>
      </c>
      <c r="AD90" s="4"/>
      <c r="AE90" s="3">
        <f t="shared" si="231"/>
        <v>0</v>
      </c>
      <c r="AF90" s="4"/>
      <c r="AG90" s="3"/>
      <c r="AH90" s="3"/>
      <c r="AI90" s="3"/>
      <c r="AJ90" s="3">
        <f t="shared" si="216"/>
        <v>0</v>
      </c>
      <c r="AK90" s="3"/>
      <c r="AL90" s="3">
        <f t="shared" si="217"/>
        <v>0</v>
      </c>
      <c r="AM90" s="3"/>
      <c r="AN90" s="3">
        <f t="shared" si="228"/>
        <v>0</v>
      </c>
      <c r="AO90" s="3"/>
      <c r="AP90" s="3">
        <f t="shared" si="229"/>
        <v>0</v>
      </c>
      <c r="AQ90" s="3"/>
      <c r="AR90" s="3">
        <f t="shared" si="232"/>
        <v>0</v>
      </c>
      <c r="AS90" s="5" t="s">
        <v>346</v>
      </c>
      <c r="AT90" s="5"/>
    </row>
    <row r="91" spans="1:46" ht="54" x14ac:dyDescent="0.35">
      <c r="A91" s="31" t="s">
        <v>184</v>
      </c>
      <c r="B91" s="24" t="s">
        <v>349</v>
      </c>
      <c r="C91" s="2" t="s">
        <v>59</v>
      </c>
      <c r="D91" s="4"/>
      <c r="E91" s="4"/>
      <c r="F91" s="4"/>
      <c r="G91" s="4"/>
      <c r="H91" s="4">
        <f t="shared" si="209"/>
        <v>0</v>
      </c>
      <c r="I91" s="4"/>
      <c r="J91" s="4">
        <f t="shared" si="210"/>
        <v>0</v>
      </c>
      <c r="K91" s="4"/>
      <c r="L91" s="4">
        <f t="shared" si="211"/>
        <v>0</v>
      </c>
      <c r="M91" s="4"/>
      <c r="N91" s="4">
        <f t="shared" si="221"/>
        <v>0</v>
      </c>
      <c r="O91" s="4"/>
      <c r="P91" s="4">
        <f t="shared" si="222"/>
        <v>0</v>
      </c>
      <c r="Q91" s="4"/>
      <c r="R91" s="3">
        <f t="shared" si="230"/>
        <v>0</v>
      </c>
      <c r="S91" s="4"/>
      <c r="T91" s="4"/>
      <c r="U91" s="4"/>
      <c r="V91" s="4">
        <v>5373.71</v>
      </c>
      <c r="W91" s="4">
        <f t="shared" si="212"/>
        <v>5373.71</v>
      </c>
      <c r="X91" s="4"/>
      <c r="Y91" s="4">
        <f t="shared" si="213"/>
        <v>5373.71</v>
      </c>
      <c r="Z91" s="4"/>
      <c r="AA91" s="4">
        <f t="shared" si="224"/>
        <v>5373.71</v>
      </c>
      <c r="AB91" s="4"/>
      <c r="AC91" s="4">
        <f t="shared" si="225"/>
        <v>5373.71</v>
      </c>
      <c r="AD91" s="4"/>
      <c r="AE91" s="3">
        <f t="shared" si="231"/>
        <v>5373.71</v>
      </c>
      <c r="AF91" s="4"/>
      <c r="AG91" s="3"/>
      <c r="AH91" s="3"/>
      <c r="AI91" s="3"/>
      <c r="AJ91" s="3">
        <f t="shared" si="216"/>
        <v>0</v>
      </c>
      <c r="AK91" s="3"/>
      <c r="AL91" s="3">
        <f t="shared" si="217"/>
        <v>0</v>
      </c>
      <c r="AM91" s="3"/>
      <c r="AN91" s="3">
        <f t="shared" si="228"/>
        <v>0</v>
      </c>
      <c r="AO91" s="3"/>
      <c r="AP91" s="3">
        <f t="shared" si="229"/>
        <v>0</v>
      </c>
      <c r="AQ91" s="3"/>
      <c r="AR91" s="3">
        <f t="shared" si="232"/>
        <v>0</v>
      </c>
      <c r="AS91" s="5" t="s">
        <v>350</v>
      </c>
      <c r="AT91" s="5"/>
    </row>
    <row r="92" spans="1:46" ht="83.25" customHeight="1" x14ac:dyDescent="0.35">
      <c r="A92" s="31" t="s">
        <v>185</v>
      </c>
      <c r="B92" s="24" t="s">
        <v>381</v>
      </c>
      <c r="C92" s="24" t="s">
        <v>11</v>
      </c>
      <c r="D92" s="4"/>
      <c r="E92" s="4"/>
      <c r="F92" s="4"/>
      <c r="G92" s="4"/>
      <c r="H92" s="4"/>
      <c r="I92" s="4"/>
      <c r="J92" s="4"/>
      <c r="K92" s="4">
        <v>69106.292000000001</v>
      </c>
      <c r="L92" s="4">
        <f t="shared" si="211"/>
        <v>69106.292000000001</v>
      </c>
      <c r="M92" s="4"/>
      <c r="N92" s="4">
        <f t="shared" si="221"/>
        <v>69106.292000000001</v>
      </c>
      <c r="O92" s="4"/>
      <c r="P92" s="4">
        <f t="shared" si="222"/>
        <v>69106.292000000001</v>
      </c>
      <c r="Q92" s="4"/>
      <c r="R92" s="3">
        <f t="shared" si="230"/>
        <v>69106.292000000001</v>
      </c>
      <c r="S92" s="4"/>
      <c r="T92" s="4"/>
      <c r="U92" s="4"/>
      <c r="V92" s="4"/>
      <c r="W92" s="4"/>
      <c r="X92" s="4"/>
      <c r="Y92" s="4">
        <f t="shared" si="213"/>
        <v>0</v>
      </c>
      <c r="Z92" s="4"/>
      <c r="AA92" s="4">
        <f t="shared" si="224"/>
        <v>0</v>
      </c>
      <c r="AB92" s="4"/>
      <c r="AC92" s="4">
        <f t="shared" si="225"/>
        <v>0</v>
      </c>
      <c r="AD92" s="4"/>
      <c r="AE92" s="3">
        <f t="shared" si="231"/>
        <v>0</v>
      </c>
      <c r="AF92" s="4"/>
      <c r="AG92" s="3"/>
      <c r="AH92" s="3"/>
      <c r="AI92" s="3"/>
      <c r="AJ92" s="3"/>
      <c r="AK92" s="3"/>
      <c r="AL92" s="3">
        <f t="shared" si="217"/>
        <v>0</v>
      </c>
      <c r="AM92" s="3"/>
      <c r="AN92" s="3">
        <f t="shared" si="228"/>
        <v>0</v>
      </c>
      <c r="AO92" s="3"/>
      <c r="AP92" s="3">
        <f t="shared" si="229"/>
        <v>0</v>
      </c>
      <c r="AQ92" s="3"/>
      <c r="AR92" s="3">
        <f t="shared" si="232"/>
        <v>0</v>
      </c>
      <c r="AS92" s="5" t="s">
        <v>359</v>
      </c>
      <c r="AT92" s="5"/>
    </row>
    <row r="93" spans="1:46" ht="54" x14ac:dyDescent="0.35">
      <c r="A93" s="31" t="s">
        <v>186</v>
      </c>
      <c r="B93" s="24" t="s">
        <v>376</v>
      </c>
      <c r="C93" s="2" t="s">
        <v>59</v>
      </c>
      <c r="D93" s="4"/>
      <c r="E93" s="4"/>
      <c r="F93" s="4"/>
      <c r="G93" s="4"/>
      <c r="H93" s="4"/>
      <c r="I93" s="4"/>
      <c r="J93" s="4"/>
      <c r="K93" s="4">
        <f>K95+K96</f>
        <v>0</v>
      </c>
      <c r="L93" s="4">
        <f t="shared" si="211"/>
        <v>0</v>
      </c>
      <c r="M93" s="4">
        <f>M95+M96</f>
        <v>0</v>
      </c>
      <c r="N93" s="4">
        <f t="shared" si="221"/>
        <v>0</v>
      </c>
      <c r="O93" s="4">
        <f>O95+O96</f>
        <v>0</v>
      </c>
      <c r="P93" s="4">
        <f t="shared" si="222"/>
        <v>0</v>
      </c>
      <c r="Q93" s="4">
        <f>Q95+Q96</f>
        <v>0</v>
      </c>
      <c r="R93" s="3">
        <f t="shared" si="230"/>
        <v>0</v>
      </c>
      <c r="S93" s="4"/>
      <c r="T93" s="4"/>
      <c r="U93" s="4"/>
      <c r="V93" s="4"/>
      <c r="W93" s="4"/>
      <c r="X93" s="4">
        <f>X95+X96</f>
        <v>40366</v>
      </c>
      <c r="Y93" s="4">
        <f t="shared" si="213"/>
        <v>40366</v>
      </c>
      <c r="Z93" s="4">
        <f>Z95+Z96</f>
        <v>0</v>
      </c>
      <c r="AA93" s="4">
        <f t="shared" si="224"/>
        <v>40366</v>
      </c>
      <c r="AB93" s="4">
        <f>AB95+AB96</f>
        <v>0</v>
      </c>
      <c r="AC93" s="4">
        <f t="shared" si="225"/>
        <v>40366</v>
      </c>
      <c r="AD93" s="4">
        <f>AD95+AD96</f>
        <v>0</v>
      </c>
      <c r="AE93" s="3">
        <f t="shared" si="231"/>
        <v>40366</v>
      </c>
      <c r="AF93" s="4"/>
      <c r="AG93" s="3"/>
      <c r="AH93" s="3"/>
      <c r="AI93" s="3"/>
      <c r="AJ93" s="3"/>
      <c r="AK93" s="3">
        <f>AK95+AK96</f>
        <v>111095.1</v>
      </c>
      <c r="AL93" s="3">
        <f t="shared" si="217"/>
        <v>111095.1</v>
      </c>
      <c r="AM93" s="3">
        <f>AM95+AM96</f>
        <v>0</v>
      </c>
      <c r="AN93" s="3">
        <f t="shared" si="228"/>
        <v>111095.1</v>
      </c>
      <c r="AO93" s="3">
        <f>AO95+AO96</f>
        <v>0</v>
      </c>
      <c r="AP93" s="3">
        <f t="shared" si="229"/>
        <v>111095.1</v>
      </c>
      <c r="AQ93" s="3">
        <f t="shared" ref="AQ93" si="236">AQ95+AQ96</f>
        <v>0</v>
      </c>
      <c r="AR93" s="3">
        <f t="shared" si="232"/>
        <v>111095.1</v>
      </c>
      <c r="AS93" s="5"/>
      <c r="AT93" s="5"/>
    </row>
    <row r="94" spans="1:46" x14ac:dyDescent="0.35">
      <c r="A94" s="31"/>
      <c r="B94" s="24" t="s">
        <v>120</v>
      </c>
      <c r="C94" s="2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3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"/>
      <c r="AF94" s="4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5"/>
      <c r="AT94" s="5"/>
    </row>
    <row r="95" spans="1:46" hidden="1" x14ac:dyDescent="0.35">
      <c r="A95" s="13"/>
      <c r="B95" s="17" t="s">
        <v>6</v>
      </c>
      <c r="C95" s="1"/>
      <c r="D95" s="4"/>
      <c r="E95" s="4"/>
      <c r="F95" s="4"/>
      <c r="G95" s="4"/>
      <c r="H95" s="4"/>
      <c r="I95" s="4"/>
      <c r="J95" s="4"/>
      <c r="K95" s="4"/>
      <c r="L95" s="4">
        <f t="shared" si="211"/>
        <v>0</v>
      </c>
      <c r="M95" s="4"/>
      <c r="N95" s="4">
        <f>L95+M95</f>
        <v>0</v>
      </c>
      <c r="O95" s="4"/>
      <c r="P95" s="4">
        <f>N95+O95</f>
        <v>0</v>
      </c>
      <c r="Q95" s="4"/>
      <c r="R95" s="4">
        <f t="shared" si="230"/>
        <v>0</v>
      </c>
      <c r="S95" s="4"/>
      <c r="T95" s="4"/>
      <c r="U95" s="4"/>
      <c r="V95" s="4"/>
      <c r="W95" s="4"/>
      <c r="X95" s="4">
        <v>20366</v>
      </c>
      <c r="Y95" s="4">
        <f t="shared" si="213"/>
        <v>20366</v>
      </c>
      <c r="Z95" s="4"/>
      <c r="AA95" s="4">
        <f t="shared" ref="AA95:AA99" si="237">Y95+Z95</f>
        <v>20366</v>
      </c>
      <c r="AB95" s="4"/>
      <c r="AC95" s="4">
        <f t="shared" ref="AC95:AC99" si="238">AA95+AB95</f>
        <v>20366</v>
      </c>
      <c r="AD95" s="4"/>
      <c r="AE95" s="4">
        <f t="shared" si="231"/>
        <v>20366</v>
      </c>
      <c r="AF95" s="4"/>
      <c r="AG95" s="3"/>
      <c r="AH95" s="3"/>
      <c r="AI95" s="3"/>
      <c r="AJ95" s="3"/>
      <c r="AK95" s="3">
        <v>29634</v>
      </c>
      <c r="AL95" s="3">
        <f t="shared" si="217"/>
        <v>29634</v>
      </c>
      <c r="AM95" s="3"/>
      <c r="AN95" s="3">
        <f t="shared" ref="AN95:AN99" si="239">AL95+AM95</f>
        <v>29634</v>
      </c>
      <c r="AO95" s="3"/>
      <c r="AP95" s="3">
        <f t="shared" ref="AP95:AP99" si="240">AN95+AO95</f>
        <v>29634</v>
      </c>
      <c r="AQ95" s="3"/>
      <c r="AR95" s="3">
        <f t="shared" si="232"/>
        <v>29634</v>
      </c>
      <c r="AS95" s="5" t="s">
        <v>377</v>
      </c>
      <c r="AT95" s="5">
        <v>0</v>
      </c>
    </row>
    <row r="96" spans="1:46" x14ac:dyDescent="0.35">
      <c r="A96" s="31"/>
      <c r="B96" s="24" t="s">
        <v>124</v>
      </c>
      <c r="C96" s="24"/>
      <c r="D96" s="4"/>
      <c r="E96" s="4"/>
      <c r="F96" s="4"/>
      <c r="G96" s="4"/>
      <c r="H96" s="4"/>
      <c r="I96" s="4"/>
      <c r="J96" s="4"/>
      <c r="K96" s="4"/>
      <c r="L96" s="4">
        <f t="shared" si="211"/>
        <v>0</v>
      </c>
      <c r="M96" s="4"/>
      <c r="N96" s="4">
        <f>L96+M96</f>
        <v>0</v>
      </c>
      <c r="O96" s="4"/>
      <c r="P96" s="4">
        <f>N96+O96</f>
        <v>0</v>
      </c>
      <c r="Q96" s="4"/>
      <c r="R96" s="3">
        <f t="shared" si="230"/>
        <v>0</v>
      </c>
      <c r="S96" s="4"/>
      <c r="T96" s="4"/>
      <c r="U96" s="4"/>
      <c r="V96" s="4"/>
      <c r="W96" s="4"/>
      <c r="X96" s="4">
        <v>20000</v>
      </c>
      <c r="Y96" s="4">
        <f t="shared" si="213"/>
        <v>20000</v>
      </c>
      <c r="Z96" s="4"/>
      <c r="AA96" s="4">
        <f t="shared" si="237"/>
        <v>20000</v>
      </c>
      <c r="AB96" s="4"/>
      <c r="AC96" s="4">
        <f t="shared" si="238"/>
        <v>20000</v>
      </c>
      <c r="AD96" s="4"/>
      <c r="AE96" s="3">
        <f t="shared" si="231"/>
        <v>20000</v>
      </c>
      <c r="AF96" s="4"/>
      <c r="AG96" s="3"/>
      <c r="AH96" s="3"/>
      <c r="AI96" s="3"/>
      <c r="AJ96" s="3"/>
      <c r="AK96" s="3">
        <v>81461.100000000006</v>
      </c>
      <c r="AL96" s="3">
        <f t="shared" si="217"/>
        <v>81461.100000000006</v>
      </c>
      <c r="AM96" s="3"/>
      <c r="AN96" s="3">
        <f t="shared" si="239"/>
        <v>81461.100000000006</v>
      </c>
      <c r="AO96" s="3"/>
      <c r="AP96" s="3">
        <f t="shared" si="240"/>
        <v>81461.100000000006</v>
      </c>
      <c r="AQ96" s="3"/>
      <c r="AR96" s="3">
        <f t="shared" si="232"/>
        <v>81461.100000000006</v>
      </c>
      <c r="AS96" s="5" t="s">
        <v>373</v>
      </c>
      <c r="AT96" s="5"/>
    </row>
    <row r="97" spans="1:46" ht="54" x14ac:dyDescent="0.35">
      <c r="A97" s="31" t="s">
        <v>187</v>
      </c>
      <c r="B97" s="24" t="s">
        <v>384</v>
      </c>
      <c r="C97" s="2" t="s">
        <v>59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>
        <v>170.69499999999999</v>
      </c>
      <c r="P97" s="4">
        <f>N97+O97</f>
        <v>170.69499999999999</v>
      </c>
      <c r="Q97" s="4"/>
      <c r="R97" s="3">
        <f t="shared" si="230"/>
        <v>170.69499999999999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>
        <f t="shared" si="238"/>
        <v>0</v>
      </c>
      <c r="AD97" s="4"/>
      <c r="AE97" s="3">
        <f t="shared" si="231"/>
        <v>0</v>
      </c>
      <c r="AF97" s="4"/>
      <c r="AG97" s="3"/>
      <c r="AH97" s="3"/>
      <c r="AI97" s="3"/>
      <c r="AJ97" s="3"/>
      <c r="AK97" s="3"/>
      <c r="AL97" s="3"/>
      <c r="AM97" s="3"/>
      <c r="AN97" s="3"/>
      <c r="AO97" s="3"/>
      <c r="AP97" s="3">
        <f t="shared" si="240"/>
        <v>0</v>
      </c>
      <c r="AQ97" s="3"/>
      <c r="AR97" s="3">
        <f t="shared" si="232"/>
        <v>0</v>
      </c>
      <c r="AS97" s="5" t="s">
        <v>385</v>
      </c>
      <c r="AT97" s="5"/>
    </row>
    <row r="98" spans="1:46" ht="36" x14ac:dyDescent="0.35">
      <c r="A98" s="31" t="s">
        <v>188</v>
      </c>
      <c r="B98" s="24" t="s">
        <v>390</v>
      </c>
      <c r="C98" s="24" t="s">
        <v>11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>
        <f>N98+O98</f>
        <v>0</v>
      </c>
      <c r="Q98" s="4"/>
      <c r="R98" s="3">
        <f t="shared" si="230"/>
        <v>0</v>
      </c>
      <c r="S98" s="4"/>
      <c r="T98" s="4"/>
      <c r="U98" s="4"/>
      <c r="V98" s="4"/>
      <c r="W98" s="4"/>
      <c r="X98" s="4"/>
      <c r="Y98" s="4"/>
      <c r="Z98" s="4"/>
      <c r="AA98" s="4"/>
      <c r="AB98" s="4">
        <v>17616.29</v>
      </c>
      <c r="AC98" s="4">
        <f t="shared" si="238"/>
        <v>17616.29</v>
      </c>
      <c r="AD98" s="4"/>
      <c r="AE98" s="3">
        <f t="shared" si="231"/>
        <v>17616.29</v>
      </c>
      <c r="AF98" s="4"/>
      <c r="AG98" s="3"/>
      <c r="AH98" s="3"/>
      <c r="AI98" s="3"/>
      <c r="AJ98" s="3"/>
      <c r="AK98" s="3"/>
      <c r="AL98" s="3"/>
      <c r="AM98" s="3"/>
      <c r="AN98" s="3"/>
      <c r="AO98" s="3"/>
      <c r="AP98" s="3">
        <f t="shared" si="240"/>
        <v>0</v>
      </c>
      <c r="AQ98" s="3"/>
      <c r="AR98" s="3">
        <f t="shared" si="232"/>
        <v>0</v>
      </c>
      <c r="AS98" s="5" t="s">
        <v>386</v>
      </c>
      <c r="AT98" s="5"/>
    </row>
    <row r="99" spans="1:46" x14ac:dyDescent="0.35">
      <c r="A99" s="31"/>
      <c r="B99" s="24" t="s">
        <v>75</v>
      </c>
      <c r="C99" s="2"/>
      <c r="D99" s="4">
        <f>D101+D102+D103+D104</f>
        <v>2138480</v>
      </c>
      <c r="E99" s="4">
        <f>E101+E102+E103+E104</f>
        <v>-37871.701999999997</v>
      </c>
      <c r="F99" s="4">
        <f t="shared" si="233"/>
        <v>2100608.298</v>
      </c>
      <c r="G99" s="4">
        <f>G101+G102+G103+G104</f>
        <v>427289.31200000003</v>
      </c>
      <c r="H99" s="4">
        <f t="shared" si="209"/>
        <v>2527897.61</v>
      </c>
      <c r="I99" s="4">
        <f>I101+I102+I103+I104</f>
        <v>3673.8</v>
      </c>
      <c r="J99" s="4">
        <f t="shared" si="210"/>
        <v>2531571.4099999997</v>
      </c>
      <c r="K99" s="4">
        <f>K101+K102+K103+K104</f>
        <v>872.9629999999961</v>
      </c>
      <c r="L99" s="4">
        <f t="shared" si="211"/>
        <v>2532444.3729999997</v>
      </c>
      <c r="M99" s="4">
        <f>M101+M102+M103+M104</f>
        <v>0</v>
      </c>
      <c r="N99" s="4">
        <f>L99+M99</f>
        <v>2532444.3729999997</v>
      </c>
      <c r="O99" s="4">
        <f>O101+O102+O103+O104</f>
        <v>25533.944</v>
      </c>
      <c r="P99" s="4">
        <f>N99+O99</f>
        <v>2557978.3169999998</v>
      </c>
      <c r="Q99" s="4">
        <f>Q101+Q102+Q103+Q104</f>
        <v>-69744.063000000024</v>
      </c>
      <c r="R99" s="3">
        <f t="shared" si="230"/>
        <v>2488234.2539999997</v>
      </c>
      <c r="S99" s="4">
        <f t="shared" ref="S99:AF99" si="241">S101+S102+S103+S104</f>
        <v>2447251.4</v>
      </c>
      <c r="T99" s="4">
        <f t="shared" ref="T99:V99" si="242">T101+T102+T103+T104</f>
        <v>0</v>
      </c>
      <c r="U99" s="4">
        <f t="shared" si="234"/>
        <v>2447251.4</v>
      </c>
      <c r="V99" s="4">
        <f t="shared" si="242"/>
        <v>10691.1</v>
      </c>
      <c r="W99" s="4">
        <f t="shared" si="212"/>
        <v>2457942.5</v>
      </c>
      <c r="X99" s="4">
        <f t="shared" ref="X99" si="243">X101+X102+X103+X104</f>
        <v>0</v>
      </c>
      <c r="Y99" s="4">
        <f t="shared" si="213"/>
        <v>2457942.5</v>
      </c>
      <c r="Z99" s="4">
        <f t="shared" ref="Z99:AB99" si="244">Z101+Z102+Z103+Z104</f>
        <v>0</v>
      </c>
      <c r="AA99" s="4">
        <f t="shared" si="237"/>
        <v>2457942.5</v>
      </c>
      <c r="AB99" s="4">
        <f t="shared" si="244"/>
        <v>10820.85</v>
      </c>
      <c r="AC99" s="4">
        <f t="shared" si="238"/>
        <v>2468763.35</v>
      </c>
      <c r="AD99" s="4">
        <f t="shared" ref="AD99" si="245">AD101+AD102+AD103+AD104</f>
        <v>31123.9</v>
      </c>
      <c r="AE99" s="3">
        <f t="shared" si="231"/>
        <v>2499887.25</v>
      </c>
      <c r="AF99" s="4">
        <f t="shared" si="241"/>
        <v>2741485</v>
      </c>
      <c r="AG99" s="3">
        <f t="shared" ref="AG99:AI99" si="246">AG101+AG102+AG103+AG104</f>
        <v>37871.701999999997</v>
      </c>
      <c r="AH99" s="3">
        <f t="shared" si="235"/>
        <v>2779356.702</v>
      </c>
      <c r="AI99" s="3">
        <f t="shared" si="246"/>
        <v>10691.199999999997</v>
      </c>
      <c r="AJ99" s="3">
        <f t="shared" si="216"/>
        <v>2790047.9020000002</v>
      </c>
      <c r="AK99" s="3">
        <f t="shared" ref="AK99:AM99" si="247">AK101+AK102+AK103+AK104</f>
        <v>161550.97</v>
      </c>
      <c r="AL99" s="3">
        <f t="shared" si="217"/>
        <v>2951598.8720000004</v>
      </c>
      <c r="AM99" s="3">
        <f t="shared" si="247"/>
        <v>0</v>
      </c>
      <c r="AN99" s="3">
        <f t="shared" si="239"/>
        <v>2951598.8720000004</v>
      </c>
      <c r="AO99" s="3">
        <f t="shared" ref="AO99:AQ99" si="248">AO101+AO102+AO103+AO104</f>
        <v>0</v>
      </c>
      <c r="AP99" s="3">
        <f t="shared" si="240"/>
        <v>2951598.8720000004</v>
      </c>
      <c r="AQ99" s="3">
        <f t="shared" si="248"/>
        <v>30975.84</v>
      </c>
      <c r="AR99" s="3">
        <f t="shared" si="232"/>
        <v>2982574.7120000003</v>
      </c>
      <c r="AS99" s="5"/>
      <c r="AT99" s="5"/>
    </row>
    <row r="100" spans="1:46" x14ac:dyDescent="0.35">
      <c r="A100" s="31"/>
      <c r="B100" s="14" t="s">
        <v>5</v>
      </c>
      <c r="C100" s="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5"/>
      <c r="AT100" s="5"/>
    </row>
    <row r="101" spans="1:46" hidden="1" x14ac:dyDescent="0.35">
      <c r="A101" s="13"/>
      <c r="B101" s="15" t="s">
        <v>6</v>
      </c>
      <c r="C101" s="2"/>
      <c r="D101" s="4">
        <f>D105+D106+D107+D109+D110+D111+D112+D113+D114+D116+D118+D120+D121+D123+D125++D127+D128+D131</f>
        <v>849077.8</v>
      </c>
      <c r="E101" s="4">
        <f>E105+E106+E107+E109+E110+E111+E112+E113+E114+E116+E118+E120+E121+E123+E125++E127+E128+E131</f>
        <v>-37871.701999999997</v>
      </c>
      <c r="F101" s="4">
        <f t="shared" si="233"/>
        <v>811206.098</v>
      </c>
      <c r="G101" s="4">
        <f>G105+G106+G107+G109+G110+G111+G112+G113+G114+G116+G118+G120+G121+G123+G125++G127+G128+G131+G108+G122+G124+G126+G115+G117+G119</f>
        <v>76313.511999999988</v>
      </c>
      <c r="H101" s="4">
        <f t="shared" ref="H101:H129" si="249">F101+G101</f>
        <v>887519.61</v>
      </c>
      <c r="I101" s="4">
        <f>I105+I106+I107+I109+I110+I111+I112+I113+I114+I116+I118+I120+I121+I123+I125++I127+I128+I131+I108+I122+I124+I126+I115+I117+I119</f>
        <v>3673.8</v>
      </c>
      <c r="J101" s="4">
        <f t="shared" ref="J101:J129" si="250">H101+I101</f>
        <v>891193.41</v>
      </c>
      <c r="K101" s="4">
        <f>K105+K106+K107+K109+K110+K111+K112+K113+K114+K116+K118+K120+K121+K123+K125++K127+K128+K131+K108+K122+K124+K126+K115+K117+K119</f>
        <v>872.9629999999961</v>
      </c>
      <c r="L101" s="4">
        <f t="shared" ref="L101:L129" si="251">J101+K101</f>
        <v>892066.37300000002</v>
      </c>
      <c r="M101" s="4">
        <f>M105+M106+M107+M109+M110+M111+M112+M113+M114+M116+M118+M120+M121+M123+M125++M127+M128+M131+M108+M122+M124+M126+M115+M117+M119</f>
        <v>0</v>
      </c>
      <c r="N101" s="4">
        <f t="shared" ref="N101:N129" si="252">L101+M101</f>
        <v>892066.37300000002</v>
      </c>
      <c r="O101" s="4">
        <f>O105+O106+O107+O109+O110+O111+O112+O113+O114+O116+O118+O120+O121+O123+O125++O127+O128+O131+O108+O122+O124+O126+O115+O117+O119</f>
        <v>25533.944</v>
      </c>
      <c r="P101" s="4">
        <f t="shared" ref="P101:P129" si="253">N101+O101</f>
        <v>917600.31700000004</v>
      </c>
      <c r="Q101" s="4">
        <f>Q105+Q106+Q107+Q109+Q110+Q111+Q112+Q113+Q114+Q116+Q118+Q120+Q121+Q123+Q125++Q127+Q128+Q131+Q108+Q122+Q124+Q126+Q115+Q117+Q119</f>
        <v>-69744.063000000024</v>
      </c>
      <c r="R101" s="4">
        <f t="shared" si="230"/>
        <v>847856.25399999996</v>
      </c>
      <c r="S101" s="4">
        <f t="shared" ref="S101:AF101" si="254">S105+S106+S107+S109+S110+S111+S112+S113+S114+S116+S118+S120+S121+S123+S125++S127+S128+S131</f>
        <v>961447.89999999991</v>
      </c>
      <c r="T101" s="4">
        <f t="shared" ref="T101" si="255">T105+T106+T107+T109+T110+T111+T112+T113+T114+T116+T118+T120+T121+T123+T125++T127+T128+T131</f>
        <v>0</v>
      </c>
      <c r="U101" s="4">
        <f t="shared" si="234"/>
        <v>961447.89999999991</v>
      </c>
      <c r="V101" s="4">
        <f>V105+V106+V107+V109+V110+V111+V112+V113+V114+V116+V118+V120+V121+V123+V125++V127+V128+V131+V108+V122+V124+V126+V115+V117+V119</f>
        <v>0</v>
      </c>
      <c r="W101" s="4">
        <f t="shared" ref="W101:W129" si="256">U101+V101</f>
        <v>961447.89999999991</v>
      </c>
      <c r="X101" s="4">
        <f>X105+X106+X107+X109+X110+X111+X112+X113+X114+X116+X118+X120+X121+X123+X125++X127+X128+X131+X108+X122+X124+X126+X115+X117+X119</f>
        <v>0</v>
      </c>
      <c r="Y101" s="4">
        <f t="shared" ref="Y101:Y117" si="257">W101+X101</f>
        <v>961447.89999999991</v>
      </c>
      <c r="Z101" s="4">
        <f>Z105+Z106+Z107+Z109+Z110+Z111+Z112+Z113+Z114+Z116+Z118+Z120+Z121+Z123+Z125++Z127+Z128+Z131+Z108+Z122+Z124+Z126+Z115+Z117+Z119</f>
        <v>0</v>
      </c>
      <c r="AA101" s="4">
        <f t="shared" ref="AA101:AA117" si="258">Y101+Z101</f>
        <v>961447.89999999991</v>
      </c>
      <c r="AB101" s="4">
        <f>AB105+AB106+AB107+AB109+AB110+AB111+AB112+AB113+AB114+AB116+AB118+AB120+AB121+AB123+AB125++AB127+AB128+AB131+AB108+AB122+AB124+AB126+AB115+AB117+AB119</f>
        <v>10820.85</v>
      </c>
      <c r="AC101" s="4">
        <f t="shared" ref="AC101:AC117" si="259">AA101+AB101</f>
        <v>972268.74999999988</v>
      </c>
      <c r="AD101" s="4">
        <f>AD105+AD106+AD107+AD109+AD110+AD111+AD112+AD113+AD114+AD116+AD118+AD120+AD121+AD123+AD125++AD127+AD128+AD131+AD108+AD122+AD124+AD126+AD115+AD117+AD119</f>
        <v>31123.9</v>
      </c>
      <c r="AE101" s="4">
        <f t="shared" si="231"/>
        <v>1003392.6499999999</v>
      </c>
      <c r="AF101" s="4">
        <f t="shared" si="254"/>
        <v>266407.8</v>
      </c>
      <c r="AG101" s="3">
        <f t="shared" ref="AG101" si="260">AG105+AG106+AG107+AG109+AG110+AG111+AG112+AG113+AG114+AG116+AG118+AG120+AG121+AG123+AG125++AG127+AG128+AG131</f>
        <v>37871.701999999997</v>
      </c>
      <c r="AH101" s="3">
        <f t="shared" si="235"/>
        <v>304279.50199999998</v>
      </c>
      <c r="AI101" s="3">
        <f>AI105+AI106+AI107+AI109+AI110+AI111+AI112+AI113+AI114+AI116+AI118+AI120+AI121+AI123+AI125++AI127+AI128+AI131+AI108+AI122+AI124+AI126+AI115+AI117+AI119</f>
        <v>0</v>
      </c>
      <c r="AJ101" s="3">
        <f t="shared" ref="AJ101:AJ129" si="261">AH101+AI101</f>
        <v>304279.50199999998</v>
      </c>
      <c r="AK101" s="3">
        <f>AK105+AK106+AK107+AK109+AK110+AK111+AK112+AK113+AK114+AK116+AK118+AK120+AK121+AK123+AK125++AK127+AK128+AK131+AK108+AK122+AK124+AK126+AK115+AK117+AK119</f>
        <v>161550.97</v>
      </c>
      <c r="AL101" s="3">
        <f t="shared" ref="AL101:AL129" si="262">AJ101+AK101</f>
        <v>465830.47199999995</v>
      </c>
      <c r="AM101" s="3">
        <f>AM105+AM106+AM107+AM109+AM110+AM111+AM112+AM113+AM114+AM116+AM118+AM120+AM121+AM123+AM125++AM127+AM128+AM131+AM108+AM122+AM124+AM126+AM115+AM117+AM119</f>
        <v>0</v>
      </c>
      <c r="AN101" s="3">
        <f t="shared" ref="AN101:AN129" si="263">AL101+AM101</f>
        <v>465830.47199999995</v>
      </c>
      <c r="AO101" s="3">
        <f>AO105+AO106+AO107+AO109+AO110+AO111+AO112+AO113+AO114+AO116+AO118+AO120+AO121+AO123+AO125++AO127+AO128+AO131+AO108+AO122+AO124+AO126+AO115+AO117+AO119</f>
        <v>0</v>
      </c>
      <c r="AP101" s="3">
        <f t="shared" ref="AP101:AP129" si="264">AN101+AO101</f>
        <v>465830.47199999995</v>
      </c>
      <c r="AQ101" s="3">
        <f t="shared" ref="AQ101" si="265">AQ105+AQ106+AQ107+AQ109+AQ110+AQ111+AQ112+AQ113+AQ114+AQ116+AQ118+AQ120+AQ121+AQ123+AQ125++AQ127+AQ128+AQ131+AQ108+AQ122+AQ124+AQ126+AQ115+AQ117+AQ119</f>
        <v>30975.84</v>
      </c>
      <c r="AR101" s="3">
        <f t="shared" si="232"/>
        <v>496806.31199999998</v>
      </c>
      <c r="AS101" s="5"/>
      <c r="AT101" s="5">
        <v>0</v>
      </c>
    </row>
    <row r="102" spans="1:46" x14ac:dyDescent="0.35">
      <c r="A102" s="31"/>
      <c r="B102" s="24" t="s">
        <v>12</v>
      </c>
      <c r="C102" s="2"/>
      <c r="D102" s="4">
        <f>D132+D136+D139</f>
        <v>627756.69999999995</v>
      </c>
      <c r="E102" s="4">
        <f>E132+E136+E139</f>
        <v>0</v>
      </c>
      <c r="F102" s="4">
        <f t="shared" si="233"/>
        <v>627756.69999999995</v>
      </c>
      <c r="G102" s="4">
        <f>G132+G136+G139</f>
        <v>-3146.2000000000003</v>
      </c>
      <c r="H102" s="4">
        <f t="shared" si="249"/>
        <v>624610.5</v>
      </c>
      <c r="I102" s="4">
        <f>I132+I136+I139</f>
        <v>0</v>
      </c>
      <c r="J102" s="4">
        <f t="shared" si="250"/>
        <v>624610.5</v>
      </c>
      <c r="K102" s="4">
        <f>K132+K136+K139</f>
        <v>0</v>
      </c>
      <c r="L102" s="4">
        <f t="shared" si="251"/>
        <v>624610.5</v>
      </c>
      <c r="M102" s="4">
        <f>M132+M136+M139</f>
        <v>0</v>
      </c>
      <c r="N102" s="4">
        <f t="shared" si="252"/>
        <v>624610.5</v>
      </c>
      <c r="O102" s="4">
        <f>O132+O136+O139</f>
        <v>0</v>
      </c>
      <c r="P102" s="4">
        <f t="shared" si="253"/>
        <v>624610.5</v>
      </c>
      <c r="Q102" s="4">
        <f>Q132+Q136+Q139</f>
        <v>0</v>
      </c>
      <c r="R102" s="3">
        <f t="shared" si="230"/>
        <v>624610.5</v>
      </c>
      <c r="S102" s="4">
        <f t="shared" ref="S102:AF102" si="266">S132+S136+S139</f>
        <v>809278.8</v>
      </c>
      <c r="T102" s="4">
        <f t="shared" ref="T102:V102" si="267">T132+T136+T139</f>
        <v>0</v>
      </c>
      <c r="U102" s="4">
        <f t="shared" si="234"/>
        <v>809278.8</v>
      </c>
      <c r="V102" s="4">
        <f t="shared" si="267"/>
        <v>-6947.6</v>
      </c>
      <c r="W102" s="4">
        <f t="shared" si="256"/>
        <v>802331.20000000007</v>
      </c>
      <c r="X102" s="4">
        <f t="shared" ref="X102" si="268">X132+X136+X139</f>
        <v>0</v>
      </c>
      <c r="Y102" s="4">
        <f t="shared" si="257"/>
        <v>802331.20000000007</v>
      </c>
      <c r="Z102" s="4">
        <f t="shared" ref="Z102:AB102" si="269">Z132+Z136+Z139</f>
        <v>0</v>
      </c>
      <c r="AA102" s="4">
        <f t="shared" si="258"/>
        <v>802331.20000000007</v>
      </c>
      <c r="AB102" s="4">
        <f t="shared" si="269"/>
        <v>0</v>
      </c>
      <c r="AC102" s="4">
        <f t="shared" si="259"/>
        <v>802331.20000000007</v>
      </c>
      <c r="AD102" s="4">
        <f t="shared" ref="AD102" si="270">AD132+AD136+AD139</f>
        <v>0</v>
      </c>
      <c r="AE102" s="3">
        <f t="shared" si="231"/>
        <v>802331.20000000007</v>
      </c>
      <c r="AF102" s="4">
        <f t="shared" si="266"/>
        <v>219552.1</v>
      </c>
      <c r="AG102" s="3">
        <f t="shared" ref="AG102:AI102" si="271">AG132+AG136+AG139</f>
        <v>0</v>
      </c>
      <c r="AH102" s="3">
        <f t="shared" si="235"/>
        <v>219552.1</v>
      </c>
      <c r="AI102" s="3">
        <f t="shared" si="271"/>
        <v>-8970.4000000000015</v>
      </c>
      <c r="AJ102" s="3">
        <f t="shared" si="261"/>
        <v>210581.7</v>
      </c>
      <c r="AK102" s="3">
        <f t="shared" ref="AK102:AM102" si="272">AK132+AK136+AK139</f>
        <v>0</v>
      </c>
      <c r="AL102" s="3">
        <f t="shared" si="262"/>
        <v>210581.7</v>
      </c>
      <c r="AM102" s="3">
        <f t="shared" si="272"/>
        <v>0</v>
      </c>
      <c r="AN102" s="3">
        <f t="shared" si="263"/>
        <v>210581.7</v>
      </c>
      <c r="AO102" s="3">
        <f t="shared" ref="AO102:AQ102" si="273">AO132+AO136+AO139</f>
        <v>0</v>
      </c>
      <c r="AP102" s="3">
        <f t="shared" si="264"/>
        <v>210581.7</v>
      </c>
      <c r="AQ102" s="3">
        <f t="shared" si="273"/>
        <v>0</v>
      </c>
      <c r="AR102" s="3">
        <f t="shared" si="232"/>
        <v>210581.7</v>
      </c>
      <c r="AS102" s="5"/>
      <c r="AT102" s="5"/>
    </row>
    <row r="103" spans="1:46" x14ac:dyDescent="0.35">
      <c r="A103" s="31"/>
      <c r="B103" s="24" t="s">
        <v>20</v>
      </c>
      <c r="C103" s="2"/>
      <c r="D103" s="4">
        <f>D140</f>
        <v>143201.79999999999</v>
      </c>
      <c r="E103" s="4">
        <f>E140</f>
        <v>0</v>
      </c>
      <c r="F103" s="4">
        <f t="shared" si="233"/>
        <v>143201.79999999999</v>
      </c>
      <c r="G103" s="4">
        <f>G140</f>
        <v>1364.3</v>
      </c>
      <c r="H103" s="4">
        <f t="shared" si="249"/>
        <v>144566.09999999998</v>
      </c>
      <c r="I103" s="4">
        <f>I140</f>
        <v>0</v>
      </c>
      <c r="J103" s="4">
        <f t="shared" si="250"/>
        <v>144566.09999999998</v>
      </c>
      <c r="K103" s="4">
        <f>K140</f>
        <v>0</v>
      </c>
      <c r="L103" s="4">
        <f t="shared" si="251"/>
        <v>144566.09999999998</v>
      </c>
      <c r="M103" s="4">
        <f>M140</f>
        <v>0</v>
      </c>
      <c r="N103" s="4">
        <f t="shared" si="252"/>
        <v>144566.09999999998</v>
      </c>
      <c r="O103" s="4">
        <f>O140</f>
        <v>0</v>
      </c>
      <c r="P103" s="4">
        <f t="shared" si="253"/>
        <v>144566.09999999998</v>
      </c>
      <c r="Q103" s="4">
        <f>Q140</f>
        <v>0</v>
      </c>
      <c r="R103" s="3">
        <f t="shared" si="230"/>
        <v>144566.09999999998</v>
      </c>
      <c r="S103" s="4">
        <f t="shared" ref="S103:AF103" si="274">S140</f>
        <v>143201.79999999999</v>
      </c>
      <c r="T103" s="4">
        <f t="shared" ref="T103:V103" si="275">T140</f>
        <v>0</v>
      </c>
      <c r="U103" s="4">
        <f t="shared" si="234"/>
        <v>143201.79999999999</v>
      </c>
      <c r="V103" s="4">
        <f t="shared" si="275"/>
        <v>17638.7</v>
      </c>
      <c r="W103" s="4">
        <f t="shared" si="256"/>
        <v>160840.5</v>
      </c>
      <c r="X103" s="4">
        <f t="shared" ref="X103" si="276">X140</f>
        <v>0</v>
      </c>
      <c r="Y103" s="4">
        <f t="shared" si="257"/>
        <v>160840.5</v>
      </c>
      <c r="Z103" s="4">
        <f t="shared" ref="Z103:AB103" si="277">Z140</f>
        <v>0</v>
      </c>
      <c r="AA103" s="4">
        <f t="shared" si="258"/>
        <v>160840.5</v>
      </c>
      <c r="AB103" s="4">
        <f t="shared" si="277"/>
        <v>0</v>
      </c>
      <c r="AC103" s="4">
        <f t="shared" si="259"/>
        <v>160840.5</v>
      </c>
      <c r="AD103" s="4">
        <f t="shared" ref="AD103" si="278">AD140</f>
        <v>0</v>
      </c>
      <c r="AE103" s="3">
        <f t="shared" si="231"/>
        <v>160840.5</v>
      </c>
      <c r="AF103" s="4">
        <f t="shared" si="274"/>
        <v>147960.20000000001</v>
      </c>
      <c r="AG103" s="3">
        <f t="shared" ref="AG103:AI103" si="279">AG140</f>
        <v>0</v>
      </c>
      <c r="AH103" s="3">
        <f t="shared" si="235"/>
        <v>147960.20000000001</v>
      </c>
      <c r="AI103" s="3">
        <f t="shared" si="279"/>
        <v>19661.599999999999</v>
      </c>
      <c r="AJ103" s="3">
        <f t="shared" si="261"/>
        <v>167621.80000000002</v>
      </c>
      <c r="AK103" s="3">
        <f t="shared" ref="AK103:AM103" si="280">AK140</f>
        <v>0</v>
      </c>
      <c r="AL103" s="3">
        <f t="shared" si="262"/>
        <v>167621.80000000002</v>
      </c>
      <c r="AM103" s="3">
        <f t="shared" si="280"/>
        <v>0</v>
      </c>
      <c r="AN103" s="3">
        <f t="shared" si="263"/>
        <v>167621.80000000002</v>
      </c>
      <c r="AO103" s="3">
        <f t="shared" ref="AO103:AQ103" si="281">AO140</f>
        <v>0</v>
      </c>
      <c r="AP103" s="3">
        <f t="shared" si="264"/>
        <v>167621.80000000002</v>
      </c>
      <c r="AQ103" s="3">
        <f t="shared" si="281"/>
        <v>0</v>
      </c>
      <c r="AR103" s="3">
        <f t="shared" si="232"/>
        <v>167621.80000000002</v>
      </c>
      <c r="AS103" s="5"/>
      <c r="AT103" s="5"/>
    </row>
    <row r="104" spans="1:46" ht="36" x14ac:dyDescent="0.35">
      <c r="A104" s="31"/>
      <c r="B104" s="24" t="s">
        <v>116</v>
      </c>
      <c r="C104" s="2"/>
      <c r="D104" s="4">
        <f>D133</f>
        <v>518443.7</v>
      </c>
      <c r="E104" s="4">
        <f>E133</f>
        <v>0</v>
      </c>
      <c r="F104" s="4">
        <f t="shared" si="233"/>
        <v>518443.7</v>
      </c>
      <c r="G104" s="4">
        <f>G133</f>
        <v>352757.7</v>
      </c>
      <c r="H104" s="4">
        <f t="shared" si="249"/>
        <v>871201.4</v>
      </c>
      <c r="I104" s="4">
        <f>I133</f>
        <v>0</v>
      </c>
      <c r="J104" s="4">
        <f t="shared" si="250"/>
        <v>871201.4</v>
      </c>
      <c r="K104" s="4">
        <f>K133</f>
        <v>0</v>
      </c>
      <c r="L104" s="4">
        <f t="shared" si="251"/>
        <v>871201.4</v>
      </c>
      <c r="M104" s="4">
        <f>M133</f>
        <v>0</v>
      </c>
      <c r="N104" s="4">
        <f t="shared" si="252"/>
        <v>871201.4</v>
      </c>
      <c r="O104" s="4">
        <f>O133</f>
        <v>0</v>
      </c>
      <c r="P104" s="4">
        <f t="shared" si="253"/>
        <v>871201.4</v>
      </c>
      <c r="Q104" s="4">
        <f>Q133</f>
        <v>0</v>
      </c>
      <c r="R104" s="3">
        <f t="shared" si="230"/>
        <v>871201.4</v>
      </c>
      <c r="S104" s="4">
        <f t="shared" ref="S104:AF104" si="282">S133</f>
        <v>533322.9</v>
      </c>
      <c r="T104" s="4">
        <f t="shared" ref="T104" si="283">T133</f>
        <v>0</v>
      </c>
      <c r="U104" s="4">
        <f t="shared" si="234"/>
        <v>533322.9</v>
      </c>
      <c r="V104" s="4"/>
      <c r="W104" s="4">
        <f t="shared" si="256"/>
        <v>533322.9</v>
      </c>
      <c r="X104" s="4"/>
      <c r="Y104" s="4">
        <f t="shared" si="257"/>
        <v>533322.9</v>
      </c>
      <c r="Z104" s="4"/>
      <c r="AA104" s="4">
        <f t="shared" si="258"/>
        <v>533322.9</v>
      </c>
      <c r="AB104" s="4"/>
      <c r="AC104" s="4">
        <f t="shared" si="259"/>
        <v>533322.9</v>
      </c>
      <c r="AD104" s="4"/>
      <c r="AE104" s="3">
        <f t="shared" si="231"/>
        <v>533322.9</v>
      </c>
      <c r="AF104" s="4">
        <f t="shared" si="282"/>
        <v>2107564.9</v>
      </c>
      <c r="AG104" s="3">
        <f t="shared" ref="AG104:AI104" si="284">AG133</f>
        <v>0</v>
      </c>
      <c r="AH104" s="3">
        <f t="shared" si="235"/>
        <v>2107564.9</v>
      </c>
      <c r="AI104" s="3">
        <f t="shared" si="284"/>
        <v>0</v>
      </c>
      <c r="AJ104" s="3">
        <f t="shared" si="261"/>
        <v>2107564.9</v>
      </c>
      <c r="AK104" s="3">
        <f t="shared" ref="AK104:AM104" si="285">AK133</f>
        <v>0</v>
      </c>
      <c r="AL104" s="3">
        <f t="shared" si="262"/>
        <v>2107564.9</v>
      </c>
      <c r="AM104" s="3">
        <f t="shared" si="285"/>
        <v>0</v>
      </c>
      <c r="AN104" s="3">
        <f t="shared" si="263"/>
        <v>2107564.9</v>
      </c>
      <c r="AO104" s="3">
        <f t="shared" ref="AO104:AQ104" si="286">AO133</f>
        <v>0</v>
      </c>
      <c r="AP104" s="3">
        <f t="shared" si="264"/>
        <v>2107564.9</v>
      </c>
      <c r="AQ104" s="3">
        <f t="shared" si="286"/>
        <v>0</v>
      </c>
      <c r="AR104" s="3">
        <f t="shared" si="232"/>
        <v>2107564.9</v>
      </c>
      <c r="AS104" s="5"/>
      <c r="AT104" s="5"/>
    </row>
    <row r="105" spans="1:46" ht="54" x14ac:dyDescent="0.35">
      <c r="A105" s="31" t="s">
        <v>189</v>
      </c>
      <c r="B105" s="24" t="s">
        <v>60</v>
      </c>
      <c r="C105" s="2" t="s">
        <v>59</v>
      </c>
      <c r="D105" s="4">
        <v>34448</v>
      </c>
      <c r="E105" s="4"/>
      <c r="F105" s="4">
        <f t="shared" si="233"/>
        <v>34448</v>
      </c>
      <c r="G105" s="4"/>
      <c r="H105" s="4">
        <f t="shared" si="249"/>
        <v>34448</v>
      </c>
      <c r="I105" s="4"/>
      <c r="J105" s="4">
        <f t="shared" si="250"/>
        <v>34448</v>
      </c>
      <c r="K105" s="4"/>
      <c r="L105" s="4">
        <f t="shared" si="251"/>
        <v>34448</v>
      </c>
      <c r="M105" s="4"/>
      <c r="N105" s="4">
        <f t="shared" si="252"/>
        <v>34448</v>
      </c>
      <c r="O105" s="4"/>
      <c r="P105" s="4">
        <f t="shared" si="253"/>
        <v>34448</v>
      </c>
      <c r="Q105" s="4">
        <v>-30975.84</v>
      </c>
      <c r="R105" s="3">
        <f t="shared" si="230"/>
        <v>3472.16</v>
      </c>
      <c r="S105" s="4">
        <v>0</v>
      </c>
      <c r="T105" s="4">
        <v>0</v>
      </c>
      <c r="U105" s="4">
        <f t="shared" si="234"/>
        <v>0</v>
      </c>
      <c r="V105" s="4"/>
      <c r="W105" s="4">
        <f t="shared" si="256"/>
        <v>0</v>
      </c>
      <c r="X105" s="4"/>
      <c r="Y105" s="4">
        <f t="shared" si="257"/>
        <v>0</v>
      </c>
      <c r="Z105" s="4"/>
      <c r="AA105" s="4">
        <f t="shared" si="258"/>
        <v>0</v>
      </c>
      <c r="AB105" s="4"/>
      <c r="AC105" s="4">
        <f t="shared" si="259"/>
        <v>0</v>
      </c>
      <c r="AD105" s="4"/>
      <c r="AE105" s="3">
        <f t="shared" si="231"/>
        <v>0</v>
      </c>
      <c r="AF105" s="3">
        <v>0</v>
      </c>
      <c r="AG105" s="3">
        <v>0</v>
      </c>
      <c r="AH105" s="3">
        <f t="shared" si="235"/>
        <v>0</v>
      </c>
      <c r="AI105" s="3"/>
      <c r="AJ105" s="3">
        <f t="shared" si="261"/>
        <v>0</v>
      </c>
      <c r="AK105" s="3"/>
      <c r="AL105" s="3">
        <f t="shared" si="262"/>
        <v>0</v>
      </c>
      <c r="AM105" s="3"/>
      <c r="AN105" s="3">
        <f t="shared" si="263"/>
        <v>0</v>
      </c>
      <c r="AO105" s="3"/>
      <c r="AP105" s="3">
        <f t="shared" si="264"/>
        <v>0</v>
      </c>
      <c r="AQ105" s="3">
        <v>30975.84</v>
      </c>
      <c r="AR105" s="3">
        <f t="shared" si="232"/>
        <v>30975.84</v>
      </c>
      <c r="AS105" s="5" t="s">
        <v>87</v>
      </c>
      <c r="AT105" s="5"/>
    </row>
    <row r="106" spans="1:46" ht="54" x14ac:dyDescent="0.35">
      <c r="A106" s="31" t="s">
        <v>190</v>
      </c>
      <c r="B106" s="24" t="s">
        <v>61</v>
      </c>
      <c r="C106" s="2" t="s">
        <v>59</v>
      </c>
      <c r="D106" s="4">
        <v>99853.1</v>
      </c>
      <c r="E106" s="4">
        <v>-37871.701999999997</v>
      </c>
      <c r="F106" s="4">
        <f t="shared" si="233"/>
        <v>61981.398000000008</v>
      </c>
      <c r="G106" s="4"/>
      <c r="H106" s="4">
        <f t="shared" si="249"/>
        <v>61981.398000000008</v>
      </c>
      <c r="I106" s="4"/>
      <c r="J106" s="4">
        <f t="shared" si="250"/>
        <v>61981.398000000008</v>
      </c>
      <c r="K106" s="4"/>
      <c r="L106" s="4">
        <f t="shared" si="251"/>
        <v>61981.398000000008</v>
      </c>
      <c r="M106" s="4"/>
      <c r="N106" s="4">
        <f t="shared" si="252"/>
        <v>61981.398000000008</v>
      </c>
      <c r="O106" s="4"/>
      <c r="P106" s="4">
        <f t="shared" si="253"/>
        <v>61981.398000000008</v>
      </c>
      <c r="Q106" s="4"/>
      <c r="R106" s="3">
        <f t="shared" si="230"/>
        <v>61981.398000000008</v>
      </c>
      <c r="S106" s="4">
        <v>99000</v>
      </c>
      <c r="T106" s="4"/>
      <c r="U106" s="4">
        <f t="shared" si="234"/>
        <v>99000</v>
      </c>
      <c r="V106" s="4"/>
      <c r="W106" s="4">
        <f t="shared" si="256"/>
        <v>99000</v>
      </c>
      <c r="X106" s="4"/>
      <c r="Y106" s="4">
        <f t="shared" si="257"/>
        <v>99000</v>
      </c>
      <c r="Z106" s="4"/>
      <c r="AA106" s="4">
        <f t="shared" si="258"/>
        <v>99000</v>
      </c>
      <c r="AB106" s="4"/>
      <c r="AC106" s="4">
        <f t="shared" si="259"/>
        <v>99000</v>
      </c>
      <c r="AD106" s="4"/>
      <c r="AE106" s="3">
        <f t="shared" si="231"/>
        <v>99000</v>
      </c>
      <c r="AF106" s="3">
        <v>185560.6</v>
      </c>
      <c r="AG106" s="3">
        <v>37871.701999999997</v>
      </c>
      <c r="AH106" s="3">
        <f t="shared" si="235"/>
        <v>223432.302</v>
      </c>
      <c r="AI106" s="3"/>
      <c r="AJ106" s="3">
        <f t="shared" si="261"/>
        <v>223432.302</v>
      </c>
      <c r="AK106" s="3">
        <v>161550.97</v>
      </c>
      <c r="AL106" s="3">
        <f t="shared" si="262"/>
        <v>384983.272</v>
      </c>
      <c r="AM106" s="3"/>
      <c r="AN106" s="3">
        <f t="shared" si="263"/>
        <v>384983.272</v>
      </c>
      <c r="AO106" s="3"/>
      <c r="AP106" s="3">
        <f t="shared" si="264"/>
        <v>384983.272</v>
      </c>
      <c r="AQ106" s="3"/>
      <c r="AR106" s="3">
        <f t="shared" si="232"/>
        <v>384983.272</v>
      </c>
      <c r="AS106" s="5" t="s">
        <v>80</v>
      </c>
      <c r="AT106" s="5"/>
    </row>
    <row r="107" spans="1:46" ht="54" x14ac:dyDescent="0.35">
      <c r="A107" s="42" t="s">
        <v>191</v>
      </c>
      <c r="B107" s="47" t="s">
        <v>62</v>
      </c>
      <c r="C107" s="2" t="s">
        <v>59</v>
      </c>
      <c r="D107" s="4">
        <v>12463.8</v>
      </c>
      <c r="E107" s="4"/>
      <c r="F107" s="4">
        <f t="shared" si="233"/>
        <v>12463.8</v>
      </c>
      <c r="G107" s="4"/>
      <c r="H107" s="4">
        <f t="shared" si="249"/>
        <v>12463.8</v>
      </c>
      <c r="I107" s="4"/>
      <c r="J107" s="4">
        <f t="shared" si="250"/>
        <v>12463.8</v>
      </c>
      <c r="K107" s="4"/>
      <c r="L107" s="4">
        <f t="shared" si="251"/>
        <v>12463.8</v>
      </c>
      <c r="M107" s="4"/>
      <c r="N107" s="4">
        <f t="shared" si="252"/>
        <v>12463.8</v>
      </c>
      <c r="O107" s="4">
        <f>-228.45</f>
        <v>-228.45</v>
      </c>
      <c r="P107" s="4">
        <f t="shared" si="253"/>
        <v>12235.349999999999</v>
      </c>
      <c r="Q107" s="4">
        <v>-12235.35</v>
      </c>
      <c r="R107" s="3">
        <f t="shared" si="230"/>
        <v>0</v>
      </c>
      <c r="S107" s="4">
        <v>17955.900000000001</v>
      </c>
      <c r="T107" s="4"/>
      <c r="U107" s="4">
        <f t="shared" si="234"/>
        <v>17955.900000000001</v>
      </c>
      <c r="V107" s="4"/>
      <c r="W107" s="4">
        <f t="shared" si="256"/>
        <v>17955.900000000001</v>
      </c>
      <c r="X107" s="4"/>
      <c r="Y107" s="4">
        <f t="shared" si="257"/>
        <v>17955.900000000001</v>
      </c>
      <c r="Z107" s="4"/>
      <c r="AA107" s="4">
        <f t="shared" si="258"/>
        <v>17955.900000000001</v>
      </c>
      <c r="AB107" s="4"/>
      <c r="AC107" s="4">
        <f t="shared" si="259"/>
        <v>17955.900000000001</v>
      </c>
      <c r="AD107" s="4"/>
      <c r="AE107" s="3">
        <f t="shared" si="231"/>
        <v>17955.900000000001</v>
      </c>
      <c r="AF107" s="3">
        <v>0</v>
      </c>
      <c r="AG107" s="3">
        <v>0</v>
      </c>
      <c r="AH107" s="3">
        <f t="shared" si="235"/>
        <v>0</v>
      </c>
      <c r="AI107" s="3"/>
      <c r="AJ107" s="3">
        <f t="shared" si="261"/>
        <v>0</v>
      </c>
      <c r="AK107" s="3"/>
      <c r="AL107" s="3">
        <f t="shared" si="262"/>
        <v>0</v>
      </c>
      <c r="AM107" s="3"/>
      <c r="AN107" s="3">
        <f t="shared" si="263"/>
        <v>0</v>
      </c>
      <c r="AO107" s="3"/>
      <c r="AP107" s="3">
        <f t="shared" si="264"/>
        <v>0</v>
      </c>
      <c r="AQ107" s="3"/>
      <c r="AR107" s="3">
        <f t="shared" si="232"/>
        <v>0</v>
      </c>
      <c r="AS107" s="5" t="s">
        <v>82</v>
      </c>
      <c r="AT107" s="5"/>
    </row>
    <row r="108" spans="1:46" ht="54" x14ac:dyDescent="0.35">
      <c r="A108" s="43"/>
      <c r="B108" s="49"/>
      <c r="C108" s="2" t="s">
        <v>302</v>
      </c>
      <c r="D108" s="4"/>
      <c r="E108" s="4"/>
      <c r="F108" s="4"/>
      <c r="G108" s="4">
        <v>2284.5</v>
      </c>
      <c r="H108" s="4">
        <f t="shared" si="249"/>
        <v>2284.5</v>
      </c>
      <c r="I108" s="4"/>
      <c r="J108" s="4">
        <f t="shared" si="250"/>
        <v>2284.5</v>
      </c>
      <c r="K108" s="4"/>
      <c r="L108" s="4">
        <f t="shared" si="251"/>
        <v>2284.5</v>
      </c>
      <c r="M108" s="4"/>
      <c r="N108" s="4">
        <f t="shared" si="252"/>
        <v>2284.5</v>
      </c>
      <c r="O108" s="4">
        <v>228.45</v>
      </c>
      <c r="P108" s="4">
        <f t="shared" si="253"/>
        <v>2512.9499999999998</v>
      </c>
      <c r="Q108" s="4"/>
      <c r="R108" s="3">
        <f t="shared" si="230"/>
        <v>2512.9499999999998</v>
      </c>
      <c r="S108" s="4"/>
      <c r="T108" s="4"/>
      <c r="U108" s="4"/>
      <c r="V108" s="4"/>
      <c r="W108" s="4">
        <f t="shared" si="256"/>
        <v>0</v>
      </c>
      <c r="X108" s="4"/>
      <c r="Y108" s="4">
        <f t="shared" si="257"/>
        <v>0</v>
      </c>
      <c r="Z108" s="4"/>
      <c r="AA108" s="4">
        <f t="shared" si="258"/>
        <v>0</v>
      </c>
      <c r="AB108" s="4"/>
      <c r="AC108" s="4">
        <f t="shared" si="259"/>
        <v>0</v>
      </c>
      <c r="AD108" s="4"/>
      <c r="AE108" s="3">
        <f t="shared" si="231"/>
        <v>0</v>
      </c>
      <c r="AF108" s="3"/>
      <c r="AG108" s="3"/>
      <c r="AH108" s="3"/>
      <c r="AI108" s="3"/>
      <c r="AJ108" s="3">
        <f t="shared" si="261"/>
        <v>0</v>
      </c>
      <c r="AK108" s="3"/>
      <c r="AL108" s="3">
        <f t="shared" si="262"/>
        <v>0</v>
      </c>
      <c r="AM108" s="3"/>
      <c r="AN108" s="3">
        <f t="shared" si="263"/>
        <v>0</v>
      </c>
      <c r="AO108" s="3"/>
      <c r="AP108" s="3">
        <f t="shared" si="264"/>
        <v>0</v>
      </c>
      <c r="AQ108" s="3"/>
      <c r="AR108" s="3">
        <f t="shared" si="232"/>
        <v>0</v>
      </c>
      <c r="AS108" s="5" t="s">
        <v>82</v>
      </c>
      <c r="AT108" s="5"/>
    </row>
    <row r="109" spans="1:46" ht="54" x14ac:dyDescent="0.35">
      <c r="A109" s="31" t="s">
        <v>192</v>
      </c>
      <c r="B109" s="24" t="s">
        <v>63</v>
      </c>
      <c r="C109" s="2" t="s">
        <v>59</v>
      </c>
      <c r="D109" s="4">
        <v>13479.7</v>
      </c>
      <c r="E109" s="4"/>
      <c r="F109" s="4">
        <f t="shared" si="233"/>
        <v>13479.7</v>
      </c>
      <c r="G109" s="4"/>
      <c r="H109" s="4">
        <f t="shared" si="249"/>
        <v>13479.7</v>
      </c>
      <c r="I109" s="4"/>
      <c r="J109" s="4">
        <f t="shared" si="250"/>
        <v>13479.7</v>
      </c>
      <c r="K109" s="4"/>
      <c r="L109" s="4">
        <f t="shared" si="251"/>
        <v>13479.7</v>
      </c>
      <c r="M109" s="4"/>
      <c r="N109" s="4">
        <f t="shared" si="252"/>
        <v>13479.7</v>
      </c>
      <c r="O109" s="4"/>
      <c r="P109" s="4">
        <f t="shared" si="253"/>
        <v>13479.7</v>
      </c>
      <c r="Q109" s="4">
        <v>-11386.789000000001</v>
      </c>
      <c r="R109" s="3">
        <f t="shared" si="230"/>
        <v>2092.9110000000001</v>
      </c>
      <c r="S109" s="4">
        <v>0</v>
      </c>
      <c r="T109" s="4">
        <v>0</v>
      </c>
      <c r="U109" s="4">
        <f t="shared" si="234"/>
        <v>0</v>
      </c>
      <c r="V109" s="4"/>
      <c r="W109" s="4">
        <f t="shared" si="256"/>
        <v>0</v>
      </c>
      <c r="X109" s="4"/>
      <c r="Y109" s="4">
        <f t="shared" si="257"/>
        <v>0</v>
      </c>
      <c r="Z109" s="4"/>
      <c r="AA109" s="4">
        <f t="shared" si="258"/>
        <v>0</v>
      </c>
      <c r="AB109" s="4"/>
      <c r="AC109" s="4">
        <f t="shared" si="259"/>
        <v>0</v>
      </c>
      <c r="AD109" s="4"/>
      <c r="AE109" s="3">
        <f t="shared" si="231"/>
        <v>0</v>
      </c>
      <c r="AF109" s="3">
        <v>0</v>
      </c>
      <c r="AG109" s="3">
        <v>0</v>
      </c>
      <c r="AH109" s="3">
        <f t="shared" si="235"/>
        <v>0</v>
      </c>
      <c r="AI109" s="3"/>
      <c r="AJ109" s="3">
        <f t="shared" si="261"/>
        <v>0</v>
      </c>
      <c r="AK109" s="3"/>
      <c r="AL109" s="3">
        <f t="shared" si="262"/>
        <v>0</v>
      </c>
      <c r="AM109" s="3"/>
      <c r="AN109" s="3">
        <f t="shared" si="263"/>
        <v>0</v>
      </c>
      <c r="AO109" s="3"/>
      <c r="AP109" s="3">
        <f t="shared" si="264"/>
        <v>0</v>
      </c>
      <c r="AQ109" s="3"/>
      <c r="AR109" s="3">
        <f t="shared" si="232"/>
        <v>0</v>
      </c>
      <c r="AS109" s="5" t="s">
        <v>88</v>
      </c>
      <c r="AT109" s="5"/>
    </row>
    <row r="110" spans="1:46" ht="54" x14ac:dyDescent="0.35">
      <c r="A110" s="31" t="s">
        <v>193</v>
      </c>
      <c r="B110" s="24" t="s">
        <v>64</v>
      </c>
      <c r="C110" s="2" t="s">
        <v>302</v>
      </c>
      <c r="D110" s="4">
        <v>9847.7000000000007</v>
      </c>
      <c r="E110" s="4"/>
      <c r="F110" s="4">
        <f t="shared" si="233"/>
        <v>9847.7000000000007</v>
      </c>
      <c r="G110" s="4"/>
      <c r="H110" s="4">
        <f t="shared" si="249"/>
        <v>9847.7000000000007</v>
      </c>
      <c r="I110" s="4"/>
      <c r="J110" s="4">
        <f t="shared" si="250"/>
        <v>9847.7000000000007</v>
      </c>
      <c r="K110" s="4"/>
      <c r="L110" s="4">
        <f t="shared" si="251"/>
        <v>9847.7000000000007</v>
      </c>
      <c r="M110" s="4"/>
      <c r="N110" s="4">
        <f t="shared" si="252"/>
        <v>9847.7000000000007</v>
      </c>
      <c r="O110" s="4"/>
      <c r="P110" s="4">
        <f t="shared" si="253"/>
        <v>9847.7000000000007</v>
      </c>
      <c r="Q110" s="4"/>
      <c r="R110" s="3">
        <f t="shared" si="230"/>
        <v>9847.7000000000007</v>
      </c>
      <c r="S110" s="4">
        <v>0</v>
      </c>
      <c r="T110" s="4">
        <v>0</v>
      </c>
      <c r="U110" s="4">
        <f t="shared" si="234"/>
        <v>0</v>
      </c>
      <c r="V110" s="4"/>
      <c r="W110" s="4">
        <f t="shared" si="256"/>
        <v>0</v>
      </c>
      <c r="X110" s="4"/>
      <c r="Y110" s="4">
        <f t="shared" si="257"/>
        <v>0</v>
      </c>
      <c r="Z110" s="4"/>
      <c r="AA110" s="4">
        <f t="shared" si="258"/>
        <v>0</v>
      </c>
      <c r="AB110" s="4"/>
      <c r="AC110" s="4">
        <f t="shared" si="259"/>
        <v>0</v>
      </c>
      <c r="AD110" s="4"/>
      <c r="AE110" s="3">
        <f t="shared" si="231"/>
        <v>0</v>
      </c>
      <c r="AF110" s="3">
        <v>0</v>
      </c>
      <c r="AG110" s="3">
        <v>0</v>
      </c>
      <c r="AH110" s="3">
        <f t="shared" si="235"/>
        <v>0</v>
      </c>
      <c r="AI110" s="3"/>
      <c r="AJ110" s="3">
        <f t="shared" si="261"/>
        <v>0</v>
      </c>
      <c r="AK110" s="3"/>
      <c r="AL110" s="3">
        <f t="shared" si="262"/>
        <v>0</v>
      </c>
      <c r="AM110" s="3"/>
      <c r="AN110" s="3">
        <f t="shared" si="263"/>
        <v>0</v>
      </c>
      <c r="AO110" s="3"/>
      <c r="AP110" s="3">
        <f t="shared" si="264"/>
        <v>0</v>
      </c>
      <c r="AQ110" s="3"/>
      <c r="AR110" s="3">
        <f t="shared" si="232"/>
        <v>0</v>
      </c>
      <c r="AS110" s="5" t="s">
        <v>94</v>
      </c>
      <c r="AT110" s="5"/>
    </row>
    <row r="111" spans="1:46" ht="54" x14ac:dyDescent="0.35">
      <c r="A111" s="31" t="s">
        <v>194</v>
      </c>
      <c r="B111" s="24" t="s">
        <v>65</v>
      </c>
      <c r="C111" s="2" t="s">
        <v>59</v>
      </c>
      <c r="D111" s="4">
        <v>41819</v>
      </c>
      <c r="E111" s="4"/>
      <c r="F111" s="4">
        <f t="shared" si="233"/>
        <v>41819</v>
      </c>
      <c r="G111" s="4"/>
      <c r="H111" s="4">
        <f t="shared" si="249"/>
        <v>41819</v>
      </c>
      <c r="I111" s="4"/>
      <c r="J111" s="4">
        <f t="shared" si="250"/>
        <v>41819</v>
      </c>
      <c r="K111" s="4">
        <v>-32469</v>
      </c>
      <c r="L111" s="4">
        <f t="shared" si="251"/>
        <v>9350</v>
      </c>
      <c r="M111" s="4"/>
      <c r="N111" s="4">
        <f t="shared" si="252"/>
        <v>9350</v>
      </c>
      <c r="O111" s="4"/>
      <c r="P111" s="4">
        <f t="shared" si="253"/>
        <v>9350</v>
      </c>
      <c r="Q111" s="4"/>
      <c r="R111" s="3">
        <f t="shared" si="230"/>
        <v>9350</v>
      </c>
      <c r="S111" s="4">
        <v>0</v>
      </c>
      <c r="T111" s="4">
        <v>0</v>
      </c>
      <c r="U111" s="4">
        <f t="shared" si="234"/>
        <v>0</v>
      </c>
      <c r="V111" s="4"/>
      <c r="W111" s="4">
        <f t="shared" si="256"/>
        <v>0</v>
      </c>
      <c r="X111" s="4"/>
      <c r="Y111" s="4">
        <f t="shared" si="257"/>
        <v>0</v>
      </c>
      <c r="Z111" s="4"/>
      <c r="AA111" s="4">
        <f t="shared" si="258"/>
        <v>0</v>
      </c>
      <c r="AB111" s="4"/>
      <c r="AC111" s="4">
        <f t="shared" si="259"/>
        <v>0</v>
      </c>
      <c r="AD111" s="4"/>
      <c r="AE111" s="3">
        <f t="shared" si="231"/>
        <v>0</v>
      </c>
      <c r="AF111" s="3">
        <v>0</v>
      </c>
      <c r="AG111" s="3">
        <v>0</v>
      </c>
      <c r="AH111" s="3">
        <f t="shared" si="235"/>
        <v>0</v>
      </c>
      <c r="AI111" s="3"/>
      <c r="AJ111" s="3">
        <f t="shared" si="261"/>
        <v>0</v>
      </c>
      <c r="AK111" s="3"/>
      <c r="AL111" s="3">
        <f t="shared" si="262"/>
        <v>0</v>
      </c>
      <c r="AM111" s="3"/>
      <c r="AN111" s="3">
        <f t="shared" si="263"/>
        <v>0</v>
      </c>
      <c r="AO111" s="3"/>
      <c r="AP111" s="3">
        <f t="shared" si="264"/>
        <v>0</v>
      </c>
      <c r="AQ111" s="3"/>
      <c r="AR111" s="3">
        <f t="shared" si="232"/>
        <v>0</v>
      </c>
      <c r="AS111" s="5" t="s">
        <v>95</v>
      </c>
      <c r="AT111" s="5"/>
    </row>
    <row r="112" spans="1:46" ht="54" x14ac:dyDescent="0.35">
      <c r="A112" s="31" t="s">
        <v>195</v>
      </c>
      <c r="B112" s="24" t="s">
        <v>66</v>
      </c>
      <c r="C112" s="2" t="s">
        <v>59</v>
      </c>
      <c r="D112" s="4">
        <v>20000</v>
      </c>
      <c r="E112" s="4"/>
      <c r="F112" s="4">
        <f t="shared" si="233"/>
        <v>20000</v>
      </c>
      <c r="G112" s="4"/>
      <c r="H112" s="4">
        <f t="shared" si="249"/>
        <v>20000</v>
      </c>
      <c r="I112" s="4"/>
      <c r="J112" s="4">
        <f t="shared" si="250"/>
        <v>20000</v>
      </c>
      <c r="K112" s="4"/>
      <c r="L112" s="4">
        <f t="shared" si="251"/>
        <v>20000</v>
      </c>
      <c r="M112" s="4"/>
      <c r="N112" s="4">
        <f t="shared" si="252"/>
        <v>20000</v>
      </c>
      <c r="O112" s="4"/>
      <c r="P112" s="4">
        <f t="shared" si="253"/>
        <v>20000</v>
      </c>
      <c r="Q112" s="4"/>
      <c r="R112" s="3">
        <f t="shared" si="230"/>
        <v>20000</v>
      </c>
      <c r="S112" s="4">
        <v>90000</v>
      </c>
      <c r="T112" s="4"/>
      <c r="U112" s="4">
        <f t="shared" si="234"/>
        <v>90000</v>
      </c>
      <c r="V112" s="4"/>
      <c r="W112" s="4">
        <f t="shared" si="256"/>
        <v>90000</v>
      </c>
      <c r="X112" s="4"/>
      <c r="Y112" s="4">
        <f t="shared" si="257"/>
        <v>90000</v>
      </c>
      <c r="Z112" s="4"/>
      <c r="AA112" s="4">
        <f t="shared" si="258"/>
        <v>90000</v>
      </c>
      <c r="AB112" s="4"/>
      <c r="AC112" s="4">
        <f t="shared" si="259"/>
        <v>90000</v>
      </c>
      <c r="AD112" s="4"/>
      <c r="AE112" s="3">
        <f t="shared" si="231"/>
        <v>90000</v>
      </c>
      <c r="AF112" s="3">
        <v>0</v>
      </c>
      <c r="AG112" s="3">
        <v>0</v>
      </c>
      <c r="AH112" s="3">
        <f t="shared" si="235"/>
        <v>0</v>
      </c>
      <c r="AI112" s="3"/>
      <c r="AJ112" s="3">
        <f t="shared" si="261"/>
        <v>0</v>
      </c>
      <c r="AK112" s="3"/>
      <c r="AL112" s="3">
        <f t="shared" si="262"/>
        <v>0</v>
      </c>
      <c r="AM112" s="3"/>
      <c r="AN112" s="3">
        <f t="shared" si="263"/>
        <v>0</v>
      </c>
      <c r="AO112" s="3"/>
      <c r="AP112" s="3">
        <f t="shared" si="264"/>
        <v>0</v>
      </c>
      <c r="AQ112" s="3"/>
      <c r="AR112" s="3">
        <f t="shared" si="232"/>
        <v>0</v>
      </c>
      <c r="AS112" s="5" t="s">
        <v>83</v>
      </c>
      <c r="AT112" s="5"/>
    </row>
    <row r="113" spans="1:46" ht="54" hidden="1" x14ac:dyDescent="0.35">
      <c r="A113" s="13" t="s">
        <v>194</v>
      </c>
      <c r="B113" s="1" t="s">
        <v>67</v>
      </c>
      <c r="C113" s="2" t="s">
        <v>59</v>
      </c>
      <c r="D113" s="4">
        <v>28405.1</v>
      </c>
      <c r="E113" s="4"/>
      <c r="F113" s="4">
        <f t="shared" si="233"/>
        <v>28405.1</v>
      </c>
      <c r="G113" s="4"/>
      <c r="H113" s="4">
        <f t="shared" si="249"/>
        <v>28405.1</v>
      </c>
      <c r="I113" s="4"/>
      <c r="J113" s="4">
        <f t="shared" si="250"/>
        <v>28405.1</v>
      </c>
      <c r="K113" s="4"/>
      <c r="L113" s="4">
        <f t="shared" si="251"/>
        <v>28405.1</v>
      </c>
      <c r="M113" s="4"/>
      <c r="N113" s="4">
        <f t="shared" si="252"/>
        <v>28405.1</v>
      </c>
      <c r="O113" s="4">
        <f>-19246.618-9158.482</f>
        <v>-28405.1</v>
      </c>
      <c r="P113" s="4">
        <f t="shared" si="253"/>
        <v>0</v>
      </c>
      <c r="Q113" s="4"/>
      <c r="R113" s="4">
        <f t="shared" si="230"/>
        <v>0</v>
      </c>
      <c r="S113" s="4">
        <v>0</v>
      </c>
      <c r="T113" s="4">
        <v>0</v>
      </c>
      <c r="U113" s="4">
        <f t="shared" si="234"/>
        <v>0</v>
      </c>
      <c r="V113" s="4"/>
      <c r="W113" s="4">
        <f t="shared" si="256"/>
        <v>0</v>
      </c>
      <c r="X113" s="4"/>
      <c r="Y113" s="4">
        <f t="shared" si="257"/>
        <v>0</v>
      </c>
      <c r="Z113" s="4"/>
      <c r="AA113" s="4">
        <f t="shared" si="258"/>
        <v>0</v>
      </c>
      <c r="AB113" s="4"/>
      <c r="AC113" s="4">
        <f t="shared" si="259"/>
        <v>0</v>
      </c>
      <c r="AD113" s="4"/>
      <c r="AE113" s="4">
        <f t="shared" si="231"/>
        <v>0</v>
      </c>
      <c r="AF113" s="3">
        <v>0</v>
      </c>
      <c r="AG113" s="3">
        <v>0</v>
      </c>
      <c r="AH113" s="3">
        <f t="shared" si="235"/>
        <v>0</v>
      </c>
      <c r="AI113" s="3"/>
      <c r="AJ113" s="3">
        <f t="shared" si="261"/>
        <v>0</v>
      </c>
      <c r="AK113" s="3"/>
      <c r="AL113" s="3">
        <f t="shared" si="262"/>
        <v>0</v>
      </c>
      <c r="AM113" s="3"/>
      <c r="AN113" s="3">
        <f t="shared" si="263"/>
        <v>0</v>
      </c>
      <c r="AO113" s="3"/>
      <c r="AP113" s="3">
        <f t="shared" si="264"/>
        <v>0</v>
      </c>
      <c r="AQ113" s="3"/>
      <c r="AR113" s="3">
        <f t="shared" si="232"/>
        <v>0</v>
      </c>
      <c r="AS113" s="5" t="s">
        <v>89</v>
      </c>
      <c r="AT113" s="5">
        <v>0</v>
      </c>
    </row>
    <row r="114" spans="1:46" ht="54" hidden="1" x14ac:dyDescent="0.35">
      <c r="A114" s="13" t="s">
        <v>193</v>
      </c>
      <c r="B114" s="1" t="s">
        <v>68</v>
      </c>
      <c r="C114" s="2" t="s">
        <v>59</v>
      </c>
      <c r="D114" s="4">
        <v>522</v>
      </c>
      <c r="E114" s="4"/>
      <c r="F114" s="4">
        <f t="shared" si="233"/>
        <v>522</v>
      </c>
      <c r="G114" s="4">
        <v>-522</v>
      </c>
      <c r="H114" s="4">
        <f t="shared" si="249"/>
        <v>0</v>
      </c>
      <c r="I114" s="4"/>
      <c r="J114" s="4">
        <f t="shared" si="250"/>
        <v>0</v>
      </c>
      <c r="K114" s="4"/>
      <c r="L114" s="4">
        <f t="shared" si="251"/>
        <v>0</v>
      </c>
      <c r="M114" s="4"/>
      <c r="N114" s="4">
        <f t="shared" si="252"/>
        <v>0</v>
      </c>
      <c r="O114" s="4"/>
      <c r="P114" s="4">
        <f t="shared" si="253"/>
        <v>0</v>
      </c>
      <c r="Q114" s="4"/>
      <c r="R114" s="4">
        <f t="shared" si="230"/>
        <v>0</v>
      </c>
      <c r="S114" s="4">
        <v>0</v>
      </c>
      <c r="T114" s="4">
        <v>0</v>
      </c>
      <c r="U114" s="4">
        <f t="shared" si="234"/>
        <v>0</v>
      </c>
      <c r="V114" s="4"/>
      <c r="W114" s="4">
        <f t="shared" si="256"/>
        <v>0</v>
      </c>
      <c r="X114" s="4"/>
      <c r="Y114" s="4">
        <f t="shared" si="257"/>
        <v>0</v>
      </c>
      <c r="Z114" s="4"/>
      <c r="AA114" s="4">
        <f t="shared" si="258"/>
        <v>0</v>
      </c>
      <c r="AB114" s="4"/>
      <c r="AC114" s="4">
        <f t="shared" si="259"/>
        <v>0</v>
      </c>
      <c r="AD114" s="4"/>
      <c r="AE114" s="4">
        <f t="shared" si="231"/>
        <v>0</v>
      </c>
      <c r="AF114" s="3">
        <v>0</v>
      </c>
      <c r="AG114" s="3">
        <v>0</v>
      </c>
      <c r="AH114" s="3">
        <f t="shared" si="235"/>
        <v>0</v>
      </c>
      <c r="AI114" s="3"/>
      <c r="AJ114" s="3">
        <f t="shared" si="261"/>
        <v>0</v>
      </c>
      <c r="AK114" s="3"/>
      <c r="AL114" s="3">
        <f t="shared" si="262"/>
        <v>0</v>
      </c>
      <c r="AM114" s="3"/>
      <c r="AN114" s="3">
        <f t="shared" si="263"/>
        <v>0</v>
      </c>
      <c r="AO114" s="3"/>
      <c r="AP114" s="3">
        <f t="shared" si="264"/>
        <v>0</v>
      </c>
      <c r="AQ114" s="3"/>
      <c r="AR114" s="3">
        <f t="shared" si="232"/>
        <v>0</v>
      </c>
      <c r="AS114" s="5" t="s">
        <v>90</v>
      </c>
      <c r="AT114" s="5">
        <v>0</v>
      </c>
    </row>
    <row r="115" spans="1:46" ht="54" x14ac:dyDescent="0.35">
      <c r="A115" s="31" t="s">
        <v>196</v>
      </c>
      <c r="B115" s="24" t="s">
        <v>68</v>
      </c>
      <c r="C115" s="2" t="s">
        <v>302</v>
      </c>
      <c r="D115" s="4"/>
      <c r="E115" s="4"/>
      <c r="F115" s="4"/>
      <c r="G115" s="4">
        <v>522</v>
      </c>
      <c r="H115" s="4">
        <f t="shared" si="249"/>
        <v>522</v>
      </c>
      <c r="I115" s="4"/>
      <c r="J115" s="4">
        <f t="shared" si="250"/>
        <v>522</v>
      </c>
      <c r="K115" s="4"/>
      <c r="L115" s="4">
        <f t="shared" si="251"/>
        <v>522</v>
      </c>
      <c r="M115" s="4"/>
      <c r="N115" s="4">
        <f t="shared" si="252"/>
        <v>522</v>
      </c>
      <c r="O115" s="4"/>
      <c r="P115" s="4">
        <f t="shared" si="253"/>
        <v>522</v>
      </c>
      <c r="Q115" s="4"/>
      <c r="R115" s="3">
        <f t="shared" si="230"/>
        <v>522</v>
      </c>
      <c r="S115" s="4"/>
      <c r="T115" s="4"/>
      <c r="U115" s="4"/>
      <c r="V115" s="4"/>
      <c r="W115" s="4">
        <f t="shared" si="256"/>
        <v>0</v>
      </c>
      <c r="X115" s="4"/>
      <c r="Y115" s="4">
        <f t="shared" si="257"/>
        <v>0</v>
      </c>
      <c r="Z115" s="4"/>
      <c r="AA115" s="4">
        <f t="shared" si="258"/>
        <v>0</v>
      </c>
      <c r="AB115" s="4"/>
      <c r="AC115" s="4">
        <f t="shared" si="259"/>
        <v>0</v>
      </c>
      <c r="AD115" s="4"/>
      <c r="AE115" s="3">
        <f t="shared" si="231"/>
        <v>0</v>
      </c>
      <c r="AF115" s="3"/>
      <c r="AG115" s="3"/>
      <c r="AH115" s="3"/>
      <c r="AI115" s="3"/>
      <c r="AJ115" s="3">
        <f t="shared" si="261"/>
        <v>0</v>
      </c>
      <c r="AK115" s="3"/>
      <c r="AL115" s="3">
        <f t="shared" si="262"/>
        <v>0</v>
      </c>
      <c r="AM115" s="3"/>
      <c r="AN115" s="3">
        <f t="shared" si="263"/>
        <v>0</v>
      </c>
      <c r="AO115" s="3"/>
      <c r="AP115" s="3">
        <f t="shared" si="264"/>
        <v>0</v>
      </c>
      <c r="AQ115" s="3"/>
      <c r="AR115" s="3">
        <f t="shared" si="232"/>
        <v>0</v>
      </c>
      <c r="AS115" s="5" t="s">
        <v>90</v>
      </c>
      <c r="AT115" s="5"/>
    </row>
    <row r="116" spans="1:46" ht="54" hidden="1" x14ac:dyDescent="0.35">
      <c r="A116" s="13" t="s">
        <v>194</v>
      </c>
      <c r="B116" s="1" t="s">
        <v>69</v>
      </c>
      <c r="C116" s="2" t="s">
        <v>59</v>
      </c>
      <c r="D116" s="4">
        <v>3897</v>
      </c>
      <c r="E116" s="4"/>
      <c r="F116" s="4">
        <f t="shared" si="233"/>
        <v>3897</v>
      </c>
      <c r="G116" s="4">
        <v>-3897</v>
      </c>
      <c r="H116" s="4">
        <f t="shared" si="249"/>
        <v>0</v>
      </c>
      <c r="I116" s="4"/>
      <c r="J116" s="4">
        <f t="shared" si="250"/>
        <v>0</v>
      </c>
      <c r="K116" s="4"/>
      <c r="L116" s="4">
        <f t="shared" si="251"/>
        <v>0</v>
      </c>
      <c r="M116" s="4"/>
      <c r="N116" s="4">
        <f t="shared" si="252"/>
        <v>0</v>
      </c>
      <c r="O116" s="4"/>
      <c r="P116" s="4">
        <f t="shared" si="253"/>
        <v>0</v>
      </c>
      <c r="Q116" s="4"/>
      <c r="R116" s="4">
        <f t="shared" si="230"/>
        <v>0</v>
      </c>
      <c r="S116" s="4">
        <v>0</v>
      </c>
      <c r="T116" s="4">
        <v>0</v>
      </c>
      <c r="U116" s="4">
        <f t="shared" si="234"/>
        <v>0</v>
      </c>
      <c r="V116" s="4"/>
      <c r="W116" s="4">
        <f t="shared" si="256"/>
        <v>0</v>
      </c>
      <c r="X116" s="4"/>
      <c r="Y116" s="4">
        <f t="shared" si="257"/>
        <v>0</v>
      </c>
      <c r="Z116" s="4"/>
      <c r="AA116" s="4">
        <f t="shared" si="258"/>
        <v>0</v>
      </c>
      <c r="AB116" s="4"/>
      <c r="AC116" s="4">
        <f t="shared" si="259"/>
        <v>0</v>
      </c>
      <c r="AD116" s="4"/>
      <c r="AE116" s="4">
        <f t="shared" si="231"/>
        <v>0</v>
      </c>
      <c r="AF116" s="3">
        <v>0</v>
      </c>
      <c r="AG116" s="3">
        <v>0</v>
      </c>
      <c r="AH116" s="3">
        <f t="shared" si="235"/>
        <v>0</v>
      </c>
      <c r="AI116" s="3"/>
      <c r="AJ116" s="3">
        <f t="shared" si="261"/>
        <v>0</v>
      </c>
      <c r="AK116" s="3"/>
      <c r="AL116" s="3">
        <f t="shared" si="262"/>
        <v>0</v>
      </c>
      <c r="AM116" s="3"/>
      <c r="AN116" s="3">
        <f t="shared" si="263"/>
        <v>0</v>
      </c>
      <c r="AO116" s="3"/>
      <c r="AP116" s="3">
        <f t="shared" si="264"/>
        <v>0</v>
      </c>
      <c r="AQ116" s="3"/>
      <c r="AR116" s="3">
        <f t="shared" si="232"/>
        <v>0</v>
      </c>
      <c r="AS116" s="5" t="s">
        <v>91</v>
      </c>
      <c r="AT116" s="5">
        <v>0</v>
      </c>
    </row>
    <row r="117" spans="1:46" ht="54" hidden="1" x14ac:dyDescent="0.35">
      <c r="A117" s="13" t="s">
        <v>197</v>
      </c>
      <c r="B117" s="1" t="s">
        <v>69</v>
      </c>
      <c r="C117" s="2" t="s">
        <v>302</v>
      </c>
      <c r="D117" s="4"/>
      <c r="E117" s="4"/>
      <c r="F117" s="4"/>
      <c r="G117" s="4">
        <v>3897</v>
      </c>
      <c r="H117" s="4">
        <f t="shared" si="249"/>
        <v>3897</v>
      </c>
      <c r="I117" s="4"/>
      <c r="J117" s="4">
        <f t="shared" si="250"/>
        <v>3897</v>
      </c>
      <c r="K117" s="4"/>
      <c r="L117" s="4">
        <f t="shared" si="251"/>
        <v>3897</v>
      </c>
      <c r="M117" s="4"/>
      <c r="N117" s="4">
        <f t="shared" si="252"/>
        <v>3897</v>
      </c>
      <c r="O117" s="4"/>
      <c r="P117" s="4">
        <f t="shared" si="253"/>
        <v>3897</v>
      </c>
      <c r="Q117" s="4">
        <v>-3897</v>
      </c>
      <c r="R117" s="4">
        <f t="shared" si="230"/>
        <v>0</v>
      </c>
      <c r="S117" s="4"/>
      <c r="T117" s="4"/>
      <c r="U117" s="4"/>
      <c r="V117" s="4"/>
      <c r="W117" s="4">
        <f t="shared" si="256"/>
        <v>0</v>
      </c>
      <c r="X117" s="4"/>
      <c r="Y117" s="4">
        <f t="shared" si="257"/>
        <v>0</v>
      </c>
      <c r="Z117" s="4"/>
      <c r="AA117" s="4">
        <f t="shared" si="258"/>
        <v>0</v>
      </c>
      <c r="AB117" s="4"/>
      <c r="AC117" s="4">
        <f t="shared" si="259"/>
        <v>0</v>
      </c>
      <c r="AD117" s="4"/>
      <c r="AE117" s="4">
        <f t="shared" si="231"/>
        <v>0</v>
      </c>
      <c r="AF117" s="3"/>
      <c r="AG117" s="3"/>
      <c r="AH117" s="3"/>
      <c r="AI117" s="3"/>
      <c r="AJ117" s="3">
        <f t="shared" si="261"/>
        <v>0</v>
      </c>
      <c r="AK117" s="3"/>
      <c r="AL117" s="3">
        <f t="shared" si="262"/>
        <v>0</v>
      </c>
      <c r="AM117" s="3"/>
      <c r="AN117" s="3">
        <f t="shared" si="263"/>
        <v>0</v>
      </c>
      <c r="AO117" s="3"/>
      <c r="AP117" s="3">
        <f t="shared" si="264"/>
        <v>0</v>
      </c>
      <c r="AQ117" s="3"/>
      <c r="AR117" s="3">
        <f t="shared" si="232"/>
        <v>0</v>
      </c>
      <c r="AS117" s="5" t="s">
        <v>91</v>
      </c>
      <c r="AT117" s="5">
        <v>0</v>
      </c>
    </row>
    <row r="118" spans="1:46" ht="54" hidden="1" x14ac:dyDescent="0.35">
      <c r="A118" s="13" t="s">
        <v>195</v>
      </c>
      <c r="B118" s="1" t="s">
        <v>70</v>
      </c>
      <c r="C118" s="2" t="s">
        <v>59</v>
      </c>
      <c r="D118" s="4">
        <v>25000</v>
      </c>
      <c r="E118" s="4"/>
      <c r="F118" s="4">
        <f t="shared" si="233"/>
        <v>25000</v>
      </c>
      <c r="G118" s="4">
        <v>-25000</v>
      </c>
      <c r="H118" s="4">
        <f t="shared" si="249"/>
        <v>0</v>
      </c>
      <c r="I118" s="4"/>
      <c r="J118" s="4">
        <f t="shared" si="250"/>
        <v>0</v>
      </c>
      <c r="K118" s="4"/>
      <c r="L118" s="4">
        <f t="shared" si="251"/>
        <v>0</v>
      </c>
      <c r="M118" s="4"/>
      <c r="N118" s="4">
        <f t="shared" si="252"/>
        <v>0</v>
      </c>
      <c r="O118" s="4"/>
      <c r="P118" s="4">
        <f t="shared" si="253"/>
        <v>0</v>
      </c>
      <c r="Q118" s="4"/>
      <c r="R118" s="4">
        <f t="shared" si="230"/>
        <v>0</v>
      </c>
      <c r="S118" s="4">
        <v>0</v>
      </c>
      <c r="T118" s="4">
        <v>0</v>
      </c>
      <c r="U118" s="4">
        <f t="shared" si="234"/>
        <v>0</v>
      </c>
      <c r="V118" s="4"/>
      <c r="W118" s="4">
        <f>U118+V118</f>
        <v>0</v>
      </c>
      <c r="X118" s="4"/>
      <c r="Y118" s="4">
        <f>W118+X118</f>
        <v>0</v>
      </c>
      <c r="Z118" s="4"/>
      <c r="AA118" s="4">
        <f>Y118+Z118</f>
        <v>0</v>
      </c>
      <c r="AB118" s="4"/>
      <c r="AC118" s="4">
        <f>AA118+AB118</f>
        <v>0</v>
      </c>
      <c r="AD118" s="4"/>
      <c r="AE118" s="4">
        <f t="shared" si="231"/>
        <v>0</v>
      </c>
      <c r="AF118" s="3">
        <v>0</v>
      </c>
      <c r="AG118" s="3">
        <v>0</v>
      </c>
      <c r="AH118" s="3">
        <f t="shared" si="235"/>
        <v>0</v>
      </c>
      <c r="AI118" s="3"/>
      <c r="AJ118" s="3">
        <f t="shared" si="261"/>
        <v>0</v>
      </c>
      <c r="AK118" s="3"/>
      <c r="AL118" s="3">
        <f t="shared" si="262"/>
        <v>0</v>
      </c>
      <c r="AM118" s="3"/>
      <c r="AN118" s="3">
        <f t="shared" si="263"/>
        <v>0</v>
      </c>
      <c r="AO118" s="3"/>
      <c r="AP118" s="3">
        <f t="shared" si="264"/>
        <v>0</v>
      </c>
      <c r="AQ118" s="3"/>
      <c r="AR118" s="3">
        <f t="shared" si="232"/>
        <v>0</v>
      </c>
      <c r="AS118" s="5" t="s">
        <v>92</v>
      </c>
      <c r="AT118" s="5">
        <v>0</v>
      </c>
    </row>
    <row r="119" spans="1:46" ht="54" hidden="1" x14ac:dyDescent="0.35">
      <c r="A119" s="13" t="s">
        <v>198</v>
      </c>
      <c r="B119" s="1" t="s">
        <v>70</v>
      </c>
      <c r="C119" s="2" t="s">
        <v>302</v>
      </c>
      <c r="D119" s="4"/>
      <c r="E119" s="4"/>
      <c r="F119" s="4"/>
      <c r="G119" s="4">
        <v>25000</v>
      </c>
      <c r="H119" s="4">
        <f t="shared" si="249"/>
        <v>25000</v>
      </c>
      <c r="I119" s="4"/>
      <c r="J119" s="4">
        <f t="shared" si="250"/>
        <v>25000</v>
      </c>
      <c r="K119" s="4"/>
      <c r="L119" s="4">
        <f t="shared" si="251"/>
        <v>25000</v>
      </c>
      <c r="M119" s="4"/>
      <c r="N119" s="4">
        <f t="shared" si="252"/>
        <v>25000</v>
      </c>
      <c r="O119" s="4"/>
      <c r="P119" s="4">
        <f t="shared" si="253"/>
        <v>25000</v>
      </c>
      <c r="Q119" s="4">
        <v>-25000</v>
      </c>
      <c r="R119" s="4">
        <f t="shared" si="230"/>
        <v>0</v>
      </c>
      <c r="S119" s="4"/>
      <c r="T119" s="4"/>
      <c r="U119" s="4"/>
      <c r="V119" s="4"/>
      <c r="W119" s="4">
        <f>U119+V119</f>
        <v>0</v>
      </c>
      <c r="X119" s="4"/>
      <c r="Y119" s="4">
        <f>W119+X119</f>
        <v>0</v>
      </c>
      <c r="Z119" s="4"/>
      <c r="AA119" s="4">
        <f>Y119+Z119</f>
        <v>0</v>
      </c>
      <c r="AB119" s="4"/>
      <c r="AC119" s="4">
        <f>AA119+AB119</f>
        <v>0</v>
      </c>
      <c r="AD119" s="4"/>
      <c r="AE119" s="4">
        <f t="shared" si="231"/>
        <v>0</v>
      </c>
      <c r="AF119" s="3"/>
      <c r="AG119" s="3"/>
      <c r="AH119" s="3"/>
      <c r="AI119" s="3"/>
      <c r="AJ119" s="3">
        <f t="shared" si="261"/>
        <v>0</v>
      </c>
      <c r="AK119" s="3"/>
      <c r="AL119" s="3">
        <f t="shared" si="262"/>
        <v>0</v>
      </c>
      <c r="AM119" s="3"/>
      <c r="AN119" s="3">
        <f t="shared" si="263"/>
        <v>0</v>
      </c>
      <c r="AO119" s="3"/>
      <c r="AP119" s="3">
        <f t="shared" si="264"/>
        <v>0</v>
      </c>
      <c r="AQ119" s="3"/>
      <c r="AR119" s="3">
        <f t="shared" si="232"/>
        <v>0</v>
      </c>
      <c r="AS119" s="5" t="s">
        <v>92</v>
      </c>
      <c r="AT119" s="5">
        <v>0</v>
      </c>
    </row>
    <row r="120" spans="1:46" ht="54" x14ac:dyDescent="0.35">
      <c r="A120" s="31" t="s">
        <v>197</v>
      </c>
      <c r="B120" s="24" t="s">
        <v>71</v>
      </c>
      <c r="C120" s="2" t="s">
        <v>59</v>
      </c>
      <c r="D120" s="4">
        <v>14760.4</v>
      </c>
      <c r="E120" s="4"/>
      <c r="F120" s="4">
        <f t="shared" si="233"/>
        <v>14760.4</v>
      </c>
      <c r="G120" s="4"/>
      <c r="H120" s="4">
        <f t="shared" si="249"/>
        <v>14760.4</v>
      </c>
      <c r="I120" s="4"/>
      <c r="J120" s="4">
        <f t="shared" si="250"/>
        <v>14760.4</v>
      </c>
      <c r="K120" s="4"/>
      <c r="L120" s="4">
        <f t="shared" si="251"/>
        <v>14760.4</v>
      </c>
      <c r="M120" s="4"/>
      <c r="N120" s="4">
        <f t="shared" si="252"/>
        <v>14760.4</v>
      </c>
      <c r="O120" s="4"/>
      <c r="P120" s="4">
        <f t="shared" si="253"/>
        <v>14760.4</v>
      </c>
      <c r="Q120" s="4"/>
      <c r="R120" s="3">
        <f t="shared" si="230"/>
        <v>14760.4</v>
      </c>
      <c r="S120" s="4">
        <v>53269.599999999999</v>
      </c>
      <c r="T120" s="4"/>
      <c r="U120" s="4">
        <f t="shared" si="234"/>
        <v>53269.599999999999</v>
      </c>
      <c r="V120" s="4"/>
      <c r="W120" s="4">
        <f t="shared" si="256"/>
        <v>53269.599999999999</v>
      </c>
      <c r="X120" s="4"/>
      <c r="Y120" s="4">
        <f t="shared" ref="Y120:Y129" si="287">W120+X120</f>
        <v>53269.599999999999</v>
      </c>
      <c r="Z120" s="4"/>
      <c r="AA120" s="4">
        <f t="shared" ref="AA120:AA129" si="288">Y120+Z120</f>
        <v>53269.599999999999</v>
      </c>
      <c r="AB120" s="4"/>
      <c r="AC120" s="4">
        <f t="shared" ref="AC120:AC129" si="289">AA120+AB120</f>
        <v>53269.599999999999</v>
      </c>
      <c r="AD120" s="4"/>
      <c r="AE120" s="3">
        <f t="shared" si="231"/>
        <v>53269.599999999999</v>
      </c>
      <c r="AF120" s="3">
        <v>0</v>
      </c>
      <c r="AG120" s="3">
        <v>0</v>
      </c>
      <c r="AH120" s="3">
        <f t="shared" si="235"/>
        <v>0</v>
      </c>
      <c r="AI120" s="3"/>
      <c r="AJ120" s="3">
        <f t="shared" si="261"/>
        <v>0</v>
      </c>
      <c r="AK120" s="3"/>
      <c r="AL120" s="3">
        <f t="shared" si="262"/>
        <v>0</v>
      </c>
      <c r="AM120" s="3"/>
      <c r="AN120" s="3">
        <f t="shared" si="263"/>
        <v>0</v>
      </c>
      <c r="AO120" s="3"/>
      <c r="AP120" s="3">
        <f t="shared" si="264"/>
        <v>0</v>
      </c>
      <c r="AQ120" s="3"/>
      <c r="AR120" s="3">
        <f t="shared" si="232"/>
        <v>0</v>
      </c>
      <c r="AS120" s="5" t="s">
        <v>81</v>
      </c>
      <c r="AT120" s="5"/>
    </row>
    <row r="121" spans="1:46" ht="54" x14ac:dyDescent="0.35">
      <c r="A121" s="42" t="s">
        <v>198</v>
      </c>
      <c r="B121" s="47" t="s">
        <v>72</v>
      </c>
      <c r="C121" s="2" t="s">
        <v>59</v>
      </c>
      <c r="D121" s="4">
        <v>37223.9</v>
      </c>
      <c r="E121" s="4"/>
      <c r="F121" s="4">
        <f t="shared" si="233"/>
        <v>37223.9</v>
      </c>
      <c r="G121" s="4"/>
      <c r="H121" s="4">
        <f t="shared" si="249"/>
        <v>37223.9</v>
      </c>
      <c r="I121" s="4"/>
      <c r="J121" s="4">
        <f t="shared" si="250"/>
        <v>37223.9</v>
      </c>
      <c r="K121" s="4"/>
      <c r="L121" s="4">
        <f t="shared" si="251"/>
        <v>37223.9</v>
      </c>
      <c r="M121" s="4"/>
      <c r="N121" s="4">
        <f t="shared" si="252"/>
        <v>37223.9</v>
      </c>
      <c r="O121" s="4"/>
      <c r="P121" s="4">
        <f t="shared" si="253"/>
        <v>37223.9</v>
      </c>
      <c r="Q121" s="4">
        <v>-31123.9</v>
      </c>
      <c r="R121" s="3">
        <f t="shared" si="230"/>
        <v>6100</v>
      </c>
      <c r="S121" s="4">
        <v>8016.7</v>
      </c>
      <c r="T121" s="4"/>
      <c r="U121" s="4">
        <f t="shared" si="234"/>
        <v>8016.7</v>
      </c>
      <c r="V121" s="4"/>
      <c r="W121" s="4">
        <f t="shared" si="256"/>
        <v>8016.7</v>
      </c>
      <c r="X121" s="4"/>
      <c r="Y121" s="4">
        <f t="shared" si="287"/>
        <v>8016.7</v>
      </c>
      <c r="Z121" s="4"/>
      <c r="AA121" s="4">
        <f t="shared" si="288"/>
        <v>8016.7</v>
      </c>
      <c r="AB121" s="4">
        <f>10820.85</f>
        <v>10820.85</v>
      </c>
      <c r="AC121" s="4">
        <f t="shared" si="289"/>
        <v>18837.55</v>
      </c>
      <c r="AD121" s="4">
        <v>31123.9</v>
      </c>
      <c r="AE121" s="3">
        <f t="shared" si="231"/>
        <v>49961.45</v>
      </c>
      <c r="AF121" s="3">
        <v>0</v>
      </c>
      <c r="AG121" s="3">
        <v>0</v>
      </c>
      <c r="AH121" s="3">
        <f t="shared" si="235"/>
        <v>0</v>
      </c>
      <c r="AI121" s="3"/>
      <c r="AJ121" s="3">
        <f t="shared" si="261"/>
        <v>0</v>
      </c>
      <c r="AK121" s="3"/>
      <c r="AL121" s="3">
        <f t="shared" si="262"/>
        <v>0</v>
      </c>
      <c r="AM121" s="3"/>
      <c r="AN121" s="3">
        <f t="shared" si="263"/>
        <v>0</v>
      </c>
      <c r="AO121" s="3"/>
      <c r="AP121" s="3">
        <f t="shared" si="264"/>
        <v>0</v>
      </c>
      <c r="AQ121" s="3"/>
      <c r="AR121" s="3">
        <f t="shared" si="232"/>
        <v>0</v>
      </c>
      <c r="AS121" s="5" t="s">
        <v>84</v>
      </c>
      <c r="AT121" s="5"/>
    </row>
    <row r="122" spans="1:46" ht="54" x14ac:dyDescent="0.35">
      <c r="A122" s="43"/>
      <c r="B122" s="49"/>
      <c r="C122" s="2" t="s">
        <v>302</v>
      </c>
      <c r="D122" s="4"/>
      <c r="E122" s="4"/>
      <c r="F122" s="4"/>
      <c r="G122" s="4">
        <v>1998.02</v>
      </c>
      <c r="H122" s="4">
        <f t="shared" si="249"/>
        <v>1998.02</v>
      </c>
      <c r="I122" s="4"/>
      <c r="J122" s="4">
        <f t="shared" si="250"/>
        <v>1998.02</v>
      </c>
      <c r="K122" s="4"/>
      <c r="L122" s="4">
        <f t="shared" si="251"/>
        <v>1998.02</v>
      </c>
      <c r="M122" s="4"/>
      <c r="N122" s="4">
        <f t="shared" si="252"/>
        <v>1998.02</v>
      </c>
      <c r="O122" s="4">
        <v>-1012.917</v>
      </c>
      <c r="P122" s="4">
        <f t="shared" si="253"/>
        <v>985.10299999999995</v>
      </c>
      <c r="Q122" s="4"/>
      <c r="R122" s="3">
        <f t="shared" si="230"/>
        <v>985.10299999999995</v>
      </c>
      <c r="S122" s="4"/>
      <c r="T122" s="4"/>
      <c r="U122" s="4"/>
      <c r="V122" s="4"/>
      <c r="W122" s="4">
        <f t="shared" si="256"/>
        <v>0</v>
      </c>
      <c r="X122" s="4"/>
      <c r="Y122" s="4">
        <f t="shared" si="287"/>
        <v>0</v>
      </c>
      <c r="Z122" s="4"/>
      <c r="AA122" s="4">
        <f t="shared" si="288"/>
        <v>0</v>
      </c>
      <c r="AB122" s="4"/>
      <c r="AC122" s="4">
        <f t="shared" si="289"/>
        <v>0</v>
      </c>
      <c r="AD122" s="4"/>
      <c r="AE122" s="3">
        <f t="shared" si="231"/>
        <v>0</v>
      </c>
      <c r="AF122" s="3"/>
      <c r="AG122" s="3"/>
      <c r="AH122" s="3"/>
      <c r="AI122" s="3"/>
      <c r="AJ122" s="3">
        <f t="shared" si="261"/>
        <v>0</v>
      </c>
      <c r="AK122" s="3"/>
      <c r="AL122" s="3">
        <f t="shared" si="262"/>
        <v>0</v>
      </c>
      <c r="AM122" s="3"/>
      <c r="AN122" s="3">
        <f t="shared" si="263"/>
        <v>0</v>
      </c>
      <c r="AO122" s="3"/>
      <c r="AP122" s="3">
        <f t="shared" si="264"/>
        <v>0</v>
      </c>
      <c r="AQ122" s="3"/>
      <c r="AR122" s="3">
        <f t="shared" si="232"/>
        <v>0</v>
      </c>
      <c r="AS122" s="5" t="s">
        <v>84</v>
      </c>
      <c r="AT122" s="5"/>
    </row>
    <row r="123" spans="1:46" ht="54" x14ac:dyDescent="0.35">
      <c r="A123" s="42">
        <v>42</v>
      </c>
      <c r="B123" s="47" t="s">
        <v>73</v>
      </c>
      <c r="C123" s="2" t="s">
        <v>59</v>
      </c>
      <c r="D123" s="4">
        <v>7780.1</v>
      </c>
      <c r="E123" s="4"/>
      <c r="F123" s="4">
        <f t="shared" si="233"/>
        <v>7780.1</v>
      </c>
      <c r="G123" s="4">
        <f>15304.676</f>
        <v>15304.675999999999</v>
      </c>
      <c r="H123" s="4">
        <f t="shared" si="249"/>
        <v>23084.775999999998</v>
      </c>
      <c r="I123" s="4"/>
      <c r="J123" s="4">
        <f t="shared" si="250"/>
        <v>23084.775999999998</v>
      </c>
      <c r="K123" s="4"/>
      <c r="L123" s="4">
        <f t="shared" si="251"/>
        <v>23084.775999999998</v>
      </c>
      <c r="M123" s="4"/>
      <c r="N123" s="4">
        <f t="shared" si="252"/>
        <v>23084.775999999998</v>
      </c>
      <c r="O123" s="4">
        <v>9979.8209999999999</v>
      </c>
      <c r="P123" s="4">
        <f t="shared" si="253"/>
        <v>33064.596999999994</v>
      </c>
      <c r="Q123" s="4"/>
      <c r="R123" s="3">
        <f t="shared" si="230"/>
        <v>33064.596999999994</v>
      </c>
      <c r="S123" s="4">
        <v>0</v>
      </c>
      <c r="T123" s="4"/>
      <c r="U123" s="4">
        <f t="shared" si="234"/>
        <v>0</v>
      </c>
      <c r="V123" s="4"/>
      <c r="W123" s="4">
        <f t="shared" si="256"/>
        <v>0</v>
      </c>
      <c r="X123" s="4"/>
      <c r="Y123" s="4">
        <f t="shared" si="287"/>
        <v>0</v>
      </c>
      <c r="Z123" s="4"/>
      <c r="AA123" s="4">
        <f t="shared" si="288"/>
        <v>0</v>
      </c>
      <c r="AB123" s="4"/>
      <c r="AC123" s="4">
        <f t="shared" si="289"/>
        <v>0</v>
      </c>
      <c r="AD123" s="4"/>
      <c r="AE123" s="3">
        <f t="shared" si="231"/>
        <v>0</v>
      </c>
      <c r="AF123" s="3">
        <v>0</v>
      </c>
      <c r="AG123" s="3">
        <v>0</v>
      </c>
      <c r="AH123" s="3">
        <f t="shared" si="235"/>
        <v>0</v>
      </c>
      <c r="AI123" s="3"/>
      <c r="AJ123" s="3">
        <f t="shared" si="261"/>
        <v>0</v>
      </c>
      <c r="AK123" s="3"/>
      <c r="AL123" s="3">
        <f t="shared" si="262"/>
        <v>0</v>
      </c>
      <c r="AM123" s="3"/>
      <c r="AN123" s="3">
        <f t="shared" si="263"/>
        <v>0</v>
      </c>
      <c r="AO123" s="3"/>
      <c r="AP123" s="3">
        <f t="shared" si="264"/>
        <v>0</v>
      </c>
      <c r="AQ123" s="3"/>
      <c r="AR123" s="3">
        <f t="shared" si="232"/>
        <v>0</v>
      </c>
      <c r="AS123" s="5" t="s">
        <v>96</v>
      </c>
      <c r="AT123" s="5"/>
    </row>
    <row r="124" spans="1:46" ht="54" x14ac:dyDescent="0.35">
      <c r="A124" s="43"/>
      <c r="B124" s="49"/>
      <c r="C124" s="2" t="s">
        <v>302</v>
      </c>
      <c r="D124" s="4"/>
      <c r="E124" s="4"/>
      <c r="F124" s="4"/>
      <c r="G124" s="4">
        <v>700.39700000000005</v>
      </c>
      <c r="H124" s="4">
        <f t="shared" si="249"/>
        <v>700.39700000000005</v>
      </c>
      <c r="I124" s="4"/>
      <c r="J124" s="4">
        <f t="shared" si="250"/>
        <v>700.39700000000005</v>
      </c>
      <c r="K124" s="4"/>
      <c r="L124" s="4">
        <f t="shared" si="251"/>
        <v>700.39700000000005</v>
      </c>
      <c r="M124" s="4"/>
      <c r="N124" s="4">
        <f t="shared" si="252"/>
        <v>700.39700000000005</v>
      </c>
      <c r="O124" s="4">
        <v>9266.7970000000005</v>
      </c>
      <c r="P124" s="4">
        <f t="shared" si="253"/>
        <v>9967.1940000000013</v>
      </c>
      <c r="Q124" s="4"/>
      <c r="R124" s="3">
        <f t="shared" si="230"/>
        <v>9967.1940000000013</v>
      </c>
      <c r="S124" s="4"/>
      <c r="T124" s="4"/>
      <c r="U124" s="4"/>
      <c r="V124" s="4"/>
      <c r="W124" s="4">
        <f t="shared" si="256"/>
        <v>0</v>
      </c>
      <c r="X124" s="4"/>
      <c r="Y124" s="4">
        <f t="shared" si="287"/>
        <v>0</v>
      </c>
      <c r="Z124" s="4"/>
      <c r="AA124" s="4">
        <f t="shared" si="288"/>
        <v>0</v>
      </c>
      <c r="AB124" s="4"/>
      <c r="AC124" s="4">
        <f t="shared" si="289"/>
        <v>0</v>
      </c>
      <c r="AD124" s="4"/>
      <c r="AE124" s="3">
        <f t="shared" si="231"/>
        <v>0</v>
      </c>
      <c r="AF124" s="3"/>
      <c r="AG124" s="3"/>
      <c r="AH124" s="3"/>
      <c r="AI124" s="3"/>
      <c r="AJ124" s="3">
        <f t="shared" si="261"/>
        <v>0</v>
      </c>
      <c r="AK124" s="3"/>
      <c r="AL124" s="3">
        <f t="shared" si="262"/>
        <v>0</v>
      </c>
      <c r="AM124" s="3"/>
      <c r="AN124" s="3">
        <f t="shared" si="263"/>
        <v>0</v>
      </c>
      <c r="AO124" s="3"/>
      <c r="AP124" s="3">
        <f t="shared" si="264"/>
        <v>0</v>
      </c>
      <c r="AQ124" s="3"/>
      <c r="AR124" s="3">
        <f t="shared" si="232"/>
        <v>0</v>
      </c>
      <c r="AS124" s="5" t="s">
        <v>96</v>
      </c>
      <c r="AT124" s="5"/>
    </row>
    <row r="125" spans="1:46" ht="54" x14ac:dyDescent="0.35">
      <c r="A125" s="42" t="s">
        <v>199</v>
      </c>
      <c r="B125" s="47" t="s">
        <v>74</v>
      </c>
      <c r="C125" s="2" t="s">
        <v>59</v>
      </c>
      <c r="D125" s="4">
        <v>2882.8</v>
      </c>
      <c r="E125" s="4"/>
      <c r="F125" s="4">
        <f t="shared" si="233"/>
        <v>2882.8</v>
      </c>
      <c r="G125" s="4"/>
      <c r="H125" s="4">
        <f t="shared" si="249"/>
        <v>2882.8</v>
      </c>
      <c r="I125" s="4"/>
      <c r="J125" s="4">
        <f t="shared" si="250"/>
        <v>2882.8</v>
      </c>
      <c r="K125" s="4"/>
      <c r="L125" s="4">
        <f t="shared" si="251"/>
        <v>2882.8</v>
      </c>
      <c r="M125" s="4"/>
      <c r="N125" s="4">
        <f t="shared" si="252"/>
        <v>2882.8</v>
      </c>
      <c r="O125" s="4">
        <v>-143.85</v>
      </c>
      <c r="P125" s="4">
        <f t="shared" si="253"/>
        <v>2738.9500000000003</v>
      </c>
      <c r="Q125" s="4"/>
      <c r="R125" s="3">
        <f t="shared" si="230"/>
        <v>2738.9500000000003</v>
      </c>
      <c r="S125" s="4">
        <v>0</v>
      </c>
      <c r="T125" s="4"/>
      <c r="U125" s="4">
        <f t="shared" si="234"/>
        <v>0</v>
      </c>
      <c r="V125" s="4"/>
      <c r="W125" s="4">
        <f t="shared" si="256"/>
        <v>0</v>
      </c>
      <c r="X125" s="4"/>
      <c r="Y125" s="4">
        <f t="shared" si="287"/>
        <v>0</v>
      </c>
      <c r="Z125" s="4"/>
      <c r="AA125" s="4">
        <f t="shared" si="288"/>
        <v>0</v>
      </c>
      <c r="AB125" s="4"/>
      <c r="AC125" s="4">
        <f t="shared" si="289"/>
        <v>0</v>
      </c>
      <c r="AD125" s="4"/>
      <c r="AE125" s="3">
        <f t="shared" si="231"/>
        <v>0</v>
      </c>
      <c r="AF125" s="3">
        <v>0</v>
      </c>
      <c r="AG125" s="3">
        <v>0</v>
      </c>
      <c r="AH125" s="3">
        <f t="shared" si="235"/>
        <v>0</v>
      </c>
      <c r="AI125" s="3"/>
      <c r="AJ125" s="3">
        <f t="shared" si="261"/>
        <v>0</v>
      </c>
      <c r="AK125" s="3"/>
      <c r="AL125" s="3">
        <f t="shared" si="262"/>
        <v>0</v>
      </c>
      <c r="AM125" s="3"/>
      <c r="AN125" s="3">
        <f t="shared" si="263"/>
        <v>0</v>
      </c>
      <c r="AO125" s="3"/>
      <c r="AP125" s="3">
        <f t="shared" si="264"/>
        <v>0</v>
      </c>
      <c r="AQ125" s="3"/>
      <c r="AR125" s="3">
        <f t="shared" si="232"/>
        <v>0</v>
      </c>
      <c r="AS125" s="5" t="s">
        <v>93</v>
      </c>
      <c r="AT125" s="5"/>
    </row>
    <row r="126" spans="1:46" ht="54" x14ac:dyDescent="0.35">
      <c r="A126" s="43"/>
      <c r="B126" s="49"/>
      <c r="C126" s="2" t="s">
        <v>302</v>
      </c>
      <c r="D126" s="4"/>
      <c r="E126" s="4"/>
      <c r="F126" s="4"/>
      <c r="G126" s="4">
        <v>1462.742</v>
      </c>
      <c r="H126" s="4">
        <f t="shared" si="249"/>
        <v>1462.742</v>
      </c>
      <c r="I126" s="4"/>
      <c r="J126" s="4">
        <f t="shared" si="250"/>
        <v>1462.742</v>
      </c>
      <c r="K126" s="4"/>
      <c r="L126" s="4">
        <f t="shared" si="251"/>
        <v>1462.742</v>
      </c>
      <c r="M126" s="4"/>
      <c r="N126" s="4">
        <f t="shared" si="252"/>
        <v>1462.742</v>
      </c>
      <c r="O126" s="4">
        <v>124.58199999999999</v>
      </c>
      <c r="P126" s="4">
        <f t="shared" si="253"/>
        <v>1587.3240000000001</v>
      </c>
      <c r="Q126" s="4"/>
      <c r="R126" s="3">
        <f t="shared" si="230"/>
        <v>1587.3240000000001</v>
      </c>
      <c r="S126" s="4"/>
      <c r="T126" s="4"/>
      <c r="U126" s="4"/>
      <c r="V126" s="4"/>
      <c r="W126" s="4">
        <f t="shared" si="256"/>
        <v>0</v>
      </c>
      <c r="X126" s="4"/>
      <c r="Y126" s="4">
        <f t="shared" si="287"/>
        <v>0</v>
      </c>
      <c r="Z126" s="4"/>
      <c r="AA126" s="4">
        <f t="shared" si="288"/>
        <v>0</v>
      </c>
      <c r="AB126" s="4"/>
      <c r="AC126" s="4">
        <f t="shared" si="289"/>
        <v>0</v>
      </c>
      <c r="AD126" s="4"/>
      <c r="AE126" s="3">
        <f t="shared" si="231"/>
        <v>0</v>
      </c>
      <c r="AF126" s="3"/>
      <c r="AG126" s="3"/>
      <c r="AH126" s="3"/>
      <c r="AI126" s="3"/>
      <c r="AJ126" s="3">
        <f t="shared" si="261"/>
        <v>0</v>
      </c>
      <c r="AK126" s="3"/>
      <c r="AL126" s="3">
        <f t="shared" si="262"/>
        <v>0</v>
      </c>
      <c r="AM126" s="3"/>
      <c r="AN126" s="3">
        <f t="shared" si="263"/>
        <v>0</v>
      </c>
      <c r="AO126" s="3"/>
      <c r="AP126" s="3">
        <f t="shared" si="264"/>
        <v>0</v>
      </c>
      <c r="AQ126" s="3"/>
      <c r="AR126" s="3">
        <f t="shared" si="232"/>
        <v>0</v>
      </c>
      <c r="AS126" s="5" t="s">
        <v>93</v>
      </c>
      <c r="AT126" s="5"/>
    </row>
    <row r="127" spans="1:46" ht="54" x14ac:dyDescent="0.35">
      <c r="A127" s="31" t="s">
        <v>200</v>
      </c>
      <c r="B127" s="24" t="s">
        <v>77</v>
      </c>
      <c r="C127" s="2" t="s">
        <v>59</v>
      </c>
      <c r="D127" s="3">
        <v>4023.5</v>
      </c>
      <c r="E127" s="3"/>
      <c r="F127" s="4">
        <f t="shared" si="233"/>
        <v>4023.5</v>
      </c>
      <c r="G127" s="3"/>
      <c r="H127" s="4">
        <f t="shared" si="249"/>
        <v>4023.5</v>
      </c>
      <c r="I127" s="3"/>
      <c r="J127" s="4">
        <f t="shared" si="250"/>
        <v>4023.5</v>
      </c>
      <c r="K127" s="3"/>
      <c r="L127" s="4">
        <f t="shared" si="251"/>
        <v>4023.5</v>
      </c>
      <c r="M127" s="3"/>
      <c r="N127" s="4">
        <f t="shared" si="252"/>
        <v>4023.5</v>
      </c>
      <c r="O127" s="3"/>
      <c r="P127" s="4">
        <f t="shared" si="253"/>
        <v>4023.5</v>
      </c>
      <c r="Q127" s="3"/>
      <c r="R127" s="3">
        <f t="shared" si="230"/>
        <v>4023.5</v>
      </c>
      <c r="S127" s="3">
        <v>9900</v>
      </c>
      <c r="T127" s="3"/>
      <c r="U127" s="4">
        <f t="shared" si="234"/>
        <v>9900</v>
      </c>
      <c r="V127" s="3"/>
      <c r="W127" s="4">
        <f t="shared" si="256"/>
        <v>9900</v>
      </c>
      <c r="X127" s="3"/>
      <c r="Y127" s="4">
        <f t="shared" si="287"/>
        <v>9900</v>
      </c>
      <c r="Z127" s="3"/>
      <c r="AA127" s="4">
        <f t="shared" si="288"/>
        <v>9900</v>
      </c>
      <c r="AB127" s="3"/>
      <c r="AC127" s="4">
        <f t="shared" si="289"/>
        <v>9900</v>
      </c>
      <c r="AD127" s="3"/>
      <c r="AE127" s="3">
        <f t="shared" si="231"/>
        <v>9900</v>
      </c>
      <c r="AF127" s="3">
        <v>0</v>
      </c>
      <c r="AG127" s="3">
        <v>0</v>
      </c>
      <c r="AH127" s="3">
        <f t="shared" si="235"/>
        <v>0</v>
      </c>
      <c r="AI127" s="3"/>
      <c r="AJ127" s="3">
        <f t="shared" si="261"/>
        <v>0</v>
      </c>
      <c r="AK127" s="3"/>
      <c r="AL127" s="3">
        <f t="shared" si="262"/>
        <v>0</v>
      </c>
      <c r="AM127" s="3"/>
      <c r="AN127" s="3">
        <f t="shared" si="263"/>
        <v>0</v>
      </c>
      <c r="AO127" s="3"/>
      <c r="AP127" s="3">
        <f t="shared" si="264"/>
        <v>0</v>
      </c>
      <c r="AQ127" s="3"/>
      <c r="AR127" s="3">
        <f t="shared" si="232"/>
        <v>0</v>
      </c>
      <c r="AS127" s="5" t="s">
        <v>85</v>
      </c>
      <c r="AT127" s="5"/>
    </row>
    <row r="128" spans="1:46" ht="54" x14ac:dyDescent="0.35">
      <c r="A128" s="31" t="s">
        <v>201</v>
      </c>
      <c r="B128" s="24" t="s">
        <v>78</v>
      </c>
      <c r="C128" s="2" t="s">
        <v>59</v>
      </c>
      <c r="D128" s="3">
        <v>12000</v>
      </c>
      <c r="E128" s="3"/>
      <c r="F128" s="4">
        <f t="shared" si="233"/>
        <v>12000</v>
      </c>
      <c r="G128" s="3"/>
      <c r="H128" s="4">
        <f t="shared" si="249"/>
        <v>12000</v>
      </c>
      <c r="I128" s="3"/>
      <c r="J128" s="4">
        <f t="shared" si="250"/>
        <v>12000</v>
      </c>
      <c r="K128" s="3"/>
      <c r="L128" s="4">
        <f t="shared" si="251"/>
        <v>12000</v>
      </c>
      <c r="M128" s="3"/>
      <c r="N128" s="4">
        <f t="shared" si="252"/>
        <v>12000</v>
      </c>
      <c r="O128" s="3"/>
      <c r="P128" s="4">
        <f t="shared" si="253"/>
        <v>12000</v>
      </c>
      <c r="Q128" s="3"/>
      <c r="R128" s="3">
        <f t="shared" si="230"/>
        <v>12000</v>
      </c>
      <c r="S128" s="3">
        <v>15000</v>
      </c>
      <c r="T128" s="3"/>
      <c r="U128" s="4">
        <f t="shared" si="234"/>
        <v>15000</v>
      </c>
      <c r="V128" s="3"/>
      <c r="W128" s="4">
        <f t="shared" si="256"/>
        <v>15000</v>
      </c>
      <c r="X128" s="3"/>
      <c r="Y128" s="4">
        <f t="shared" si="287"/>
        <v>15000</v>
      </c>
      <c r="Z128" s="3"/>
      <c r="AA128" s="4">
        <f t="shared" si="288"/>
        <v>15000</v>
      </c>
      <c r="AB128" s="3"/>
      <c r="AC128" s="4">
        <f t="shared" si="289"/>
        <v>15000</v>
      </c>
      <c r="AD128" s="3"/>
      <c r="AE128" s="3">
        <f t="shared" si="231"/>
        <v>15000</v>
      </c>
      <c r="AF128" s="3">
        <v>15000</v>
      </c>
      <c r="AG128" s="3"/>
      <c r="AH128" s="3">
        <f t="shared" si="235"/>
        <v>15000</v>
      </c>
      <c r="AI128" s="3"/>
      <c r="AJ128" s="3">
        <f t="shared" si="261"/>
        <v>15000</v>
      </c>
      <c r="AK128" s="3"/>
      <c r="AL128" s="3">
        <f t="shared" si="262"/>
        <v>15000</v>
      </c>
      <c r="AM128" s="3"/>
      <c r="AN128" s="3">
        <f t="shared" si="263"/>
        <v>15000</v>
      </c>
      <c r="AO128" s="3"/>
      <c r="AP128" s="3">
        <f t="shared" si="264"/>
        <v>15000</v>
      </c>
      <c r="AQ128" s="3"/>
      <c r="AR128" s="3">
        <f t="shared" si="232"/>
        <v>15000</v>
      </c>
      <c r="AS128" s="5" t="s">
        <v>79</v>
      </c>
      <c r="AT128" s="5"/>
    </row>
    <row r="129" spans="1:46" ht="59.25" customHeight="1" x14ac:dyDescent="0.35">
      <c r="A129" s="31" t="s">
        <v>202</v>
      </c>
      <c r="B129" s="15" t="s">
        <v>113</v>
      </c>
      <c r="C129" s="2" t="s">
        <v>3</v>
      </c>
      <c r="D129" s="8">
        <f>D131+D132+D133</f>
        <v>1506358.6</v>
      </c>
      <c r="E129" s="8">
        <f>E131+E132+E133</f>
        <v>0</v>
      </c>
      <c r="F129" s="4">
        <f t="shared" si="233"/>
        <v>1506358.6</v>
      </c>
      <c r="G129" s="3">
        <f>G131+G132+G133</f>
        <v>407320.87700000004</v>
      </c>
      <c r="H129" s="4">
        <f t="shared" si="249"/>
        <v>1913679.4770000002</v>
      </c>
      <c r="I129" s="3">
        <f>I131+I132+I133</f>
        <v>3673.8</v>
      </c>
      <c r="J129" s="4">
        <f t="shared" si="250"/>
        <v>1917353.2770000002</v>
      </c>
      <c r="K129" s="3">
        <f>K131+K132+K133</f>
        <v>33341.962999999996</v>
      </c>
      <c r="L129" s="4">
        <f t="shared" si="251"/>
        <v>1950695.2400000002</v>
      </c>
      <c r="M129" s="3">
        <f>M131+M132+M133</f>
        <v>0</v>
      </c>
      <c r="N129" s="4">
        <f t="shared" si="252"/>
        <v>1950695.2400000002</v>
      </c>
      <c r="O129" s="3">
        <f>O131+O132+O133</f>
        <v>35724.610999999997</v>
      </c>
      <c r="P129" s="4">
        <f t="shared" si="253"/>
        <v>1986419.8510000003</v>
      </c>
      <c r="Q129" s="3">
        <f>Q131+Q132+Q133</f>
        <v>44874.815999999999</v>
      </c>
      <c r="R129" s="3">
        <f t="shared" si="230"/>
        <v>2031294.6670000004</v>
      </c>
      <c r="S129" s="3">
        <f t="shared" ref="S129:AF129" si="290">S131+S132+S133</f>
        <v>1890393.9</v>
      </c>
      <c r="T129" s="8">
        <f t="shared" ref="T129:V129" si="291">T131+T132+T133</f>
        <v>0</v>
      </c>
      <c r="U129" s="4">
        <f t="shared" si="234"/>
        <v>1890393.9</v>
      </c>
      <c r="V129" s="3">
        <f t="shared" si="291"/>
        <v>0</v>
      </c>
      <c r="W129" s="4">
        <f t="shared" si="256"/>
        <v>1890393.9</v>
      </c>
      <c r="X129" s="3">
        <f t="shared" ref="X129" si="292">X131+X132+X133</f>
        <v>0</v>
      </c>
      <c r="Y129" s="4">
        <f t="shared" si="287"/>
        <v>1890393.9</v>
      </c>
      <c r="Z129" s="3">
        <f t="shared" ref="Z129:AB129" si="293">Z131+Z132+Z133</f>
        <v>0</v>
      </c>
      <c r="AA129" s="4">
        <f t="shared" si="288"/>
        <v>1890393.9</v>
      </c>
      <c r="AB129" s="3">
        <f t="shared" si="293"/>
        <v>0</v>
      </c>
      <c r="AC129" s="4">
        <f t="shared" si="289"/>
        <v>1890393.9</v>
      </c>
      <c r="AD129" s="3">
        <f t="shared" ref="AD129" si="294">AD131+AD132+AD133</f>
        <v>0</v>
      </c>
      <c r="AE129" s="3">
        <f t="shared" si="231"/>
        <v>1890393.9</v>
      </c>
      <c r="AF129" s="4">
        <f t="shared" si="290"/>
        <v>2284336.6</v>
      </c>
      <c r="AG129" s="4">
        <f t="shared" ref="AG129:AI129" si="295">AG131+AG132+AG133</f>
        <v>0</v>
      </c>
      <c r="AH129" s="3">
        <f t="shared" si="235"/>
        <v>2284336.6</v>
      </c>
      <c r="AI129" s="3">
        <f t="shared" si="295"/>
        <v>0</v>
      </c>
      <c r="AJ129" s="4">
        <f t="shared" si="261"/>
        <v>2284336.6</v>
      </c>
      <c r="AK129" s="3">
        <f t="shared" ref="AK129:AM129" si="296">AK131+AK132+AK133</f>
        <v>0</v>
      </c>
      <c r="AL129" s="4">
        <f t="shared" si="262"/>
        <v>2284336.6</v>
      </c>
      <c r="AM129" s="3">
        <f t="shared" si="296"/>
        <v>0</v>
      </c>
      <c r="AN129" s="4">
        <f t="shared" si="263"/>
        <v>2284336.6</v>
      </c>
      <c r="AO129" s="3">
        <f t="shared" ref="AO129:AQ129" si="297">AO131+AO132+AO133</f>
        <v>0</v>
      </c>
      <c r="AP129" s="4">
        <f t="shared" si="264"/>
        <v>2284336.6</v>
      </c>
      <c r="AQ129" s="3">
        <f t="shared" si="297"/>
        <v>0</v>
      </c>
      <c r="AR129" s="3">
        <f t="shared" si="232"/>
        <v>2284336.6</v>
      </c>
      <c r="AS129" s="5"/>
      <c r="AT129" s="5"/>
    </row>
    <row r="130" spans="1:46" x14ac:dyDescent="0.35">
      <c r="A130" s="31"/>
      <c r="B130" s="24" t="s">
        <v>5</v>
      </c>
      <c r="C130" s="24"/>
      <c r="D130" s="3"/>
      <c r="E130" s="3"/>
      <c r="F130" s="4"/>
      <c r="G130" s="3"/>
      <c r="H130" s="4"/>
      <c r="I130" s="3"/>
      <c r="J130" s="4"/>
      <c r="K130" s="3"/>
      <c r="L130" s="4"/>
      <c r="M130" s="3"/>
      <c r="N130" s="4"/>
      <c r="O130" s="3"/>
      <c r="P130" s="4"/>
      <c r="Q130" s="3"/>
      <c r="R130" s="3"/>
      <c r="S130" s="3"/>
      <c r="T130" s="3"/>
      <c r="U130" s="4"/>
      <c r="V130" s="3"/>
      <c r="W130" s="4"/>
      <c r="X130" s="3"/>
      <c r="Y130" s="4"/>
      <c r="Z130" s="3"/>
      <c r="AA130" s="4"/>
      <c r="AB130" s="3"/>
      <c r="AC130" s="4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5"/>
      <c r="AT130" s="5"/>
    </row>
    <row r="131" spans="1:46" hidden="1" x14ac:dyDescent="0.35">
      <c r="A131" s="13"/>
      <c r="B131" s="15" t="s">
        <v>6</v>
      </c>
      <c r="C131" s="2"/>
      <c r="D131" s="3">
        <v>480671.7</v>
      </c>
      <c r="E131" s="3"/>
      <c r="F131" s="4">
        <f t="shared" si="233"/>
        <v>480671.7</v>
      </c>
      <c r="G131" s="3">
        <f>468+54095.177</f>
        <v>54563.177000000003</v>
      </c>
      <c r="H131" s="4">
        <f t="shared" ref="H131:H134" si="298">F131+G131</f>
        <v>535234.87699999998</v>
      </c>
      <c r="I131" s="3">
        <v>3673.8</v>
      </c>
      <c r="J131" s="4">
        <f t="shared" ref="J131:J134" si="299">H131+I131</f>
        <v>538908.67700000003</v>
      </c>
      <c r="K131" s="3">
        <f>25107.563+4234.4+4000</f>
        <v>33341.962999999996</v>
      </c>
      <c r="L131" s="4">
        <f t="shared" ref="L131:L134" si="300">J131+K131</f>
        <v>572250.64</v>
      </c>
      <c r="M131" s="3"/>
      <c r="N131" s="4">
        <f>L131+M131</f>
        <v>572250.64</v>
      </c>
      <c r="O131" s="3">
        <v>35724.610999999997</v>
      </c>
      <c r="P131" s="4">
        <f>N131+O131</f>
        <v>607975.25100000005</v>
      </c>
      <c r="Q131" s="3">
        <v>44874.815999999999</v>
      </c>
      <c r="R131" s="4">
        <f t="shared" si="230"/>
        <v>652850.06700000004</v>
      </c>
      <c r="S131" s="3">
        <v>668305.69999999995</v>
      </c>
      <c r="T131" s="3"/>
      <c r="U131" s="4">
        <f t="shared" si="234"/>
        <v>668305.69999999995</v>
      </c>
      <c r="V131" s="3"/>
      <c r="W131" s="4">
        <f t="shared" ref="W131:W134" si="301">U131+V131</f>
        <v>668305.69999999995</v>
      </c>
      <c r="X131" s="3"/>
      <c r="Y131" s="4">
        <f t="shared" ref="Y131:Y134" si="302">W131+X131</f>
        <v>668305.69999999995</v>
      </c>
      <c r="Z131" s="3"/>
      <c r="AA131" s="4">
        <f t="shared" ref="AA131:AA134" si="303">Y131+Z131</f>
        <v>668305.69999999995</v>
      </c>
      <c r="AB131" s="3"/>
      <c r="AC131" s="4">
        <f t="shared" ref="AC131:AC134" si="304">AA131+AB131</f>
        <v>668305.69999999995</v>
      </c>
      <c r="AD131" s="3"/>
      <c r="AE131" s="4">
        <f t="shared" si="231"/>
        <v>668305.69999999995</v>
      </c>
      <c r="AF131" s="3">
        <v>65847.199999999997</v>
      </c>
      <c r="AG131" s="3"/>
      <c r="AH131" s="3">
        <f t="shared" si="235"/>
        <v>65847.199999999997</v>
      </c>
      <c r="AI131" s="3"/>
      <c r="AJ131" s="3">
        <f t="shared" ref="AJ131:AJ134" si="305">AH131+AI131</f>
        <v>65847.199999999997</v>
      </c>
      <c r="AK131" s="3"/>
      <c r="AL131" s="3">
        <f t="shared" ref="AL131:AL134" si="306">AJ131+AK131</f>
        <v>65847.199999999997</v>
      </c>
      <c r="AM131" s="3"/>
      <c r="AN131" s="3">
        <f t="shared" ref="AN131:AN134" si="307">AL131+AM131</f>
        <v>65847.199999999997</v>
      </c>
      <c r="AO131" s="3"/>
      <c r="AP131" s="3">
        <f t="shared" ref="AP131:AP134" si="308">AN131+AO131</f>
        <v>65847.199999999997</v>
      </c>
      <c r="AQ131" s="3"/>
      <c r="AR131" s="3">
        <f t="shared" si="232"/>
        <v>65847.199999999997</v>
      </c>
      <c r="AS131" s="5" t="s">
        <v>379</v>
      </c>
      <c r="AT131" s="5">
        <v>0</v>
      </c>
    </row>
    <row r="132" spans="1:46" x14ac:dyDescent="0.35">
      <c r="A132" s="31"/>
      <c r="B132" s="24" t="s">
        <v>12</v>
      </c>
      <c r="C132" s="2"/>
      <c r="D132" s="3">
        <v>507243.2</v>
      </c>
      <c r="E132" s="3"/>
      <c r="F132" s="4">
        <f t="shared" si="233"/>
        <v>507243.2</v>
      </c>
      <c r="G132" s="3">
        <f>-27286.5+27286.5</f>
        <v>0</v>
      </c>
      <c r="H132" s="4">
        <f t="shared" si="298"/>
        <v>507243.2</v>
      </c>
      <c r="I132" s="3"/>
      <c r="J132" s="4">
        <f t="shared" si="299"/>
        <v>507243.2</v>
      </c>
      <c r="K132" s="3"/>
      <c r="L132" s="4">
        <f t="shared" si="300"/>
        <v>507243.2</v>
      </c>
      <c r="M132" s="3"/>
      <c r="N132" s="4">
        <f>L132+M132</f>
        <v>507243.2</v>
      </c>
      <c r="O132" s="3"/>
      <c r="P132" s="4">
        <f>N132+O132</f>
        <v>507243.2</v>
      </c>
      <c r="Q132" s="3"/>
      <c r="R132" s="3">
        <f t="shared" si="230"/>
        <v>507243.2</v>
      </c>
      <c r="S132" s="3">
        <v>688765.3</v>
      </c>
      <c r="T132" s="3"/>
      <c r="U132" s="4">
        <f t="shared" si="234"/>
        <v>688765.3</v>
      </c>
      <c r="V132" s="3">
        <f>-28069.9+28069.9</f>
        <v>0</v>
      </c>
      <c r="W132" s="4">
        <f t="shared" si="301"/>
        <v>688765.3</v>
      </c>
      <c r="X132" s="3">
        <f>-28069.9+28069.9</f>
        <v>0</v>
      </c>
      <c r="Y132" s="4">
        <f t="shared" si="302"/>
        <v>688765.3</v>
      </c>
      <c r="Z132" s="3">
        <f>-28069.9+28069.9</f>
        <v>0</v>
      </c>
      <c r="AA132" s="4">
        <f t="shared" si="303"/>
        <v>688765.3</v>
      </c>
      <c r="AB132" s="3">
        <f>-28069.9+28069.9</f>
        <v>0</v>
      </c>
      <c r="AC132" s="4">
        <f t="shared" si="304"/>
        <v>688765.3</v>
      </c>
      <c r="AD132" s="3">
        <f>-28069.9+28069.9</f>
        <v>0</v>
      </c>
      <c r="AE132" s="3">
        <f t="shared" si="231"/>
        <v>688765.3</v>
      </c>
      <c r="AF132" s="3">
        <v>110924.5</v>
      </c>
      <c r="AG132" s="3"/>
      <c r="AH132" s="3">
        <f t="shared" si="235"/>
        <v>110924.5</v>
      </c>
      <c r="AI132" s="3">
        <f>-110924.5+110924.5</f>
        <v>0</v>
      </c>
      <c r="AJ132" s="3">
        <f t="shared" si="305"/>
        <v>110924.5</v>
      </c>
      <c r="AK132" s="3">
        <f>-110924.5+110924.5</f>
        <v>0</v>
      </c>
      <c r="AL132" s="3">
        <f t="shared" si="306"/>
        <v>110924.5</v>
      </c>
      <c r="AM132" s="3"/>
      <c r="AN132" s="3">
        <f t="shared" si="307"/>
        <v>110924.5</v>
      </c>
      <c r="AO132" s="3"/>
      <c r="AP132" s="3">
        <f t="shared" si="308"/>
        <v>110924.5</v>
      </c>
      <c r="AQ132" s="3"/>
      <c r="AR132" s="3">
        <f t="shared" si="232"/>
        <v>110924.5</v>
      </c>
      <c r="AS132" s="5" t="s">
        <v>321</v>
      </c>
      <c r="AT132" s="5"/>
    </row>
    <row r="133" spans="1:46" ht="36" x14ac:dyDescent="0.35">
      <c r="A133" s="31"/>
      <c r="B133" s="24" t="s">
        <v>116</v>
      </c>
      <c r="C133" s="2"/>
      <c r="D133" s="3">
        <v>518443.7</v>
      </c>
      <c r="E133" s="3"/>
      <c r="F133" s="4">
        <f t="shared" si="233"/>
        <v>518443.7</v>
      </c>
      <c r="G133" s="3">
        <f>-518443.7+518443.7+352757.7</f>
        <v>352757.7</v>
      </c>
      <c r="H133" s="4">
        <f t="shared" si="298"/>
        <v>871201.4</v>
      </c>
      <c r="I133" s="3"/>
      <c r="J133" s="4">
        <f t="shared" si="299"/>
        <v>871201.4</v>
      </c>
      <c r="K133" s="3"/>
      <c r="L133" s="4">
        <f t="shared" si="300"/>
        <v>871201.4</v>
      </c>
      <c r="M133" s="3"/>
      <c r="N133" s="4">
        <f>L133+M133</f>
        <v>871201.4</v>
      </c>
      <c r="O133" s="3"/>
      <c r="P133" s="4">
        <f>N133+O133</f>
        <v>871201.4</v>
      </c>
      <c r="Q133" s="3"/>
      <c r="R133" s="3">
        <f t="shared" si="230"/>
        <v>871201.4</v>
      </c>
      <c r="S133" s="3">
        <v>533322.9</v>
      </c>
      <c r="T133" s="3"/>
      <c r="U133" s="4">
        <f t="shared" si="234"/>
        <v>533322.9</v>
      </c>
      <c r="V133" s="3">
        <f>-533322.9+533322.9</f>
        <v>0</v>
      </c>
      <c r="W133" s="4">
        <f t="shared" si="301"/>
        <v>533322.9</v>
      </c>
      <c r="X133" s="3">
        <f>-533322.9+533322.9</f>
        <v>0</v>
      </c>
      <c r="Y133" s="4">
        <f t="shared" si="302"/>
        <v>533322.9</v>
      </c>
      <c r="Z133" s="3">
        <f>-533322.9+533322.9</f>
        <v>0</v>
      </c>
      <c r="AA133" s="4">
        <f t="shared" si="303"/>
        <v>533322.9</v>
      </c>
      <c r="AB133" s="3">
        <f>-533322.9+533322.9</f>
        <v>0</v>
      </c>
      <c r="AC133" s="4">
        <f t="shared" si="304"/>
        <v>533322.9</v>
      </c>
      <c r="AD133" s="3">
        <f>-533322.9+533322.9</f>
        <v>0</v>
      </c>
      <c r="AE133" s="3">
        <f t="shared" si="231"/>
        <v>533322.9</v>
      </c>
      <c r="AF133" s="3">
        <v>2107564.9</v>
      </c>
      <c r="AG133" s="3"/>
      <c r="AH133" s="3">
        <f t="shared" si="235"/>
        <v>2107564.9</v>
      </c>
      <c r="AI133" s="3">
        <f>-2107564.9+2107564.9</f>
        <v>0</v>
      </c>
      <c r="AJ133" s="3">
        <f t="shared" si="305"/>
        <v>2107564.9</v>
      </c>
      <c r="AK133" s="3">
        <f>-2107564.9+2107564.9</f>
        <v>0</v>
      </c>
      <c r="AL133" s="3">
        <f t="shared" si="306"/>
        <v>2107564.9</v>
      </c>
      <c r="AM133" s="3"/>
      <c r="AN133" s="3">
        <f t="shared" si="307"/>
        <v>2107564.9</v>
      </c>
      <c r="AO133" s="3"/>
      <c r="AP133" s="3">
        <f t="shared" si="308"/>
        <v>2107564.9</v>
      </c>
      <c r="AQ133" s="3"/>
      <c r="AR133" s="3">
        <f t="shared" si="232"/>
        <v>2107564.9</v>
      </c>
      <c r="AS133" s="5" t="s">
        <v>320</v>
      </c>
      <c r="AT133" s="5"/>
    </row>
    <row r="134" spans="1:46" ht="117.75" customHeight="1" x14ac:dyDescent="0.35">
      <c r="A134" s="31" t="s">
        <v>203</v>
      </c>
      <c r="B134" s="24" t="s">
        <v>114</v>
      </c>
      <c r="C134" s="2" t="s">
        <v>3</v>
      </c>
      <c r="D134" s="3">
        <f>D136</f>
        <v>67548.5</v>
      </c>
      <c r="E134" s="3">
        <f>E136</f>
        <v>0</v>
      </c>
      <c r="F134" s="4">
        <f t="shared" si="233"/>
        <v>67548.5</v>
      </c>
      <c r="G134" s="3">
        <f>G136</f>
        <v>-3650.9</v>
      </c>
      <c r="H134" s="4">
        <f t="shared" si="298"/>
        <v>63897.599999999999</v>
      </c>
      <c r="I134" s="3">
        <f>I136</f>
        <v>0</v>
      </c>
      <c r="J134" s="4">
        <f t="shared" si="299"/>
        <v>63897.599999999999</v>
      </c>
      <c r="K134" s="3">
        <f>K136</f>
        <v>0</v>
      </c>
      <c r="L134" s="4">
        <f t="shared" si="300"/>
        <v>63897.599999999999</v>
      </c>
      <c r="M134" s="3">
        <f>M136</f>
        <v>0</v>
      </c>
      <c r="N134" s="4">
        <f>L134+M134</f>
        <v>63897.599999999999</v>
      </c>
      <c r="O134" s="3">
        <f>O136</f>
        <v>0</v>
      </c>
      <c r="P134" s="4">
        <f>N134+O134</f>
        <v>63897.599999999999</v>
      </c>
      <c r="Q134" s="3">
        <f>Q136</f>
        <v>0</v>
      </c>
      <c r="R134" s="3">
        <f t="shared" si="230"/>
        <v>63897.599999999999</v>
      </c>
      <c r="S134" s="3">
        <f t="shared" ref="S134:AF134" si="309">S136</f>
        <v>67548.5</v>
      </c>
      <c r="T134" s="3">
        <f t="shared" ref="T134:V134" si="310">T136</f>
        <v>0</v>
      </c>
      <c r="U134" s="4">
        <f t="shared" si="234"/>
        <v>67548.5</v>
      </c>
      <c r="V134" s="3">
        <f t="shared" si="310"/>
        <v>-13471.5</v>
      </c>
      <c r="W134" s="4">
        <f t="shared" si="301"/>
        <v>54077</v>
      </c>
      <c r="X134" s="3">
        <f t="shared" ref="X134" si="311">X136</f>
        <v>0</v>
      </c>
      <c r="Y134" s="4">
        <f t="shared" si="302"/>
        <v>54077</v>
      </c>
      <c r="Z134" s="3">
        <f t="shared" ref="Z134:AB134" si="312">Z136</f>
        <v>0</v>
      </c>
      <c r="AA134" s="4">
        <f t="shared" si="303"/>
        <v>54077</v>
      </c>
      <c r="AB134" s="3">
        <f t="shared" si="312"/>
        <v>0</v>
      </c>
      <c r="AC134" s="4">
        <f t="shared" si="304"/>
        <v>54077</v>
      </c>
      <c r="AD134" s="3">
        <f t="shared" ref="AD134" si="313">AD136</f>
        <v>0</v>
      </c>
      <c r="AE134" s="3">
        <f t="shared" si="231"/>
        <v>54077</v>
      </c>
      <c r="AF134" s="3">
        <f t="shared" si="309"/>
        <v>59307.5</v>
      </c>
      <c r="AG134" s="3">
        <f t="shared" ref="AG134:AI134" si="314">AG136</f>
        <v>0</v>
      </c>
      <c r="AH134" s="3">
        <f t="shared" si="235"/>
        <v>59307.5</v>
      </c>
      <c r="AI134" s="3">
        <f t="shared" si="314"/>
        <v>-15524.2</v>
      </c>
      <c r="AJ134" s="3">
        <f t="shared" si="305"/>
        <v>43783.3</v>
      </c>
      <c r="AK134" s="3">
        <f t="shared" ref="AK134:AM134" si="315">AK136</f>
        <v>0</v>
      </c>
      <c r="AL134" s="3">
        <f t="shared" si="306"/>
        <v>43783.3</v>
      </c>
      <c r="AM134" s="3">
        <f t="shared" si="315"/>
        <v>0</v>
      </c>
      <c r="AN134" s="3">
        <f t="shared" si="307"/>
        <v>43783.3</v>
      </c>
      <c r="AO134" s="3">
        <f t="shared" ref="AO134:AQ134" si="316">AO136</f>
        <v>0</v>
      </c>
      <c r="AP134" s="3">
        <f t="shared" si="308"/>
        <v>43783.3</v>
      </c>
      <c r="AQ134" s="3">
        <f t="shared" si="316"/>
        <v>0</v>
      </c>
      <c r="AR134" s="3">
        <f t="shared" si="232"/>
        <v>43783.3</v>
      </c>
      <c r="AS134" s="5"/>
      <c r="AT134" s="5"/>
    </row>
    <row r="135" spans="1:46" x14ac:dyDescent="0.35">
      <c r="A135" s="31"/>
      <c r="B135" s="24" t="s">
        <v>5</v>
      </c>
      <c r="C135" s="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3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5"/>
      <c r="AT135" s="5"/>
    </row>
    <row r="136" spans="1:46" x14ac:dyDescent="0.35">
      <c r="A136" s="31"/>
      <c r="B136" s="24" t="s">
        <v>12</v>
      </c>
      <c r="C136" s="2"/>
      <c r="D136" s="4">
        <v>67548.5</v>
      </c>
      <c r="E136" s="4"/>
      <c r="F136" s="4">
        <f t="shared" si="233"/>
        <v>67548.5</v>
      </c>
      <c r="G136" s="4">
        <v>-3650.9</v>
      </c>
      <c r="H136" s="4">
        <f t="shared" ref="H136:H137" si="317">F136+G136</f>
        <v>63897.599999999999</v>
      </c>
      <c r="I136" s="4"/>
      <c r="J136" s="4">
        <f t="shared" ref="J136:J137" si="318">H136+I136</f>
        <v>63897.599999999999</v>
      </c>
      <c r="K136" s="4"/>
      <c r="L136" s="4">
        <f t="shared" ref="L136:L137" si="319">J136+K136</f>
        <v>63897.599999999999</v>
      </c>
      <c r="M136" s="4"/>
      <c r="N136" s="4">
        <f>L136+M136</f>
        <v>63897.599999999999</v>
      </c>
      <c r="O136" s="4"/>
      <c r="P136" s="4">
        <f>N136+O136</f>
        <v>63897.599999999999</v>
      </c>
      <c r="Q136" s="4"/>
      <c r="R136" s="3">
        <f t="shared" si="230"/>
        <v>63897.599999999999</v>
      </c>
      <c r="S136" s="4">
        <v>67548.5</v>
      </c>
      <c r="T136" s="4"/>
      <c r="U136" s="4">
        <f t="shared" si="234"/>
        <v>67548.5</v>
      </c>
      <c r="V136" s="4">
        <v>-13471.5</v>
      </c>
      <c r="W136" s="4">
        <f t="shared" ref="W136:W137" si="320">U136+V136</f>
        <v>54077</v>
      </c>
      <c r="X136" s="4"/>
      <c r="Y136" s="4">
        <f t="shared" ref="Y136:Y137" si="321">W136+X136</f>
        <v>54077</v>
      </c>
      <c r="Z136" s="4"/>
      <c r="AA136" s="4">
        <f t="shared" ref="AA136:AA137" si="322">Y136+Z136</f>
        <v>54077</v>
      </c>
      <c r="AB136" s="4"/>
      <c r="AC136" s="4">
        <f t="shared" ref="AC136:AC137" si="323">AA136+AB136</f>
        <v>54077</v>
      </c>
      <c r="AD136" s="4"/>
      <c r="AE136" s="3">
        <f t="shared" si="231"/>
        <v>54077</v>
      </c>
      <c r="AF136" s="3">
        <v>59307.5</v>
      </c>
      <c r="AG136" s="3"/>
      <c r="AH136" s="3">
        <f t="shared" si="235"/>
        <v>59307.5</v>
      </c>
      <c r="AI136" s="3">
        <v>-15524.2</v>
      </c>
      <c r="AJ136" s="3">
        <f t="shared" ref="AJ136:AJ137" si="324">AH136+AI136</f>
        <v>43783.3</v>
      </c>
      <c r="AK136" s="3"/>
      <c r="AL136" s="3">
        <f t="shared" ref="AL136:AL137" si="325">AJ136+AK136</f>
        <v>43783.3</v>
      </c>
      <c r="AM136" s="3"/>
      <c r="AN136" s="3">
        <f t="shared" ref="AN136:AN137" si="326">AL136+AM136</f>
        <v>43783.3</v>
      </c>
      <c r="AO136" s="3"/>
      <c r="AP136" s="3">
        <f t="shared" ref="AP136:AP137" si="327">AN136+AO136</f>
        <v>43783.3</v>
      </c>
      <c r="AQ136" s="3"/>
      <c r="AR136" s="3">
        <f t="shared" si="232"/>
        <v>43783.3</v>
      </c>
      <c r="AS136" s="5" t="s">
        <v>118</v>
      </c>
      <c r="AT136" s="5"/>
    </row>
    <row r="137" spans="1:46" ht="63" customHeight="1" x14ac:dyDescent="0.35">
      <c r="A137" s="31" t="s">
        <v>204</v>
      </c>
      <c r="B137" s="24" t="s">
        <v>115</v>
      </c>
      <c r="C137" s="2" t="s">
        <v>3</v>
      </c>
      <c r="D137" s="4">
        <f>D139+D140</f>
        <v>196166.8</v>
      </c>
      <c r="E137" s="4">
        <f>E139+E140</f>
        <v>0</v>
      </c>
      <c r="F137" s="4">
        <f t="shared" si="233"/>
        <v>196166.8</v>
      </c>
      <c r="G137" s="4">
        <f>G139+G140</f>
        <v>1869</v>
      </c>
      <c r="H137" s="4">
        <f t="shared" si="317"/>
        <v>198035.8</v>
      </c>
      <c r="I137" s="4">
        <f>I139+I140</f>
        <v>0</v>
      </c>
      <c r="J137" s="4">
        <f t="shared" si="318"/>
        <v>198035.8</v>
      </c>
      <c r="K137" s="4">
        <f>K139+K140</f>
        <v>0</v>
      </c>
      <c r="L137" s="4">
        <f t="shared" si="319"/>
        <v>198035.8</v>
      </c>
      <c r="M137" s="4">
        <f>M139+M140</f>
        <v>0</v>
      </c>
      <c r="N137" s="4">
        <f>L137+M137</f>
        <v>198035.8</v>
      </c>
      <c r="O137" s="4">
        <f>O139+O140</f>
        <v>0</v>
      </c>
      <c r="P137" s="4">
        <f>N137+O137</f>
        <v>198035.8</v>
      </c>
      <c r="Q137" s="4">
        <f>Q139+Q140</f>
        <v>0</v>
      </c>
      <c r="R137" s="3">
        <f t="shared" si="230"/>
        <v>198035.8</v>
      </c>
      <c r="S137" s="4">
        <f t="shared" ref="S137:AF137" si="328">S139+S140</f>
        <v>196166.8</v>
      </c>
      <c r="T137" s="4">
        <f t="shared" ref="T137:V137" si="329">T139+T140</f>
        <v>0</v>
      </c>
      <c r="U137" s="4">
        <f t="shared" si="234"/>
        <v>196166.8</v>
      </c>
      <c r="V137" s="4">
        <f t="shared" si="329"/>
        <v>24162.6</v>
      </c>
      <c r="W137" s="4">
        <f t="shared" si="320"/>
        <v>220329.4</v>
      </c>
      <c r="X137" s="4">
        <f t="shared" ref="X137" si="330">X139+X140</f>
        <v>0</v>
      </c>
      <c r="Y137" s="4">
        <f t="shared" si="321"/>
        <v>220329.4</v>
      </c>
      <c r="Z137" s="4">
        <f t="shared" ref="Z137:AB137" si="331">Z139+Z140</f>
        <v>0</v>
      </c>
      <c r="AA137" s="4">
        <f t="shared" si="322"/>
        <v>220329.4</v>
      </c>
      <c r="AB137" s="4">
        <f t="shared" si="331"/>
        <v>0</v>
      </c>
      <c r="AC137" s="4">
        <f t="shared" si="323"/>
        <v>220329.4</v>
      </c>
      <c r="AD137" s="4">
        <f t="shared" ref="AD137" si="332">AD139+AD140</f>
        <v>0</v>
      </c>
      <c r="AE137" s="3">
        <f t="shared" si="231"/>
        <v>220329.4</v>
      </c>
      <c r="AF137" s="4">
        <f t="shared" si="328"/>
        <v>197280.30000000002</v>
      </c>
      <c r="AG137" s="3">
        <f t="shared" ref="AG137:AI137" si="333">AG139+AG140</f>
        <v>0</v>
      </c>
      <c r="AH137" s="3">
        <f t="shared" si="235"/>
        <v>197280.30000000002</v>
      </c>
      <c r="AI137" s="3">
        <f t="shared" si="333"/>
        <v>26215.399999999998</v>
      </c>
      <c r="AJ137" s="3">
        <f t="shared" si="324"/>
        <v>223495.7</v>
      </c>
      <c r="AK137" s="3">
        <f t="shared" ref="AK137:AM137" si="334">AK139+AK140</f>
        <v>0</v>
      </c>
      <c r="AL137" s="3">
        <f t="shared" si="325"/>
        <v>223495.7</v>
      </c>
      <c r="AM137" s="3">
        <f t="shared" si="334"/>
        <v>0</v>
      </c>
      <c r="AN137" s="3">
        <f t="shared" si="326"/>
        <v>223495.7</v>
      </c>
      <c r="AO137" s="3">
        <f t="shared" ref="AO137:AQ137" si="335">AO139+AO140</f>
        <v>0</v>
      </c>
      <c r="AP137" s="3">
        <f t="shared" si="327"/>
        <v>223495.7</v>
      </c>
      <c r="AQ137" s="3">
        <f t="shared" si="335"/>
        <v>0</v>
      </c>
      <c r="AR137" s="3">
        <f t="shared" si="232"/>
        <v>223495.7</v>
      </c>
      <c r="AS137" s="5"/>
      <c r="AT137" s="5"/>
    </row>
    <row r="138" spans="1:46" x14ac:dyDescent="0.35">
      <c r="A138" s="31"/>
      <c r="B138" s="24" t="s">
        <v>5</v>
      </c>
      <c r="C138" s="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3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5"/>
      <c r="AT138" s="5"/>
    </row>
    <row r="139" spans="1:46" x14ac:dyDescent="0.35">
      <c r="A139" s="31"/>
      <c r="B139" s="24" t="s">
        <v>12</v>
      </c>
      <c r="C139" s="2"/>
      <c r="D139" s="4">
        <v>52965</v>
      </c>
      <c r="E139" s="4"/>
      <c r="F139" s="4">
        <f t="shared" si="233"/>
        <v>52965</v>
      </c>
      <c r="G139" s="4">
        <v>504.7</v>
      </c>
      <c r="H139" s="4">
        <f t="shared" ref="H139:H141" si="336">F139+G139</f>
        <v>53469.7</v>
      </c>
      <c r="I139" s="4"/>
      <c r="J139" s="4">
        <f t="shared" ref="J139:J141" si="337">H139+I139</f>
        <v>53469.7</v>
      </c>
      <c r="K139" s="4"/>
      <c r="L139" s="4">
        <f t="shared" ref="L139:L141" si="338">J139+K139</f>
        <v>53469.7</v>
      </c>
      <c r="M139" s="4"/>
      <c r="N139" s="4">
        <f>L139+M139</f>
        <v>53469.7</v>
      </c>
      <c r="O139" s="4"/>
      <c r="P139" s="4">
        <f>N139+O139</f>
        <v>53469.7</v>
      </c>
      <c r="Q139" s="4"/>
      <c r="R139" s="3">
        <f t="shared" si="230"/>
        <v>53469.7</v>
      </c>
      <c r="S139" s="4">
        <v>52965</v>
      </c>
      <c r="T139" s="4"/>
      <c r="U139" s="4">
        <f t="shared" si="234"/>
        <v>52965</v>
      </c>
      <c r="V139" s="4">
        <v>6523.9</v>
      </c>
      <c r="W139" s="4">
        <f t="shared" ref="W139:W141" si="339">U139+V139</f>
        <v>59488.9</v>
      </c>
      <c r="X139" s="4"/>
      <c r="Y139" s="4">
        <f t="shared" ref="Y139:Y141" si="340">W139+X139</f>
        <v>59488.9</v>
      </c>
      <c r="Z139" s="4"/>
      <c r="AA139" s="4">
        <f t="shared" ref="AA139:AA141" si="341">Y139+Z139</f>
        <v>59488.9</v>
      </c>
      <c r="AB139" s="4"/>
      <c r="AC139" s="4">
        <f t="shared" ref="AC139:AC141" si="342">AA139+AB139</f>
        <v>59488.9</v>
      </c>
      <c r="AD139" s="4"/>
      <c r="AE139" s="3">
        <f t="shared" si="231"/>
        <v>59488.9</v>
      </c>
      <c r="AF139" s="3">
        <v>49320.1</v>
      </c>
      <c r="AG139" s="3"/>
      <c r="AH139" s="3">
        <f t="shared" si="235"/>
        <v>49320.1</v>
      </c>
      <c r="AI139" s="3">
        <v>6553.8</v>
      </c>
      <c r="AJ139" s="3">
        <f t="shared" ref="AJ139:AJ141" si="343">AH139+AI139</f>
        <v>55873.9</v>
      </c>
      <c r="AK139" s="3"/>
      <c r="AL139" s="3">
        <f t="shared" ref="AL139:AL141" si="344">AJ139+AK139</f>
        <v>55873.9</v>
      </c>
      <c r="AM139" s="3"/>
      <c r="AN139" s="3">
        <f t="shared" ref="AN139:AN141" si="345">AL139+AM139</f>
        <v>55873.9</v>
      </c>
      <c r="AO139" s="3"/>
      <c r="AP139" s="3">
        <f t="shared" ref="AP139:AP141" si="346">AN139+AO139</f>
        <v>55873.9</v>
      </c>
      <c r="AQ139" s="3"/>
      <c r="AR139" s="3">
        <f t="shared" si="232"/>
        <v>55873.9</v>
      </c>
      <c r="AS139" s="5" t="s">
        <v>117</v>
      </c>
      <c r="AT139" s="5"/>
    </row>
    <row r="140" spans="1:46" x14ac:dyDescent="0.35">
      <c r="A140" s="31"/>
      <c r="B140" s="24" t="s">
        <v>20</v>
      </c>
      <c r="C140" s="2"/>
      <c r="D140" s="4">
        <v>143201.79999999999</v>
      </c>
      <c r="E140" s="4"/>
      <c r="F140" s="4">
        <f t="shared" si="233"/>
        <v>143201.79999999999</v>
      </c>
      <c r="G140" s="4">
        <v>1364.3</v>
      </c>
      <c r="H140" s="4">
        <f t="shared" si="336"/>
        <v>144566.09999999998</v>
      </c>
      <c r="I140" s="4"/>
      <c r="J140" s="4">
        <f t="shared" si="337"/>
        <v>144566.09999999998</v>
      </c>
      <c r="K140" s="4"/>
      <c r="L140" s="4">
        <f t="shared" si="338"/>
        <v>144566.09999999998</v>
      </c>
      <c r="M140" s="4"/>
      <c r="N140" s="4">
        <f>L140+M140</f>
        <v>144566.09999999998</v>
      </c>
      <c r="O140" s="4"/>
      <c r="P140" s="4">
        <f>N140+O140</f>
        <v>144566.09999999998</v>
      </c>
      <c r="Q140" s="4"/>
      <c r="R140" s="3">
        <f t="shared" si="230"/>
        <v>144566.09999999998</v>
      </c>
      <c r="S140" s="4">
        <v>143201.79999999999</v>
      </c>
      <c r="T140" s="4"/>
      <c r="U140" s="4">
        <f t="shared" si="234"/>
        <v>143201.79999999999</v>
      </c>
      <c r="V140" s="4">
        <v>17638.7</v>
      </c>
      <c r="W140" s="4">
        <f t="shared" si="339"/>
        <v>160840.5</v>
      </c>
      <c r="X140" s="4"/>
      <c r="Y140" s="4">
        <f t="shared" si="340"/>
        <v>160840.5</v>
      </c>
      <c r="Z140" s="4"/>
      <c r="AA140" s="4">
        <f t="shared" si="341"/>
        <v>160840.5</v>
      </c>
      <c r="AB140" s="4"/>
      <c r="AC140" s="4">
        <f t="shared" si="342"/>
        <v>160840.5</v>
      </c>
      <c r="AD140" s="4"/>
      <c r="AE140" s="3">
        <f t="shared" si="231"/>
        <v>160840.5</v>
      </c>
      <c r="AF140" s="3">
        <v>147960.20000000001</v>
      </c>
      <c r="AG140" s="3"/>
      <c r="AH140" s="3">
        <f t="shared" si="235"/>
        <v>147960.20000000001</v>
      </c>
      <c r="AI140" s="3">
        <v>19661.599999999999</v>
      </c>
      <c r="AJ140" s="3">
        <f t="shared" si="343"/>
        <v>167621.80000000002</v>
      </c>
      <c r="AK140" s="3"/>
      <c r="AL140" s="3">
        <f t="shared" si="344"/>
        <v>167621.80000000002</v>
      </c>
      <c r="AM140" s="3"/>
      <c r="AN140" s="3">
        <f t="shared" si="345"/>
        <v>167621.80000000002</v>
      </c>
      <c r="AO140" s="3"/>
      <c r="AP140" s="3">
        <f t="shared" si="346"/>
        <v>167621.80000000002</v>
      </c>
      <c r="AQ140" s="3"/>
      <c r="AR140" s="3">
        <f t="shared" si="232"/>
        <v>167621.80000000002</v>
      </c>
      <c r="AS140" s="5" t="s">
        <v>117</v>
      </c>
      <c r="AT140" s="5"/>
    </row>
    <row r="141" spans="1:46" x14ac:dyDescent="0.35">
      <c r="A141" s="31"/>
      <c r="B141" s="24" t="s">
        <v>27</v>
      </c>
      <c r="C141" s="24"/>
      <c r="D141" s="3">
        <f>D143+D144</f>
        <v>545691.1</v>
      </c>
      <c r="E141" s="3"/>
      <c r="F141" s="4">
        <f t="shared" si="233"/>
        <v>545691.1</v>
      </c>
      <c r="G141" s="3">
        <f>G143+G144</f>
        <v>15047.825000000001</v>
      </c>
      <c r="H141" s="4">
        <f t="shared" si="336"/>
        <v>560738.92499999993</v>
      </c>
      <c r="I141" s="3">
        <f>I143+I144</f>
        <v>0</v>
      </c>
      <c r="J141" s="4">
        <f t="shared" si="337"/>
        <v>560738.92499999993</v>
      </c>
      <c r="K141" s="3">
        <f>K143+K144</f>
        <v>21381.073</v>
      </c>
      <c r="L141" s="4">
        <f t="shared" si="338"/>
        <v>582119.99799999991</v>
      </c>
      <c r="M141" s="3">
        <f>M143+M144</f>
        <v>0</v>
      </c>
      <c r="N141" s="4">
        <f>L141+M141</f>
        <v>582119.99799999991</v>
      </c>
      <c r="O141" s="3">
        <f>O143+O144</f>
        <v>-419.00700000000001</v>
      </c>
      <c r="P141" s="4">
        <f>N141+O141</f>
        <v>581700.99099999992</v>
      </c>
      <c r="Q141" s="3">
        <f>Q143+Q144</f>
        <v>3321.0380000000005</v>
      </c>
      <c r="R141" s="3">
        <f t="shared" si="230"/>
        <v>585022.02899999986</v>
      </c>
      <c r="S141" s="3">
        <f t="shared" ref="S141:AF141" si="347">S143+S144</f>
        <v>186329.3</v>
      </c>
      <c r="T141" s="3">
        <f t="shared" ref="T141:V141" si="348">T143+T144</f>
        <v>0</v>
      </c>
      <c r="U141" s="4">
        <f t="shared" si="234"/>
        <v>186329.3</v>
      </c>
      <c r="V141" s="3">
        <f t="shared" si="348"/>
        <v>0</v>
      </c>
      <c r="W141" s="4">
        <f t="shared" si="339"/>
        <v>186329.3</v>
      </c>
      <c r="X141" s="3">
        <f t="shared" ref="X141" si="349">X143+X144</f>
        <v>-51950</v>
      </c>
      <c r="Y141" s="4">
        <f t="shared" si="340"/>
        <v>134379.29999999999</v>
      </c>
      <c r="Z141" s="3">
        <f t="shared" ref="Z141:AB141" si="350">Z143+Z144</f>
        <v>0</v>
      </c>
      <c r="AA141" s="4">
        <f t="shared" si="341"/>
        <v>134379.29999999999</v>
      </c>
      <c r="AB141" s="3">
        <f t="shared" si="350"/>
        <v>0</v>
      </c>
      <c r="AC141" s="4">
        <f t="shared" si="342"/>
        <v>134379.29999999999</v>
      </c>
      <c r="AD141" s="3">
        <f t="shared" ref="AD141" si="351">AD143+AD144</f>
        <v>65645.578999999998</v>
      </c>
      <c r="AE141" s="3">
        <f t="shared" si="231"/>
        <v>200024.87899999999</v>
      </c>
      <c r="AF141" s="3">
        <f t="shared" si="347"/>
        <v>328747.2</v>
      </c>
      <c r="AG141" s="3">
        <f t="shared" ref="AG141:AI141" si="352">AG143+AG144</f>
        <v>0</v>
      </c>
      <c r="AH141" s="3">
        <f t="shared" si="235"/>
        <v>328747.2</v>
      </c>
      <c r="AI141" s="3">
        <f t="shared" si="352"/>
        <v>0</v>
      </c>
      <c r="AJ141" s="3">
        <f t="shared" si="343"/>
        <v>328747.2</v>
      </c>
      <c r="AK141" s="3">
        <f t="shared" ref="AK141:AM141" si="353">AK143+AK144</f>
        <v>-124630</v>
      </c>
      <c r="AL141" s="3">
        <f t="shared" si="344"/>
        <v>204117.2</v>
      </c>
      <c r="AM141" s="3">
        <f t="shared" si="353"/>
        <v>0</v>
      </c>
      <c r="AN141" s="3">
        <f t="shared" si="345"/>
        <v>204117.2</v>
      </c>
      <c r="AO141" s="3">
        <f t="shared" ref="AO141:AQ141" si="354">AO143+AO144</f>
        <v>0</v>
      </c>
      <c r="AP141" s="3">
        <f t="shared" si="346"/>
        <v>204117.2</v>
      </c>
      <c r="AQ141" s="3">
        <f t="shared" si="354"/>
        <v>131171.29599999997</v>
      </c>
      <c r="AR141" s="3">
        <f t="shared" si="232"/>
        <v>335288.49599999998</v>
      </c>
      <c r="AS141" s="5"/>
      <c r="AT141" s="5"/>
    </row>
    <row r="142" spans="1:46" x14ac:dyDescent="0.35">
      <c r="A142" s="31"/>
      <c r="B142" s="14" t="s">
        <v>5</v>
      </c>
      <c r="C142" s="2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3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5"/>
      <c r="AT142" s="5"/>
    </row>
    <row r="143" spans="1:46" hidden="1" x14ac:dyDescent="0.35">
      <c r="A143" s="13"/>
      <c r="B143" s="15" t="s">
        <v>6</v>
      </c>
      <c r="C143" s="1"/>
      <c r="D143" s="4">
        <f>D145+D148+D150+D151+D152+D153+D154+D155+D158+D162+D164</f>
        <v>483329.4</v>
      </c>
      <c r="E143" s="4">
        <f>E145+E148+E150+E151+E152+E153+E154+E155+E158+E162+E164</f>
        <v>0</v>
      </c>
      <c r="F143" s="4">
        <f t="shared" si="233"/>
        <v>483329.4</v>
      </c>
      <c r="G143" s="4">
        <f>G145+G148+G150+G151+G152+G153+G154+G155+G158+G162+G164+G165+G166+G167</f>
        <v>15047.825000000001</v>
      </c>
      <c r="H143" s="4">
        <f t="shared" ref="H143:H146" si="355">F143+G143</f>
        <v>498377.22500000003</v>
      </c>
      <c r="I143" s="4">
        <f>I145+I148+I150+I151+I152+I153+I154+I155+I158+I162+I164+I165+I166+I167</f>
        <v>0</v>
      </c>
      <c r="J143" s="4">
        <f t="shared" ref="J143:J146" si="356">H143+I143</f>
        <v>498377.22500000003</v>
      </c>
      <c r="K143" s="4">
        <f>K145+K148+K150+K151+K152+K153+K154+K155+K158+K162+K164+K165+K166+K167+K168</f>
        <v>21381.073</v>
      </c>
      <c r="L143" s="4">
        <f t="shared" ref="L143:L146" si="357">J143+K143</f>
        <v>519758.29800000001</v>
      </c>
      <c r="M143" s="4">
        <f>M145+M148+M150+M151+M152+M153+M154+M155+M158+M162+M164+M165+M166+M167+M168</f>
        <v>0</v>
      </c>
      <c r="N143" s="4">
        <f>L143+M143</f>
        <v>519758.29800000001</v>
      </c>
      <c r="O143" s="4">
        <f>O145+O148+O150+O151+O152+O153+O154+O155+O158+O162+O164+O165+O166+O167+O168</f>
        <v>-419.00700000000001</v>
      </c>
      <c r="P143" s="4">
        <f>N143+O143</f>
        <v>519339.29100000003</v>
      </c>
      <c r="Q143" s="4">
        <f>Q145+Q148+Q150+Q151+Q152+Q153+Q154+Q155+Q158+Q162+Q164+Q165+Q166+Q167+Q168+Q169+Q170</f>
        <v>3321.0380000000005</v>
      </c>
      <c r="R143" s="4">
        <f t="shared" si="230"/>
        <v>522660.32900000003</v>
      </c>
      <c r="S143" s="4">
        <f t="shared" ref="S143:AF143" si="358">S145+S148+S150+S151+S152+S153+S154+S155+S158+S162+S164</f>
        <v>123967.6</v>
      </c>
      <c r="T143" s="4">
        <f t="shared" ref="T143" si="359">T145+T148+T150+T151+T152+T153+T154+T155+T158+T162+T164</f>
        <v>0</v>
      </c>
      <c r="U143" s="4">
        <f t="shared" si="234"/>
        <v>123967.6</v>
      </c>
      <c r="V143" s="4">
        <f>V145+V148+V150+V151+V152+V153+V154+V155+V158+V162+V164+V165+V166+V167</f>
        <v>0</v>
      </c>
      <c r="W143" s="4">
        <f t="shared" ref="W143:W146" si="360">U143+V143</f>
        <v>123967.6</v>
      </c>
      <c r="X143" s="4">
        <f>X145+X148+X150+X151+X152+X153+X154+X155+X158+X162+X164+X165+X166+X167+X168</f>
        <v>-51950</v>
      </c>
      <c r="Y143" s="4">
        <f t="shared" ref="Y143:Y146" si="361">W143+X143</f>
        <v>72017.600000000006</v>
      </c>
      <c r="Z143" s="4">
        <f>Z145+Z148+Z150+Z151+Z152+Z153+Z154+Z155+Z158+Z162+Z164+Z165+Z166+Z167+Z168</f>
        <v>0</v>
      </c>
      <c r="AA143" s="4">
        <f t="shared" ref="AA143:AA146" si="362">Y143+Z143</f>
        <v>72017.600000000006</v>
      </c>
      <c r="AB143" s="4">
        <f>AB145+AB148+AB150+AB151+AB152+AB153+AB154+AB155+AB158+AB162+AB164+AB165+AB166+AB167+AB168</f>
        <v>0</v>
      </c>
      <c r="AC143" s="4">
        <f t="shared" ref="AC143:AC146" si="363">AA143+AB143</f>
        <v>72017.600000000006</v>
      </c>
      <c r="AD143" s="4">
        <f>AD145+AD148+AD150+AD151+AD152+AD153+AD154+AD155+AD158+AD162+AD164+AD165+AD166+AD167+AD168+AD169+AD170</f>
        <v>65645.578999999998</v>
      </c>
      <c r="AE143" s="4">
        <f t="shared" si="231"/>
        <v>137663.179</v>
      </c>
      <c r="AF143" s="4">
        <f t="shared" si="358"/>
        <v>245086</v>
      </c>
      <c r="AG143" s="3">
        <f t="shared" ref="AG143" si="364">AG145+AG148+AG150+AG151+AG152+AG153+AG154+AG155+AG158+AG162+AG164</f>
        <v>0</v>
      </c>
      <c r="AH143" s="3">
        <f t="shared" si="235"/>
        <v>245086</v>
      </c>
      <c r="AI143" s="3">
        <f>AI145+AI148+AI150+AI151+AI152+AI153+AI154+AI155+AI158+AI162+AI164+AI165+AI166+AI167</f>
        <v>0</v>
      </c>
      <c r="AJ143" s="3">
        <f t="shared" ref="AJ143:AJ146" si="365">AH143+AI143</f>
        <v>245086</v>
      </c>
      <c r="AK143" s="3">
        <f>AK145+AK148+AK150+AK151+AK152+AK153+AK154+AK155+AK158+AK162+AK164+AK165+AK166+AK167+AK168</f>
        <v>-124630</v>
      </c>
      <c r="AL143" s="3">
        <f t="shared" ref="AL143:AL146" si="366">AJ143+AK143</f>
        <v>120456</v>
      </c>
      <c r="AM143" s="3">
        <f>AM145+AM148+AM150+AM151+AM152+AM153+AM154+AM155+AM158+AM162+AM164+AM165+AM166+AM167+AM168</f>
        <v>0</v>
      </c>
      <c r="AN143" s="3">
        <f t="shared" ref="AN143:AN146" si="367">AL143+AM143</f>
        <v>120456</v>
      </c>
      <c r="AO143" s="3">
        <f>AO145+AO148+AO150+AO151+AO152+AO153+AO154+AO155+AO158+AO162+AO164+AO165+AO166+AO167+AO168</f>
        <v>0</v>
      </c>
      <c r="AP143" s="3">
        <f t="shared" ref="AP143:AP146" si="368">AN143+AO143</f>
        <v>120456</v>
      </c>
      <c r="AQ143" s="3">
        <f>AQ145+AQ148+AQ150+AQ151+AQ152+AQ153+AQ154+AQ155+AQ158+AQ162+AQ164+AQ165+AQ166+AQ167+AQ168+AQ169+AQ170</f>
        <v>131171.29599999997</v>
      </c>
      <c r="AR143" s="3">
        <f t="shared" si="232"/>
        <v>251627.29599999997</v>
      </c>
      <c r="AS143" s="5"/>
      <c r="AT143" s="5">
        <v>0</v>
      </c>
    </row>
    <row r="144" spans="1:46" x14ac:dyDescent="0.35">
      <c r="A144" s="31"/>
      <c r="B144" s="14" t="s">
        <v>12</v>
      </c>
      <c r="C144" s="24"/>
      <c r="D144" s="4">
        <f>D149</f>
        <v>62361.7</v>
      </c>
      <c r="E144" s="4">
        <f>E149</f>
        <v>0</v>
      </c>
      <c r="F144" s="4">
        <f t="shared" si="233"/>
        <v>62361.7</v>
      </c>
      <c r="G144" s="4">
        <f>G149</f>
        <v>0</v>
      </c>
      <c r="H144" s="4">
        <f t="shared" si="355"/>
        <v>62361.7</v>
      </c>
      <c r="I144" s="4">
        <f>I149</f>
        <v>0</v>
      </c>
      <c r="J144" s="4">
        <f t="shared" si="356"/>
        <v>62361.7</v>
      </c>
      <c r="K144" s="4">
        <f>K149</f>
        <v>0</v>
      </c>
      <c r="L144" s="4">
        <f t="shared" si="357"/>
        <v>62361.7</v>
      </c>
      <c r="M144" s="4">
        <f>M149</f>
        <v>0</v>
      </c>
      <c r="N144" s="4">
        <f>L144+M144</f>
        <v>62361.7</v>
      </c>
      <c r="O144" s="4">
        <f>O149</f>
        <v>0</v>
      </c>
      <c r="P144" s="4">
        <f>N144+O144</f>
        <v>62361.7</v>
      </c>
      <c r="Q144" s="4">
        <f>Q149</f>
        <v>0</v>
      </c>
      <c r="R144" s="3">
        <f t="shared" si="230"/>
        <v>62361.7</v>
      </c>
      <c r="S144" s="4">
        <f t="shared" ref="S144:AF144" si="369">S149</f>
        <v>62361.7</v>
      </c>
      <c r="T144" s="4">
        <f t="shared" ref="T144:V144" si="370">T149</f>
        <v>0</v>
      </c>
      <c r="U144" s="4">
        <f t="shared" si="234"/>
        <v>62361.7</v>
      </c>
      <c r="V144" s="4">
        <f t="shared" si="370"/>
        <v>0</v>
      </c>
      <c r="W144" s="4">
        <f t="shared" si="360"/>
        <v>62361.7</v>
      </c>
      <c r="X144" s="4">
        <f t="shared" ref="X144" si="371">X149</f>
        <v>0</v>
      </c>
      <c r="Y144" s="4">
        <f t="shared" si="361"/>
        <v>62361.7</v>
      </c>
      <c r="Z144" s="4">
        <f t="shared" ref="Z144:AB144" si="372">Z149</f>
        <v>0</v>
      </c>
      <c r="AA144" s="4">
        <f t="shared" si="362"/>
        <v>62361.7</v>
      </c>
      <c r="AB144" s="4">
        <f t="shared" si="372"/>
        <v>0</v>
      </c>
      <c r="AC144" s="4">
        <f t="shared" si="363"/>
        <v>62361.7</v>
      </c>
      <c r="AD144" s="4">
        <f t="shared" ref="AD144" si="373">AD149</f>
        <v>0</v>
      </c>
      <c r="AE144" s="3">
        <f t="shared" si="231"/>
        <v>62361.7</v>
      </c>
      <c r="AF144" s="4">
        <f t="shared" si="369"/>
        <v>83661.2</v>
      </c>
      <c r="AG144" s="3">
        <f t="shared" ref="AG144:AI144" si="374">AG149</f>
        <v>0</v>
      </c>
      <c r="AH144" s="3">
        <f t="shared" si="235"/>
        <v>83661.2</v>
      </c>
      <c r="AI144" s="3">
        <f t="shared" si="374"/>
        <v>0</v>
      </c>
      <c r="AJ144" s="3">
        <f t="shared" si="365"/>
        <v>83661.2</v>
      </c>
      <c r="AK144" s="3">
        <f t="shared" ref="AK144:AM144" si="375">AK149</f>
        <v>0</v>
      </c>
      <c r="AL144" s="3">
        <f t="shared" si="366"/>
        <v>83661.2</v>
      </c>
      <c r="AM144" s="3">
        <f t="shared" si="375"/>
        <v>0</v>
      </c>
      <c r="AN144" s="3">
        <f t="shared" si="367"/>
        <v>83661.2</v>
      </c>
      <c r="AO144" s="3">
        <f t="shared" ref="AO144:AQ144" si="376">AO149</f>
        <v>0</v>
      </c>
      <c r="AP144" s="3">
        <f t="shared" si="368"/>
        <v>83661.2</v>
      </c>
      <c r="AQ144" s="3">
        <f t="shared" si="376"/>
        <v>0</v>
      </c>
      <c r="AR144" s="3">
        <f t="shared" si="232"/>
        <v>83661.2</v>
      </c>
      <c r="AS144" s="5"/>
      <c r="AT144" s="5"/>
    </row>
    <row r="145" spans="1:46" ht="36" x14ac:dyDescent="0.35">
      <c r="A145" s="31" t="s">
        <v>205</v>
      </c>
      <c r="B145" s="14" t="s">
        <v>45</v>
      </c>
      <c r="C145" s="2" t="s">
        <v>97</v>
      </c>
      <c r="D145" s="4">
        <v>17026.900000000001</v>
      </c>
      <c r="E145" s="4"/>
      <c r="F145" s="4">
        <f t="shared" si="233"/>
        <v>17026.900000000001</v>
      </c>
      <c r="G145" s="4"/>
      <c r="H145" s="4">
        <f t="shared" si="355"/>
        <v>17026.900000000001</v>
      </c>
      <c r="I145" s="4"/>
      <c r="J145" s="4">
        <f t="shared" si="356"/>
        <v>17026.900000000001</v>
      </c>
      <c r="K145" s="4"/>
      <c r="L145" s="4">
        <f t="shared" si="357"/>
        <v>17026.900000000001</v>
      </c>
      <c r="M145" s="4"/>
      <c r="N145" s="4">
        <f>L145+M145</f>
        <v>17026.900000000001</v>
      </c>
      <c r="O145" s="4">
        <f>-51.007</f>
        <v>-51.006999999999998</v>
      </c>
      <c r="P145" s="4">
        <f>N145+O145</f>
        <v>16975.893</v>
      </c>
      <c r="Q145" s="4">
        <v>-16975.893</v>
      </c>
      <c r="R145" s="3">
        <f t="shared" ref="R145:R209" si="377">P145+Q145</f>
        <v>0</v>
      </c>
      <c r="S145" s="4">
        <v>0</v>
      </c>
      <c r="T145" s="4">
        <v>0</v>
      </c>
      <c r="U145" s="4">
        <f t="shared" si="234"/>
        <v>0</v>
      </c>
      <c r="V145" s="4">
        <v>0</v>
      </c>
      <c r="W145" s="4">
        <f t="shared" si="360"/>
        <v>0</v>
      </c>
      <c r="X145" s="4">
        <v>0</v>
      </c>
      <c r="Y145" s="4">
        <f t="shared" si="361"/>
        <v>0</v>
      </c>
      <c r="Z145" s="4">
        <v>0</v>
      </c>
      <c r="AA145" s="4">
        <f t="shared" si="362"/>
        <v>0</v>
      </c>
      <c r="AB145" s="4"/>
      <c r="AC145" s="4">
        <f t="shared" si="363"/>
        <v>0</v>
      </c>
      <c r="AD145" s="4">
        <v>16975.893</v>
      </c>
      <c r="AE145" s="3">
        <f t="shared" ref="AE145:AE209" si="378">AC145+AD145</f>
        <v>16975.893</v>
      </c>
      <c r="AF145" s="3">
        <v>0</v>
      </c>
      <c r="AG145" s="3">
        <v>0</v>
      </c>
      <c r="AH145" s="3">
        <f t="shared" si="235"/>
        <v>0</v>
      </c>
      <c r="AI145" s="3"/>
      <c r="AJ145" s="3">
        <f t="shared" si="365"/>
        <v>0</v>
      </c>
      <c r="AK145" s="3"/>
      <c r="AL145" s="3">
        <f t="shared" si="366"/>
        <v>0</v>
      </c>
      <c r="AM145" s="3"/>
      <c r="AN145" s="3">
        <f t="shared" si="367"/>
        <v>0</v>
      </c>
      <c r="AO145" s="3"/>
      <c r="AP145" s="3">
        <f t="shared" si="368"/>
        <v>0</v>
      </c>
      <c r="AQ145" s="3"/>
      <c r="AR145" s="3">
        <f t="shared" ref="AR145:AR209" si="379">AP145+AQ145</f>
        <v>0</v>
      </c>
      <c r="AS145" s="5" t="s">
        <v>139</v>
      </c>
      <c r="AT145" s="5"/>
    </row>
    <row r="146" spans="1:46" ht="36" x14ac:dyDescent="0.35">
      <c r="A146" s="31" t="s">
        <v>206</v>
      </c>
      <c r="B146" s="14" t="s">
        <v>46</v>
      </c>
      <c r="C146" s="2" t="s">
        <v>97</v>
      </c>
      <c r="D146" s="4">
        <f>D148+D149</f>
        <v>152367.29999999999</v>
      </c>
      <c r="E146" s="4">
        <f>E148+E149</f>
        <v>0</v>
      </c>
      <c r="F146" s="4">
        <f t="shared" si="233"/>
        <v>152367.29999999999</v>
      </c>
      <c r="G146" s="4">
        <f>G148+G149</f>
        <v>0</v>
      </c>
      <c r="H146" s="4">
        <f t="shared" si="355"/>
        <v>152367.29999999999</v>
      </c>
      <c r="I146" s="4">
        <f>I148+I149</f>
        <v>0</v>
      </c>
      <c r="J146" s="4">
        <f t="shared" si="356"/>
        <v>152367.29999999999</v>
      </c>
      <c r="K146" s="4">
        <f>K148+K149</f>
        <v>0</v>
      </c>
      <c r="L146" s="4">
        <f t="shared" si="357"/>
        <v>152367.29999999999</v>
      </c>
      <c r="M146" s="4">
        <f>M148+M149</f>
        <v>0</v>
      </c>
      <c r="N146" s="4">
        <f>L146+M146</f>
        <v>152367.29999999999</v>
      </c>
      <c r="O146" s="4">
        <f>O148+O149</f>
        <v>-368</v>
      </c>
      <c r="P146" s="4">
        <f>N146+O146</f>
        <v>151999.29999999999</v>
      </c>
      <c r="Q146" s="4">
        <f>Q148+Q149</f>
        <v>0</v>
      </c>
      <c r="R146" s="3">
        <f t="shared" si="377"/>
        <v>151999.29999999999</v>
      </c>
      <c r="S146" s="4">
        <f t="shared" ref="S146:AF146" si="380">S148+S149</f>
        <v>122861.7</v>
      </c>
      <c r="T146" s="4">
        <f t="shared" ref="T146:V146" si="381">T148+T149</f>
        <v>0</v>
      </c>
      <c r="U146" s="4">
        <f t="shared" si="234"/>
        <v>122861.7</v>
      </c>
      <c r="V146" s="4">
        <f t="shared" si="381"/>
        <v>0</v>
      </c>
      <c r="W146" s="4">
        <f t="shared" si="360"/>
        <v>122861.7</v>
      </c>
      <c r="X146" s="4">
        <f t="shared" ref="X146" si="382">X148+X149</f>
        <v>0</v>
      </c>
      <c r="Y146" s="4">
        <f t="shared" si="361"/>
        <v>122861.7</v>
      </c>
      <c r="Z146" s="4">
        <f t="shared" ref="Z146:AB146" si="383">Z148+Z149</f>
        <v>0</v>
      </c>
      <c r="AA146" s="4">
        <f t="shared" si="362"/>
        <v>122861.7</v>
      </c>
      <c r="AB146" s="4">
        <f t="shared" si="383"/>
        <v>0</v>
      </c>
      <c r="AC146" s="4">
        <f t="shared" si="363"/>
        <v>122861.7</v>
      </c>
      <c r="AD146" s="4">
        <f t="shared" ref="AD146" si="384">AD148+AD149</f>
        <v>0</v>
      </c>
      <c r="AE146" s="3">
        <f t="shared" si="378"/>
        <v>122861.7</v>
      </c>
      <c r="AF146" s="4">
        <f t="shared" si="380"/>
        <v>144161.20000000001</v>
      </c>
      <c r="AG146" s="3">
        <f t="shared" ref="AG146:AI146" si="385">AG148+AG149</f>
        <v>0</v>
      </c>
      <c r="AH146" s="3">
        <f t="shared" si="235"/>
        <v>144161.20000000001</v>
      </c>
      <c r="AI146" s="3">
        <f t="shared" si="385"/>
        <v>0</v>
      </c>
      <c r="AJ146" s="3">
        <f t="shared" si="365"/>
        <v>144161.20000000001</v>
      </c>
      <c r="AK146" s="3">
        <f t="shared" ref="AK146:AM146" si="386">AK148+AK149</f>
        <v>0</v>
      </c>
      <c r="AL146" s="3">
        <f t="shared" si="366"/>
        <v>144161.20000000001</v>
      </c>
      <c r="AM146" s="3">
        <f t="shared" si="386"/>
        <v>0</v>
      </c>
      <c r="AN146" s="3">
        <f t="shared" si="367"/>
        <v>144161.20000000001</v>
      </c>
      <c r="AO146" s="3">
        <f t="shared" ref="AO146:AQ146" si="387">AO148+AO149</f>
        <v>0</v>
      </c>
      <c r="AP146" s="3">
        <f t="shared" si="368"/>
        <v>144161.20000000001</v>
      </c>
      <c r="AQ146" s="3">
        <f t="shared" si="387"/>
        <v>0</v>
      </c>
      <c r="AR146" s="3">
        <f t="shared" si="379"/>
        <v>144161.20000000001</v>
      </c>
      <c r="AS146" s="5"/>
      <c r="AT146" s="5"/>
    </row>
    <row r="147" spans="1:46" x14ac:dyDescent="0.35">
      <c r="A147" s="31"/>
      <c r="B147" s="14" t="s">
        <v>5</v>
      </c>
      <c r="C147" s="2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3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5"/>
      <c r="AT147" s="5"/>
    </row>
    <row r="148" spans="1:46" hidden="1" x14ac:dyDescent="0.35">
      <c r="A148" s="13"/>
      <c r="B148" s="15" t="s">
        <v>6</v>
      </c>
      <c r="C148" s="1"/>
      <c r="D148" s="4">
        <v>90005.6</v>
      </c>
      <c r="E148" s="4"/>
      <c r="F148" s="4">
        <f t="shared" si="233"/>
        <v>90005.6</v>
      </c>
      <c r="G148" s="4"/>
      <c r="H148" s="4">
        <f t="shared" ref="H148:H156" si="388">F148+G148</f>
        <v>90005.6</v>
      </c>
      <c r="I148" s="4"/>
      <c r="J148" s="4">
        <f t="shared" ref="J148:J156" si="389">H148+I148</f>
        <v>90005.6</v>
      </c>
      <c r="K148" s="4"/>
      <c r="L148" s="4">
        <f t="shared" ref="L148:L156" si="390">J148+K148</f>
        <v>90005.6</v>
      </c>
      <c r="M148" s="4"/>
      <c r="N148" s="4">
        <f t="shared" ref="N148:N156" si="391">L148+M148</f>
        <v>90005.6</v>
      </c>
      <c r="O148" s="4">
        <v>-368</v>
      </c>
      <c r="P148" s="4">
        <f t="shared" ref="P148:P156" si="392">N148+O148</f>
        <v>89637.6</v>
      </c>
      <c r="Q148" s="4"/>
      <c r="R148" s="4">
        <f t="shared" si="377"/>
        <v>89637.6</v>
      </c>
      <c r="S148" s="4">
        <v>60500</v>
      </c>
      <c r="T148" s="4"/>
      <c r="U148" s="4">
        <f t="shared" si="234"/>
        <v>60500</v>
      </c>
      <c r="V148" s="4"/>
      <c r="W148" s="4">
        <f t="shared" ref="W148:W156" si="393">U148+V148</f>
        <v>60500</v>
      </c>
      <c r="X148" s="4"/>
      <c r="Y148" s="4">
        <f t="shared" ref="Y148:Y156" si="394">W148+X148</f>
        <v>60500</v>
      </c>
      <c r="Z148" s="4"/>
      <c r="AA148" s="4">
        <f t="shared" ref="AA148:AA156" si="395">Y148+Z148</f>
        <v>60500</v>
      </c>
      <c r="AB148" s="4"/>
      <c r="AC148" s="4">
        <f t="shared" ref="AC148:AC156" si="396">AA148+AB148</f>
        <v>60500</v>
      </c>
      <c r="AD148" s="4"/>
      <c r="AE148" s="4">
        <f t="shared" si="378"/>
        <v>60500</v>
      </c>
      <c r="AF148" s="3">
        <v>60500</v>
      </c>
      <c r="AG148" s="3"/>
      <c r="AH148" s="3">
        <f t="shared" si="235"/>
        <v>60500</v>
      </c>
      <c r="AI148" s="3"/>
      <c r="AJ148" s="3">
        <f t="shared" ref="AJ148:AJ156" si="397">AH148+AI148</f>
        <v>60500</v>
      </c>
      <c r="AK148" s="3"/>
      <c r="AL148" s="3">
        <f t="shared" ref="AL148:AL156" si="398">AJ148+AK148</f>
        <v>60500</v>
      </c>
      <c r="AM148" s="3"/>
      <c r="AN148" s="3">
        <f t="shared" ref="AN148:AN156" si="399">AL148+AM148</f>
        <v>60500</v>
      </c>
      <c r="AO148" s="3"/>
      <c r="AP148" s="3">
        <f t="shared" ref="AP148:AP156" si="400">AN148+AO148</f>
        <v>60500</v>
      </c>
      <c r="AQ148" s="3"/>
      <c r="AR148" s="3">
        <f t="shared" si="379"/>
        <v>60500</v>
      </c>
      <c r="AS148" s="5" t="s">
        <v>280</v>
      </c>
      <c r="AT148" s="5">
        <v>0</v>
      </c>
    </row>
    <row r="149" spans="1:46" x14ac:dyDescent="0.35">
      <c r="A149" s="31"/>
      <c r="B149" s="14" t="s">
        <v>12</v>
      </c>
      <c r="C149" s="24"/>
      <c r="D149" s="4">
        <v>62361.7</v>
      </c>
      <c r="E149" s="4"/>
      <c r="F149" s="4">
        <f t="shared" si="233"/>
        <v>62361.7</v>
      </c>
      <c r="G149" s="4"/>
      <c r="H149" s="4">
        <f t="shared" si="388"/>
        <v>62361.7</v>
      </c>
      <c r="I149" s="4"/>
      <c r="J149" s="4">
        <f t="shared" si="389"/>
        <v>62361.7</v>
      </c>
      <c r="K149" s="4"/>
      <c r="L149" s="4">
        <f t="shared" si="390"/>
        <v>62361.7</v>
      </c>
      <c r="M149" s="4"/>
      <c r="N149" s="4">
        <f t="shared" si="391"/>
        <v>62361.7</v>
      </c>
      <c r="O149" s="4"/>
      <c r="P149" s="4">
        <f t="shared" si="392"/>
        <v>62361.7</v>
      </c>
      <c r="Q149" s="4"/>
      <c r="R149" s="3">
        <f t="shared" si="377"/>
        <v>62361.7</v>
      </c>
      <c r="S149" s="4">
        <v>62361.7</v>
      </c>
      <c r="T149" s="4"/>
      <c r="U149" s="4">
        <f t="shared" si="234"/>
        <v>62361.7</v>
      </c>
      <c r="V149" s="4"/>
      <c r="W149" s="4">
        <f t="shared" si="393"/>
        <v>62361.7</v>
      </c>
      <c r="X149" s="4"/>
      <c r="Y149" s="4">
        <f t="shared" si="394"/>
        <v>62361.7</v>
      </c>
      <c r="Z149" s="4"/>
      <c r="AA149" s="4">
        <f t="shared" si="395"/>
        <v>62361.7</v>
      </c>
      <c r="AB149" s="4"/>
      <c r="AC149" s="4">
        <f t="shared" si="396"/>
        <v>62361.7</v>
      </c>
      <c r="AD149" s="4"/>
      <c r="AE149" s="3">
        <f t="shared" si="378"/>
        <v>62361.7</v>
      </c>
      <c r="AF149" s="3">
        <v>83661.2</v>
      </c>
      <c r="AG149" s="3"/>
      <c r="AH149" s="3">
        <f t="shared" si="235"/>
        <v>83661.2</v>
      </c>
      <c r="AI149" s="3"/>
      <c r="AJ149" s="3">
        <f t="shared" si="397"/>
        <v>83661.2</v>
      </c>
      <c r="AK149" s="3"/>
      <c r="AL149" s="3">
        <f t="shared" si="398"/>
        <v>83661.2</v>
      </c>
      <c r="AM149" s="3"/>
      <c r="AN149" s="3">
        <f t="shared" si="399"/>
        <v>83661.2</v>
      </c>
      <c r="AO149" s="3"/>
      <c r="AP149" s="3">
        <f t="shared" si="400"/>
        <v>83661.2</v>
      </c>
      <c r="AQ149" s="3"/>
      <c r="AR149" s="3">
        <f t="shared" si="379"/>
        <v>83661.2</v>
      </c>
      <c r="AS149" s="5" t="s">
        <v>279</v>
      </c>
      <c r="AT149" s="5"/>
    </row>
    <row r="150" spans="1:46" ht="36" x14ac:dyDescent="0.35">
      <c r="A150" s="31" t="s">
        <v>207</v>
      </c>
      <c r="B150" s="14" t="s">
        <v>47</v>
      </c>
      <c r="C150" s="2" t="s">
        <v>97</v>
      </c>
      <c r="D150" s="4">
        <v>31451.7</v>
      </c>
      <c r="E150" s="4"/>
      <c r="F150" s="4">
        <f t="shared" si="233"/>
        <v>31451.7</v>
      </c>
      <c r="G150" s="4"/>
      <c r="H150" s="4">
        <f t="shared" si="388"/>
        <v>31451.7</v>
      </c>
      <c r="I150" s="4"/>
      <c r="J150" s="4">
        <f t="shared" si="389"/>
        <v>31451.7</v>
      </c>
      <c r="K150" s="4"/>
      <c r="L150" s="4">
        <f t="shared" si="390"/>
        <v>31451.7</v>
      </c>
      <c r="M150" s="4"/>
      <c r="N150" s="4">
        <f t="shared" si="391"/>
        <v>31451.7</v>
      </c>
      <c r="O150" s="4"/>
      <c r="P150" s="4">
        <f t="shared" si="392"/>
        <v>31451.7</v>
      </c>
      <c r="Q150" s="4"/>
      <c r="R150" s="3">
        <f t="shared" si="377"/>
        <v>31451.7</v>
      </c>
      <c r="S150" s="4">
        <v>0</v>
      </c>
      <c r="T150" s="4">
        <v>0</v>
      </c>
      <c r="U150" s="4">
        <f t="shared" si="234"/>
        <v>0</v>
      </c>
      <c r="V150" s="4"/>
      <c r="W150" s="4">
        <f t="shared" si="393"/>
        <v>0</v>
      </c>
      <c r="X150" s="4"/>
      <c r="Y150" s="4">
        <f t="shared" si="394"/>
        <v>0</v>
      </c>
      <c r="Z150" s="4"/>
      <c r="AA150" s="4">
        <f t="shared" si="395"/>
        <v>0</v>
      </c>
      <c r="AB150" s="4"/>
      <c r="AC150" s="4">
        <f t="shared" si="396"/>
        <v>0</v>
      </c>
      <c r="AD150" s="4"/>
      <c r="AE150" s="3">
        <f t="shared" si="378"/>
        <v>0</v>
      </c>
      <c r="AF150" s="3">
        <v>0</v>
      </c>
      <c r="AG150" s="3">
        <v>0</v>
      </c>
      <c r="AH150" s="3">
        <f t="shared" si="235"/>
        <v>0</v>
      </c>
      <c r="AI150" s="3"/>
      <c r="AJ150" s="3">
        <f t="shared" si="397"/>
        <v>0</v>
      </c>
      <c r="AK150" s="3"/>
      <c r="AL150" s="3">
        <f t="shared" si="398"/>
        <v>0</v>
      </c>
      <c r="AM150" s="3"/>
      <c r="AN150" s="3">
        <f t="shared" si="399"/>
        <v>0</v>
      </c>
      <c r="AO150" s="3"/>
      <c r="AP150" s="3">
        <f t="shared" si="400"/>
        <v>0</v>
      </c>
      <c r="AQ150" s="3"/>
      <c r="AR150" s="3">
        <f t="shared" si="379"/>
        <v>0</v>
      </c>
      <c r="AS150" s="5" t="s">
        <v>140</v>
      </c>
      <c r="AT150" s="5"/>
    </row>
    <row r="151" spans="1:46" ht="36" x14ac:dyDescent="0.35">
      <c r="A151" s="31" t="s">
        <v>208</v>
      </c>
      <c r="B151" s="14" t="s">
        <v>48</v>
      </c>
      <c r="C151" s="2" t="s">
        <v>97</v>
      </c>
      <c r="D151" s="4">
        <v>0</v>
      </c>
      <c r="E151" s="4"/>
      <c r="F151" s="4">
        <f t="shared" si="233"/>
        <v>0</v>
      </c>
      <c r="G151" s="4"/>
      <c r="H151" s="4">
        <f t="shared" si="388"/>
        <v>0</v>
      </c>
      <c r="I151" s="4"/>
      <c r="J151" s="4">
        <f t="shared" si="389"/>
        <v>0</v>
      </c>
      <c r="K151" s="4"/>
      <c r="L151" s="4">
        <f t="shared" si="390"/>
        <v>0</v>
      </c>
      <c r="M151" s="4"/>
      <c r="N151" s="4">
        <f t="shared" si="391"/>
        <v>0</v>
      </c>
      <c r="O151" s="4"/>
      <c r="P151" s="4">
        <f t="shared" si="392"/>
        <v>0</v>
      </c>
      <c r="Q151" s="4"/>
      <c r="R151" s="3">
        <f t="shared" si="377"/>
        <v>0</v>
      </c>
      <c r="S151" s="4">
        <v>726.6</v>
      </c>
      <c r="T151" s="4"/>
      <c r="U151" s="4">
        <f t="shared" si="234"/>
        <v>726.6</v>
      </c>
      <c r="V151" s="4"/>
      <c r="W151" s="4">
        <f t="shared" si="393"/>
        <v>726.6</v>
      </c>
      <c r="X151" s="4"/>
      <c r="Y151" s="4">
        <f t="shared" si="394"/>
        <v>726.6</v>
      </c>
      <c r="Z151" s="4"/>
      <c r="AA151" s="4">
        <f t="shared" si="395"/>
        <v>726.6</v>
      </c>
      <c r="AB151" s="4"/>
      <c r="AC151" s="4">
        <f t="shared" si="396"/>
        <v>726.6</v>
      </c>
      <c r="AD151" s="4">
        <v>1358.7619999999999</v>
      </c>
      <c r="AE151" s="3">
        <f t="shared" si="378"/>
        <v>2085.3620000000001</v>
      </c>
      <c r="AF151" s="3">
        <v>0</v>
      </c>
      <c r="AG151" s="3">
        <v>0</v>
      </c>
      <c r="AH151" s="3">
        <f t="shared" si="235"/>
        <v>0</v>
      </c>
      <c r="AI151" s="3"/>
      <c r="AJ151" s="3">
        <f t="shared" si="397"/>
        <v>0</v>
      </c>
      <c r="AK151" s="3"/>
      <c r="AL151" s="3">
        <f t="shared" si="398"/>
        <v>0</v>
      </c>
      <c r="AM151" s="3"/>
      <c r="AN151" s="3">
        <f t="shared" si="399"/>
        <v>0</v>
      </c>
      <c r="AO151" s="3"/>
      <c r="AP151" s="3">
        <f t="shared" si="400"/>
        <v>0</v>
      </c>
      <c r="AQ151" s="3"/>
      <c r="AR151" s="3">
        <f t="shared" si="379"/>
        <v>0</v>
      </c>
      <c r="AS151" s="5" t="s">
        <v>141</v>
      </c>
      <c r="AT151" s="5"/>
    </row>
    <row r="152" spans="1:46" ht="36" x14ac:dyDescent="0.35">
      <c r="A152" s="31" t="s">
        <v>209</v>
      </c>
      <c r="B152" s="14" t="s">
        <v>49</v>
      </c>
      <c r="C152" s="2" t="s">
        <v>97</v>
      </c>
      <c r="D152" s="4">
        <v>0</v>
      </c>
      <c r="E152" s="4"/>
      <c r="F152" s="4">
        <f t="shared" si="233"/>
        <v>0</v>
      </c>
      <c r="G152" s="4"/>
      <c r="H152" s="4">
        <f t="shared" si="388"/>
        <v>0</v>
      </c>
      <c r="I152" s="4"/>
      <c r="J152" s="4">
        <f t="shared" si="389"/>
        <v>0</v>
      </c>
      <c r="K152" s="4"/>
      <c r="L152" s="4">
        <f t="shared" si="390"/>
        <v>0</v>
      </c>
      <c r="M152" s="4"/>
      <c r="N152" s="4">
        <f t="shared" si="391"/>
        <v>0</v>
      </c>
      <c r="O152" s="4"/>
      <c r="P152" s="4">
        <f t="shared" si="392"/>
        <v>0</v>
      </c>
      <c r="Q152" s="4"/>
      <c r="R152" s="3">
        <f t="shared" si="377"/>
        <v>0</v>
      </c>
      <c r="S152" s="4">
        <v>0</v>
      </c>
      <c r="T152" s="4">
        <v>0</v>
      </c>
      <c r="U152" s="4">
        <f t="shared" si="234"/>
        <v>0</v>
      </c>
      <c r="V152" s="4"/>
      <c r="W152" s="4">
        <f t="shared" si="393"/>
        <v>0</v>
      </c>
      <c r="X152" s="4"/>
      <c r="Y152" s="4">
        <f t="shared" si="394"/>
        <v>0</v>
      </c>
      <c r="Z152" s="4"/>
      <c r="AA152" s="4">
        <f t="shared" si="395"/>
        <v>0</v>
      </c>
      <c r="AB152" s="4"/>
      <c r="AC152" s="4">
        <f t="shared" si="396"/>
        <v>0</v>
      </c>
      <c r="AD152" s="4"/>
      <c r="AE152" s="3">
        <f t="shared" si="378"/>
        <v>0</v>
      </c>
      <c r="AF152" s="3">
        <v>52000</v>
      </c>
      <c r="AG152" s="3"/>
      <c r="AH152" s="3">
        <f t="shared" si="235"/>
        <v>52000</v>
      </c>
      <c r="AI152" s="3"/>
      <c r="AJ152" s="3">
        <f t="shared" si="397"/>
        <v>52000</v>
      </c>
      <c r="AK152" s="3"/>
      <c r="AL152" s="3">
        <f t="shared" si="398"/>
        <v>52000</v>
      </c>
      <c r="AM152" s="3"/>
      <c r="AN152" s="3">
        <f t="shared" si="399"/>
        <v>52000</v>
      </c>
      <c r="AO152" s="3"/>
      <c r="AP152" s="3">
        <f t="shared" si="400"/>
        <v>52000</v>
      </c>
      <c r="AQ152" s="3"/>
      <c r="AR152" s="3">
        <f t="shared" si="379"/>
        <v>52000</v>
      </c>
      <c r="AS152" s="5" t="s">
        <v>142</v>
      </c>
      <c r="AT152" s="5"/>
    </row>
    <row r="153" spans="1:46" ht="36" x14ac:dyDescent="0.35">
      <c r="A153" s="31" t="s">
        <v>210</v>
      </c>
      <c r="B153" s="14" t="s">
        <v>300</v>
      </c>
      <c r="C153" s="2" t="s">
        <v>97</v>
      </c>
      <c r="D153" s="4">
        <v>0</v>
      </c>
      <c r="E153" s="4"/>
      <c r="F153" s="4">
        <f t="shared" si="233"/>
        <v>0</v>
      </c>
      <c r="G153" s="4"/>
      <c r="H153" s="4">
        <f t="shared" si="388"/>
        <v>0</v>
      </c>
      <c r="I153" s="4"/>
      <c r="J153" s="4">
        <f t="shared" si="389"/>
        <v>0</v>
      </c>
      <c r="K153" s="4"/>
      <c r="L153" s="4">
        <f t="shared" si="390"/>
        <v>0</v>
      </c>
      <c r="M153" s="4"/>
      <c r="N153" s="4">
        <f t="shared" si="391"/>
        <v>0</v>
      </c>
      <c r="O153" s="4"/>
      <c r="P153" s="4">
        <f t="shared" si="392"/>
        <v>0</v>
      </c>
      <c r="Q153" s="4"/>
      <c r="R153" s="3">
        <f t="shared" si="377"/>
        <v>0</v>
      </c>
      <c r="S153" s="4">
        <v>0</v>
      </c>
      <c r="T153" s="4">
        <v>0</v>
      </c>
      <c r="U153" s="4">
        <f t="shared" si="234"/>
        <v>0</v>
      </c>
      <c r="V153" s="4"/>
      <c r="W153" s="4">
        <f t="shared" si="393"/>
        <v>0</v>
      </c>
      <c r="X153" s="4"/>
      <c r="Y153" s="4">
        <f t="shared" si="394"/>
        <v>0</v>
      </c>
      <c r="Z153" s="4"/>
      <c r="AA153" s="4">
        <f t="shared" si="395"/>
        <v>0</v>
      </c>
      <c r="AB153" s="4"/>
      <c r="AC153" s="4">
        <f t="shared" si="396"/>
        <v>0</v>
      </c>
      <c r="AD153" s="4"/>
      <c r="AE153" s="3">
        <f t="shared" si="378"/>
        <v>0</v>
      </c>
      <c r="AF153" s="3">
        <v>7956</v>
      </c>
      <c r="AG153" s="3"/>
      <c r="AH153" s="3">
        <f t="shared" si="235"/>
        <v>7956</v>
      </c>
      <c r="AI153" s="3"/>
      <c r="AJ153" s="3">
        <f t="shared" si="397"/>
        <v>7956</v>
      </c>
      <c r="AK153" s="3"/>
      <c r="AL153" s="3">
        <f t="shared" si="398"/>
        <v>7956</v>
      </c>
      <c r="AM153" s="3"/>
      <c r="AN153" s="3">
        <f t="shared" si="399"/>
        <v>7956</v>
      </c>
      <c r="AO153" s="3"/>
      <c r="AP153" s="3">
        <f t="shared" si="400"/>
        <v>7956</v>
      </c>
      <c r="AQ153" s="3"/>
      <c r="AR153" s="3">
        <f t="shared" si="379"/>
        <v>7956</v>
      </c>
      <c r="AS153" s="5" t="s">
        <v>143</v>
      </c>
      <c r="AT153" s="5"/>
    </row>
    <row r="154" spans="1:46" ht="36" x14ac:dyDescent="0.35">
      <c r="A154" s="31" t="s">
        <v>211</v>
      </c>
      <c r="B154" s="14" t="s">
        <v>250</v>
      </c>
      <c r="C154" s="2" t="s">
        <v>97</v>
      </c>
      <c r="D154" s="4">
        <v>1963.9</v>
      </c>
      <c r="E154" s="4"/>
      <c r="F154" s="4">
        <f t="shared" si="233"/>
        <v>1963.9</v>
      </c>
      <c r="G154" s="4"/>
      <c r="H154" s="4">
        <f t="shared" si="388"/>
        <v>1963.9</v>
      </c>
      <c r="I154" s="4"/>
      <c r="J154" s="4">
        <f t="shared" si="389"/>
        <v>1963.9</v>
      </c>
      <c r="K154" s="4"/>
      <c r="L154" s="4">
        <f t="shared" si="390"/>
        <v>1963.9</v>
      </c>
      <c r="M154" s="4"/>
      <c r="N154" s="4">
        <f t="shared" si="391"/>
        <v>1963.9</v>
      </c>
      <c r="O154" s="4"/>
      <c r="P154" s="4">
        <f t="shared" si="392"/>
        <v>1963.9</v>
      </c>
      <c r="Q154" s="4">
        <v>-1295.9939999999999</v>
      </c>
      <c r="R154" s="3">
        <f t="shared" si="377"/>
        <v>667.90600000000018</v>
      </c>
      <c r="S154" s="4">
        <v>0</v>
      </c>
      <c r="T154" s="4">
        <v>0</v>
      </c>
      <c r="U154" s="4">
        <f t="shared" si="234"/>
        <v>0</v>
      </c>
      <c r="V154" s="4"/>
      <c r="W154" s="4">
        <f t="shared" si="393"/>
        <v>0</v>
      </c>
      <c r="X154" s="4"/>
      <c r="Y154" s="4">
        <f t="shared" si="394"/>
        <v>0</v>
      </c>
      <c r="Z154" s="4"/>
      <c r="AA154" s="4">
        <f t="shared" si="395"/>
        <v>0</v>
      </c>
      <c r="AB154" s="4"/>
      <c r="AC154" s="4">
        <f t="shared" si="396"/>
        <v>0</v>
      </c>
      <c r="AD154" s="4"/>
      <c r="AE154" s="3">
        <f t="shared" si="378"/>
        <v>0</v>
      </c>
      <c r="AF154" s="3">
        <v>0</v>
      </c>
      <c r="AG154" s="3">
        <v>0</v>
      </c>
      <c r="AH154" s="3">
        <f t="shared" si="235"/>
        <v>0</v>
      </c>
      <c r="AI154" s="3"/>
      <c r="AJ154" s="3">
        <f t="shared" si="397"/>
        <v>0</v>
      </c>
      <c r="AK154" s="3"/>
      <c r="AL154" s="3">
        <f t="shared" si="398"/>
        <v>0</v>
      </c>
      <c r="AM154" s="3"/>
      <c r="AN154" s="3">
        <f t="shared" si="399"/>
        <v>0</v>
      </c>
      <c r="AO154" s="3"/>
      <c r="AP154" s="3">
        <f t="shared" si="400"/>
        <v>0</v>
      </c>
      <c r="AQ154" s="3"/>
      <c r="AR154" s="3">
        <f t="shared" si="379"/>
        <v>0</v>
      </c>
      <c r="AS154" s="5" t="s">
        <v>144</v>
      </c>
      <c r="AT154" s="5"/>
    </row>
    <row r="155" spans="1:46" ht="36" x14ac:dyDescent="0.35">
      <c r="A155" s="31" t="s">
        <v>212</v>
      </c>
      <c r="B155" s="14" t="s">
        <v>251</v>
      </c>
      <c r="C155" s="2" t="s">
        <v>97</v>
      </c>
      <c r="D155" s="4">
        <v>0</v>
      </c>
      <c r="E155" s="4"/>
      <c r="F155" s="4">
        <f t="shared" si="233"/>
        <v>0</v>
      </c>
      <c r="G155" s="4">
        <v>7350</v>
      </c>
      <c r="H155" s="4">
        <f t="shared" si="388"/>
        <v>7350</v>
      </c>
      <c r="I155" s="4"/>
      <c r="J155" s="4">
        <f t="shared" si="389"/>
        <v>7350</v>
      </c>
      <c r="K155" s="4"/>
      <c r="L155" s="4">
        <f t="shared" si="390"/>
        <v>7350</v>
      </c>
      <c r="M155" s="4"/>
      <c r="N155" s="4">
        <f t="shared" si="391"/>
        <v>7350</v>
      </c>
      <c r="O155" s="4"/>
      <c r="P155" s="4">
        <f t="shared" si="392"/>
        <v>7350</v>
      </c>
      <c r="Q155" s="4"/>
      <c r="R155" s="3">
        <f t="shared" si="377"/>
        <v>7350</v>
      </c>
      <c r="S155" s="4">
        <v>51950</v>
      </c>
      <c r="T155" s="4"/>
      <c r="U155" s="4">
        <f t="shared" si="234"/>
        <v>51950</v>
      </c>
      <c r="V155" s="4"/>
      <c r="W155" s="4">
        <f t="shared" si="393"/>
        <v>51950</v>
      </c>
      <c r="X155" s="4">
        <v>-51950</v>
      </c>
      <c r="Y155" s="4">
        <f t="shared" si="394"/>
        <v>0</v>
      </c>
      <c r="Z155" s="4"/>
      <c r="AA155" s="4">
        <f t="shared" si="395"/>
        <v>0</v>
      </c>
      <c r="AB155" s="4"/>
      <c r="AC155" s="4">
        <f t="shared" si="396"/>
        <v>0</v>
      </c>
      <c r="AD155" s="4"/>
      <c r="AE155" s="3">
        <f t="shared" si="378"/>
        <v>0</v>
      </c>
      <c r="AF155" s="3">
        <v>124630</v>
      </c>
      <c r="AG155" s="3"/>
      <c r="AH155" s="3">
        <f t="shared" si="235"/>
        <v>124630</v>
      </c>
      <c r="AI155" s="3"/>
      <c r="AJ155" s="3">
        <f t="shared" si="397"/>
        <v>124630</v>
      </c>
      <c r="AK155" s="3">
        <v>-124630</v>
      </c>
      <c r="AL155" s="3">
        <f t="shared" si="398"/>
        <v>0</v>
      </c>
      <c r="AM155" s="3"/>
      <c r="AN155" s="3">
        <f t="shared" si="399"/>
        <v>0</v>
      </c>
      <c r="AO155" s="3"/>
      <c r="AP155" s="3">
        <f t="shared" si="400"/>
        <v>0</v>
      </c>
      <c r="AQ155" s="3"/>
      <c r="AR155" s="3">
        <f t="shared" si="379"/>
        <v>0</v>
      </c>
      <c r="AS155" s="5" t="s">
        <v>145</v>
      </c>
      <c r="AT155" s="5"/>
    </row>
    <row r="156" spans="1:46" ht="36" x14ac:dyDescent="0.35">
      <c r="A156" s="31" t="s">
        <v>213</v>
      </c>
      <c r="B156" s="14" t="s">
        <v>50</v>
      </c>
      <c r="C156" s="2" t="s">
        <v>97</v>
      </c>
      <c r="D156" s="4">
        <f>D158+D159</f>
        <v>194984.1</v>
      </c>
      <c r="E156" s="4">
        <f>E158+E159</f>
        <v>0</v>
      </c>
      <c r="F156" s="4">
        <f t="shared" si="233"/>
        <v>194984.1</v>
      </c>
      <c r="G156" s="4">
        <f>G158+G159</f>
        <v>0</v>
      </c>
      <c r="H156" s="4">
        <f t="shared" si="388"/>
        <v>194984.1</v>
      </c>
      <c r="I156" s="4">
        <f>I158+I159</f>
        <v>0</v>
      </c>
      <c r="J156" s="4">
        <f t="shared" si="389"/>
        <v>194984.1</v>
      </c>
      <c r="K156" s="4">
        <f>K158+K159</f>
        <v>0</v>
      </c>
      <c r="L156" s="4">
        <f t="shared" si="390"/>
        <v>194984.1</v>
      </c>
      <c r="M156" s="4">
        <f>M158+M159</f>
        <v>0</v>
      </c>
      <c r="N156" s="4">
        <f t="shared" si="391"/>
        <v>194984.1</v>
      </c>
      <c r="O156" s="4">
        <f>O158+O159</f>
        <v>0</v>
      </c>
      <c r="P156" s="4">
        <f t="shared" si="392"/>
        <v>194984.1</v>
      </c>
      <c r="Q156" s="4">
        <f>Q158+Q159</f>
        <v>21592.924999999999</v>
      </c>
      <c r="R156" s="3">
        <f t="shared" si="377"/>
        <v>216577.02499999999</v>
      </c>
      <c r="S156" s="4">
        <f t="shared" ref="S156:AF156" si="401">S158+S159</f>
        <v>0</v>
      </c>
      <c r="T156" s="4">
        <f t="shared" ref="T156:V156" si="402">T158+T159</f>
        <v>0</v>
      </c>
      <c r="U156" s="4">
        <f t="shared" si="234"/>
        <v>0</v>
      </c>
      <c r="V156" s="4">
        <f t="shared" si="402"/>
        <v>0</v>
      </c>
      <c r="W156" s="4">
        <f t="shared" si="393"/>
        <v>0</v>
      </c>
      <c r="X156" s="4">
        <f t="shared" ref="X156" si="403">X158+X159</f>
        <v>0</v>
      </c>
      <c r="Y156" s="4">
        <f t="shared" si="394"/>
        <v>0</v>
      </c>
      <c r="Z156" s="4">
        <f t="shared" ref="Z156:AB156" si="404">Z158+Z159</f>
        <v>0</v>
      </c>
      <c r="AA156" s="4">
        <f t="shared" si="395"/>
        <v>0</v>
      </c>
      <c r="AB156" s="4">
        <f t="shared" si="404"/>
        <v>0</v>
      </c>
      <c r="AC156" s="4">
        <f t="shared" si="396"/>
        <v>0</v>
      </c>
      <c r="AD156" s="4">
        <f t="shared" ref="AD156" si="405">AD158+AD159</f>
        <v>0</v>
      </c>
      <c r="AE156" s="3">
        <f t="shared" si="378"/>
        <v>0</v>
      </c>
      <c r="AF156" s="4">
        <f t="shared" si="401"/>
        <v>0</v>
      </c>
      <c r="AG156" s="3">
        <f t="shared" ref="AG156:AI156" si="406">AG158+AG159</f>
        <v>0</v>
      </c>
      <c r="AH156" s="3">
        <f t="shared" si="235"/>
        <v>0</v>
      </c>
      <c r="AI156" s="3">
        <f t="shared" si="406"/>
        <v>0</v>
      </c>
      <c r="AJ156" s="3">
        <f t="shared" si="397"/>
        <v>0</v>
      </c>
      <c r="AK156" s="3">
        <f t="shared" ref="AK156:AM156" si="407">AK158+AK159</f>
        <v>0</v>
      </c>
      <c r="AL156" s="3">
        <f t="shared" si="398"/>
        <v>0</v>
      </c>
      <c r="AM156" s="3">
        <f t="shared" si="407"/>
        <v>0</v>
      </c>
      <c r="AN156" s="3">
        <f t="shared" si="399"/>
        <v>0</v>
      </c>
      <c r="AO156" s="3">
        <f t="shared" ref="AO156:AQ156" si="408">AO158+AO159</f>
        <v>0</v>
      </c>
      <c r="AP156" s="3">
        <f t="shared" si="400"/>
        <v>0</v>
      </c>
      <c r="AQ156" s="3">
        <f t="shared" si="408"/>
        <v>0</v>
      </c>
      <c r="AR156" s="3">
        <f t="shared" si="379"/>
        <v>0</v>
      </c>
      <c r="AS156" s="5"/>
      <c r="AT156" s="5"/>
    </row>
    <row r="157" spans="1:46" hidden="1" x14ac:dyDescent="0.35">
      <c r="A157" s="13"/>
      <c r="B157" s="14" t="s">
        <v>5</v>
      </c>
      <c r="C157" s="19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5"/>
      <c r="AT157" s="5">
        <v>0</v>
      </c>
    </row>
    <row r="158" spans="1:46" hidden="1" x14ac:dyDescent="0.35">
      <c r="A158" s="13"/>
      <c r="B158" s="14" t="s">
        <v>6</v>
      </c>
      <c r="C158" s="19"/>
      <c r="D158" s="4">
        <v>194984.1</v>
      </c>
      <c r="E158" s="4"/>
      <c r="F158" s="4">
        <f t="shared" si="233"/>
        <v>194984.1</v>
      </c>
      <c r="G158" s="4"/>
      <c r="H158" s="4">
        <f t="shared" ref="H158:H160" si="409">F158+G158</f>
        <v>194984.1</v>
      </c>
      <c r="I158" s="4"/>
      <c r="J158" s="4">
        <f t="shared" ref="J158:J160" si="410">H158+I158</f>
        <v>194984.1</v>
      </c>
      <c r="K158" s="4"/>
      <c r="L158" s="4">
        <f t="shared" ref="L158:L160" si="411">J158+K158</f>
        <v>194984.1</v>
      </c>
      <c r="M158" s="4"/>
      <c r="N158" s="4">
        <f>L158+M158</f>
        <v>194984.1</v>
      </c>
      <c r="O158" s="4"/>
      <c r="P158" s="4">
        <f>N158+O158</f>
        <v>194984.1</v>
      </c>
      <c r="Q158" s="4">
        <v>21592.924999999999</v>
      </c>
      <c r="R158" s="4">
        <f t="shared" si="377"/>
        <v>216577.02499999999</v>
      </c>
      <c r="S158" s="4">
        <v>0</v>
      </c>
      <c r="T158" s="4">
        <v>0</v>
      </c>
      <c r="U158" s="4">
        <f t="shared" si="234"/>
        <v>0</v>
      </c>
      <c r="V158" s="4">
        <v>0</v>
      </c>
      <c r="W158" s="4">
        <f t="shared" ref="W158:W160" si="412">U158+V158</f>
        <v>0</v>
      </c>
      <c r="X158" s="4">
        <v>0</v>
      </c>
      <c r="Y158" s="4">
        <f t="shared" ref="Y158:Y160" si="413">W158+X158</f>
        <v>0</v>
      </c>
      <c r="Z158" s="4">
        <v>0</v>
      </c>
      <c r="AA158" s="4">
        <f t="shared" ref="AA158:AA160" si="414">Y158+Z158</f>
        <v>0</v>
      </c>
      <c r="AB158" s="4">
        <v>0</v>
      </c>
      <c r="AC158" s="4">
        <f t="shared" ref="AC158:AC160" si="415">AA158+AB158</f>
        <v>0</v>
      </c>
      <c r="AD158" s="4">
        <v>0</v>
      </c>
      <c r="AE158" s="4">
        <f t="shared" si="378"/>
        <v>0</v>
      </c>
      <c r="AF158" s="3">
        <v>0</v>
      </c>
      <c r="AG158" s="3">
        <v>0</v>
      </c>
      <c r="AH158" s="3">
        <f t="shared" si="235"/>
        <v>0</v>
      </c>
      <c r="AI158" s="3"/>
      <c r="AJ158" s="3">
        <f t="shared" ref="AJ158:AJ160" si="416">AH158+AI158</f>
        <v>0</v>
      </c>
      <c r="AK158" s="3"/>
      <c r="AL158" s="3">
        <f t="shared" ref="AL158:AL160" si="417">AJ158+AK158</f>
        <v>0</v>
      </c>
      <c r="AM158" s="3"/>
      <c r="AN158" s="3">
        <f t="shared" ref="AN158:AN160" si="418">AL158+AM158</f>
        <v>0</v>
      </c>
      <c r="AO158" s="3"/>
      <c r="AP158" s="3">
        <f t="shared" ref="AP158:AP160" si="419">AN158+AO158</f>
        <v>0</v>
      </c>
      <c r="AQ158" s="3"/>
      <c r="AR158" s="3">
        <f t="shared" si="379"/>
        <v>0</v>
      </c>
      <c r="AS158" s="5" t="s">
        <v>146</v>
      </c>
      <c r="AT158" s="5">
        <v>0</v>
      </c>
    </row>
    <row r="159" spans="1:46" hidden="1" x14ac:dyDescent="0.35">
      <c r="A159" s="13"/>
      <c r="B159" s="14" t="s">
        <v>12</v>
      </c>
      <c r="C159" s="19"/>
      <c r="D159" s="4"/>
      <c r="E159" s="4"/>
      <c r="F159" s="4">
        <f t="shared" si="233"/>
        <v>0</v>
      </c>
      <c r="G159" s="4"/>
      <c r="H159" s="4">
        <f t="shared" si="409"/>
        <v>0</v>
      </c>
      <c r="I159" s="4"/>
      <c r="J159" s="4">
        <f t="shared" si="410"/>
        <v>0</v>
      </c>
      <c r="K159" s="4"/>
      <c r="L159" s="4">
        <f t="shared" si="411"/>
        <v>0</v>
      </c>
      <c r="M159" s="4"/>
      <c r="N159" s="4">
        <f>L159+M159</f>
        <v>0</v>
      </c>
      <c r="O159" s="4"/>
      <c r="P159" s="4">
        <f>N159+O159</f>
        <v>0</v>
      </c>
      <c r="Q159" s="4"/>
      <c r="R159" s="4">
        <f t="shared" si="377"/>
        <v>0</v>
      </c>
      <c r="S159" s="4"/>
      <c r="T159" s="4"/>
      <c r="U159" s="4">
        <f t="shared" si="234"/>
        <v>0</v>
      </c>
      <c r="V159" s="4"/>
      <c r="W159" s="4">
        <f t="shared" si="412"/>
        <v>0</v>
      </c>
      <c r="X159" s="4"/>
      <c r="Y159" s="4">
        <f t="shared" si="413"/>
        <v>0</v>
      </c>
      <c r="Z159" s="4"/>
      <c r="AA159" s="4">
        <f t="shared" si="414"/>
        <v>0</v>
      </c>
      <c r="AB159" s="4"/>
      <c r="AC159" s="4">
        <f t="shared" si="415"/>
        <v>0</v>
      </c>
      <c r="AD159" s="4"/>
      <c r="AE159" s="4">
        <f t="shared" si="378"/>
        <v>0</v>
      </c>
      <c r="AF159" s="3"/>
      <c r="AG159" s="3"/>
      <c r="AH159" s="3">
        <f t="shared" si="235"/>
        <v>0</v>
      </c>
      <c r="AI159" s="3"/>
      <c r="AJ159" s="3">
        <f t="shared" si="416"/>
        <v>0</v>
      </c>
      <c r="AK159" s="3"/>
      <c r="AL159" s="3">
        <f t="shared" si="417"/>
        <v>0</v>
      </c>
      <c r="AM159" s="3"/>
      <c r="AN159" s="3">
        <f t="shared" si="418"/>
        <v>0</v>
      </c>
      <c r="AO159" s="3"/>
      <c r="AP159" s="3">
        <f t="shared" si="419"/>
        <v>0</v>
      </c>
      <c r="AQ159" s="3"/>
      <c r="AR159" s="3">
        <f t="shared" si="379"/>
        <v>0</v>
      </c>
      <c r="AS159" s="5"/>
      <c r="AT159" s="5">
        <v>0</v>
      </c>
    </row>
    <row r="160" spans="1:46" ht="36" x14ac:dyDescent="0.35">
      <c r="A160" s="31" t="s">
        <v>214</v>
      </c>
      <c r="B160" s="14" t="s">
        <v>51</v>
      </c>
      <c r="C160" s="2" t="s">
        <v>97</v>
      </c>
      <c r="D160" s="4">
        <f>D162</f>
        <v>142196.6</v>
      </c>
      <c r="E160" s="4">
        <f>E162</f>
        <v>0</v>
      </c>
      <c r="F160" s="4">
        <f t="shared" si="233"/>
        <v>142196.6</v>
      </c>
      <c r="G160" s="4">
        <f>G162</f>
        <v>0</v>
      </c>
      <c r="H160" s="4">
        <f t="shared" si="409"/>
        <v>142196.6</v>
      </c>
      <c r="I160" s="4">
        <f>I162</f>
        <v>0</v>
      </c>
      <c r="J160" s="4">
        <f t="shared" si="410"/>
        <v>142196.6</v>
      </c>
      <c r="K160" s="4">
        <f>K162</f>
        <v>0</v>
      </c>
      <c r="L160" s="4">
        <f t="shared" si="411"/>
        <v>142196.6</v>
      </c>
      <c r="M160" s="4">
        <f>M162</f>
        <v>0</v>
      </c>
      <c r="N160" s="4">
        <f>L160+M160</f>
        <v>142196.6</v>
      </c>
      <c r="O160" s="4">
        <f>O162</f>
        <v>0</v>
      </c>
      <c r="P160" s="4">
        <f>N160+O160</f>
        <v>142196.6</v>
      </c>
      <c r="Q160" s="4">
        <f>Q162</f>
        <v>0</v>
      </c>
      <c r="R160" s="3">
        <f t="shared" si="377"/>
        <v>142196.6</v>
      </c>
      <c r="S160" s="4">
        <f t="shared" ref="S160:AF160" si="420">S162</f>
        <v>0</v>
      </c>
      <c r="T160" s="4">
        <f t="shared" ref="T160:V160" si="421">T162</f>
        <v>0</v>
      </c>
      <c r="U160" s="4">
        <f t="shared" si="234"/>
        <v>0</v>
      </c>
      <c r="V160" s="4">
        <f t="shared" si="421"/>
        <v>0</v>
      </c>
      <c r="W160" s="4">
        <f t="shared" si="412"/>
        <v>0</v>
      </c>
      <c r="X160" s="4">
        <f t="shared" ref="X160" si="422">X162</f>
        <v>0</v>
      </c>
      <c r="Y160" s="4">
        <f t="shared" si="413"/>
        <v>0</v>
      </c>
      <c r="Z160" s="4">
        <f t="shared" ref="Z160:AB160" si="423">Z162</f>
        <v>0</v>
      </c>
      <c r="AA160" s="4">
        <f t="shared" si="414"/>
        <v>0</v>
      </c>
      <c r="AB160" s="4">
        <f t="shared" si="423"/>
        <v>0</v>
      </c>
      <c r="AC160" s="4">
        <f t="shared" si="415"/>
        <v>0</v>
      </c>
      <c r="AD160" s="4">
        <f t="shared" ref="AD160" si="424">AD162</f>
        <v>0</v>
      </c>
      <c r="AE160" s="3">
        <f t="shared" si="378"/>
        <v>0</v>
      </c>
      <c r="AF160" s="4">
        <f t="shared" si="420"/>
        <v>0</v>
      </c>
      <c r="AG160" s="3">
        <f t="shared" ref="AG160:AI160" si="425">AG162</f>
        <v>0</v>
      </c>
      <c r="AH160" s="3">
        <f t="shared" si="235"/>
        <v>0</v>
      </c>
      <c r="AI160" s="3">
        <f t="shared" si="425"/>
        <v>0</v>
      </c>
      <c r="AJ160" s="3">
        <f t="shared" si="416"/>
        <v>0</v>
      </c>
      <c r="AK160" s="3">
        <f t="shared" ref="AK160:AM160" si="426">AK162</f>
        <v>0</v>
      </c>
      <c r="AL160" s="3">
        <f t="shared" si="417"/>
        <v>0</v>
      </c>
      <c r="AM160" s="3">
        <f t="shared" si="426"/>
        <v>0</v>
      </c>
      <c r="AN160" s="3">
        <f t="shared" si="418"/>
        <v>0</v>
      </c>
      <c r="AO160" s="3">
        <f t="shared" ref="AO160:AQ160" si="427">AO162</f>
        <v>0</v>
      </c>
      <c r="AP160" s="3">
        <f t="shared" si="419"/>
        <v>0</v>
      </c>
      <c r="AQ160" s="3">
        <f t="shared" si="427"/>
        <v>0</v>
      </c>
      <c r="AR160" s="3">
        <f t="shared" si="379"/>
        <v>0</v>
      </c>
      <c r="AS160" s="5"/>
      <c r="AT160" s="5"/>
    </row>
    <row r="161" spans="1:46" hidden="1" x14ac:dyDescent="0.35">
      <c r="A161" s="13"/>
      <c r="B161" s="14" t="s">
        <v>5</v>
      </c>
      <c r="C161" s="19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5"/>
      <c r="AT161" s="5">
        <v>0</v>
      </c>
    </row>
    <row r="162" spans="1:46" hidden="1" x14ac:dyDescent="0.35">
      <c r="A162" s="13"/>
      <c r="B162" s="14" t="s">
        <v>6</v>
      </c>
      <c r="C162" s="19"/>
      <c r="D162" s="4">
        <v>142196.6</v>
      </c>
      <c r="E162" s="4"/>
      <c r="F162" s="4">
        <f t="shared" si="233"/>
        <v>142196.6</v>
      </c>
      <c r="G162" s="4"/>
      <c r="H162" s="4">
        <f t="shared" ref="H162:H171" si="428">F162+G162</f>
        <v>142196.6</v>
      </c>
      <c r="I162" s="4"/>
      <c r="J162" s="4">
        <f t="shared" ref="J162:J171" si="429">H162+I162</f>
        <v>142196.6</v>
      </c>
      <c r="K162" s="4"/>
      <c r="L162" s="4">
        <f t="shared" ref="L162:L171" si="430">J162+K162</f>
        <v>142196.6</v>
      </c>
      <c r="M162" s="4"/>
      <c r="N162" s="4">
        <f t="shared" ref="N162:N171" si="431">L162+M162</f>
        <v>142196.6</v>
      </c>
      <c r="O162" s="4"/>
      <c r="P162" s="4">
        <f t="shared" ref="P162:P171" si="432">N162+O162</f>
        <v>142196.6</v>
      </c>
      <c r="Q162" s="4"/>
      <c r="R162" s="4">
        <f t="shared" si="377"/>
        <v>142196.6</v>
      </c>
      <c r="S162" s="4">
        <v>0</v>
      </c>
      <c r="T162" s="4">
        <v>0</v>
      </c>
      <c r="U162" s="4">
        <f t="shared" si="234"/>
        <v>0</v>
      </c>
      <c r="V162" s="4">
        <v>0</v>
      </c>
      <c r="W162" s="4">
        <f t="shared" ref="W162:W171" si="433">U162+V162</f>
        <v>0</v>
      </c>
      <c r="X162" s="4">
        <v>0</v>
      </c>
      <c r="Y162" s="4">
        <f t="shared" ref="Y162:Y171" si="434">W162+X162</f>
        <v>0</v>
      </c>
      <c r="Z162" s="4">
        <v>0</v>
      </c>
      <c r="AA162" s="4">
        <f t="shared" ref="AA162:AA166" si="435">Y162+Z162</f>
        <v>0</v>
      </c>
      <c r="AB162" s="4">
        <v>0</v>
      </c>
      <c r="AC162" s="4">
        <f t="shared" ref="AC162:AC166" si="436">AA162+AB162</f>
        <v>0</v>
      </c>
      <c r="AD162" s="4">
        <v>0</v>
      </c>
      <c r="AE162" s="4">
        <f t="shared" si="378"/>
        <v>0</v>
      </c>
      <c r="AF162" s="3">
        <v>0</v>
      </c>
      <c r="AG162" s="3">
        <v>0</v>
      </c>
      <c r="AH162" s="3">
        <f t="shared" si="235"/>
        <v>0</v>
      </c>
      <c r="AI162" s="3"/>
      <c r="AJ162" s="3">
        <f t="shared" ref="AJ162:AJ171" si="437">AH162+AI162</f>
        <v>0</v>
      </c>
      <c r="AK162" s="3"/>
      <c r="AL162" s="3">
        <f t="shared" ref="AL162:AL171" si="438">AJ162+AK162</f>
        <v>0</v>
      </c>
      <c r="AM162" s="3"/>
      <c r="AN162" s="3">
        <f t="shared" ref="AN162:AN171" si="439">AL162+AM162</f>
        <v>0</v>
      </c>
      <c r="AO162" s="3"/>
      <c r="AP162" s="3">
        <f t="shared" ref="AP162:AP171" si="440">AN162+AO162</f>
        <v>0</v>
      </c>
      <c r="AQ162" s="3"/>
      <c r="AR162" s="3">
        <f t="shared" si="379"/>
        <v>0</v>
      </c>
      <c r="AS162" s="5" t="s">
        <v>147</v>
      </c>
      <c r="AT162" s="5">
        <v>0</v>
      </c>
    </row>
    <row r="163" spans="1:46" hidden="1" x14ac:dyDescent="0.35">
      <c r="A163" s="13"/>
      <c r="B163" s="14" t="s">
        <v>12</v>
      </c>
      <c r="C163" s="19"/>
      <c r="D163" s="4"/>
      <c r="E163" s="4"/>
      <c r="F163" s="4">
        <f t="shared" si="233"/>
        <v>0</v>
      </c>
      <c r="G163" s="4"/>
      <c r="H163" s="4">
        <f t="shared" si="428"/>
        <v>0</v>
      </c>
      <c r="I163" s="4"/>
      <c r="J163" s="4">
        <f t="shared" si="429"/>
        <v>0</v>
      </c>
      <c r="K163" s="4"/>
      <c r="L163" s="4">
        <f t="shared" si="430"/>
        <v>0</v>
      </c>
      <c r="M163" s="4"/>
      <c r="N163" s="4">
        <f t="shared" si="431"/>
        <v>0</v>
      </c>
      <c r="O163" s="4"/>
      <c r="P163" s="4">
        <f t="shared" si="432"/>
        <v>0</v>
      </c>
      <c r="Q163" s="4"/>
      <c r="R163" s="4">
        <f t="shared" si="377"/>
        <v>0</v>
      </c>
      <c r="S163" s="4"/>
      <c r="T163" s="4"/>
      <c r="U163" s="4">
        <f t="shared" si="234"/>
        <v>0</v>
      </c>
      <c r="V163" s="4"/>
      <c r="W163" s="4">
        <f t="shared" si="433"/>
        <v>0</v>
      </c>
      <c r="X163" s="4"/>
      <c r="Y163" s="4">
        <f t="shared" si="434"/>
        <v>0</v>
      </c>
      <c r="Z163" s="4"/>
      <c r="AA163" s="4">
        <f t="shared" si="435"/>
        <v>0</v>
      </c>
      <c r="AB163" s="4"/>
      <c r="AC163" s="4">
        <f t="shared" si="436"/>
        <v>0</v>
      </c>
      <c r="AD163" s="4"/>
      <c r="AE163" s="4">
        <f t="shared" si="378"/>
        <v>0</v>
      </c>
      <c r="AF163" s="3"/>
      <c r="AG163" s="3"/>
      <c r="AH163" s="3">
        <f t="shared" si="235"/>
        <v>0</v>
      </c>
      <c r="AI163" s="3"/>
      <c r="AJ163" s="3">
        <f t="shared" si="437"/>
        <v>0</v>
      </c>
      <c r="AK163" s="3"/>
      <c r="AL163" s="3">
        <f t="shared" si="438"/>
        <v>0</v>
      </c>
      <c r="AM163" s="3"/>
      <c r="AN163" s="3">
        <f t="shared" si="439"/>
        <v>0</v>
      </c>
      <c r="AO163" s="3"/>
      <c r="AP163" s="3">
        <f t="shared" si="440"/>
        <v>0</v>
      </c>
      <c r="AQ163" s="3"/>
      <c r="AR163" s="3">
        <f t="shared" si="379"/>
        <v>0</v>
      </c>
      <c r="AS163" s="5"/>
      <c r="AT163" s="5">
        <v>0</v>
      </c>
    </row>
    <row r="164" spans="1:46" ht="40.5" customHeight="1" x14ac:dyDescent="0.35">
      <c r="A164" s="31" t="s">
        <v>215</v>
      </c>
      <c r="B164" s="24" t="s">
        <v>76</v>
      </c>
      <c r="C164" s="2" t="s">
        <v>97</v>
      </c>
      <c r="D164" s="4">
        <v>5700.6</v>
      </c>
      <c r="E164" s="4"/>
      <c r="F164" s="4">
        <f t="shared" si="233"/>
        <v>5700.6</v>
      </c>
      <c r="G164" s="4"/>
      <c r="H164" s="4">
        <f t="shared" si="428"/>
        <v>5700.6</v>
      </c>
      <c r="I164" s="4"/>
      <c r="J164" s="4">
        <f t="shared" si="429"/>
        <v>5700.6</v>
      </c>
      <c r="K164" s="4"/>
      <c r="L164" s="4">
        <f t="shared" si="430"/>
        <v>5700.6</v>
      </c>
      <c r="M164" s="4"/>
      <c r="N164" s="4">
        <f t="shared" si="431"/>
        <v>5700.6</v>
      </c>
      <c r="O164" s="4"/>
      <c r="P164" s="4">
        <f t="shared" si="432"/>
        <v>5700.6</v>
      </c>
      <c r="Q164" s="4"/>
      <c r="R164" s="3">
        <f t="shared" si="377"/>
        <v>5700.6</v>
      </c>
      <c r="S164" s="4">
        <v>10791</v>
      </c>
      <c r="T164" s="4"/>
      <c r="U164" s="4">
        <f t="shared" si="234"/>
        <v>10791</v>
      </c>
      <c r="V164" s="4"/>
      <c r="W164" s="4">
        <f t="shared" si="433"/>
        <v>10791</v>
      </c>
      <c r="X164" s="4"/>
      <c r="Y164" s="4">
        <f t="shared" si="434"/>
        <v>10791</v>
      </c>
      <c r="Z164" s="4"/>
      <c r="AA164" s="4">
        <f t="shared" si="435"/>
        <v>10791</v>
      </c>
      <c r="AB164" s="4"/>
      <c r="AC164" s="4">
        <f t="shared" si="436"/>
        <v>10791</v>
      </c>
      <c r="AD164" s="4"/>
      <c r="AE164" s="3">
        <f t="shared" si="378"/>
        <v>10791</v>
      </c>
      <c r="AF164" s="3">
        <v>0</v>
      </c>
      <c r="AG164" s="3">
        <v>0</v>
      </c>
      <c r="AH164" s="3">
        <f t="shared" si="235"/>
        <v>0</v>
      </c>
      <c r="AI164" s="3"/>
      <c r="AJ164" s="3">
        <f t="shared" si="437"/>
        <v>0</v>
      </c>
      <c r="AK164" s="3"/>
      <c r="AL164" s="3">
        <f t="shared" si="438"/>
        <v>0</v>
      </c>
      <c r="AM164" s="3"/>
      <c r="AN164" s="3">
        <f t="shared" si="439"/>
        <v>0</v>
      </c>
      <c r="AO164" s="3"/>
      <c r="AP164" s="3">
        <f t="shared" si="440"/>
        <v>0</v>
      </c>
      <c r="AQ164" s="3"/>
      <c r="AR164" s="3">
        <f t="shared" si="379"/>
        <v>0</v>
      </c>
      <c r="AS164" s="5" t="s">
        <v>86</v>
      </c>
      <c r="AT164" s="5"/>
    </row>
    <row r="165" spans="1:46" ht="36" x14ac:dyDescent="0.35">
      <c r="A165" s="31" t="s">
        <v>216</v>
      </c>
      <c r="B165" s="24" t="s">
        <v>327</v>
      </c>
      <c r="C165" s="2" t="s">
        <v>97</v>
      </c>
      <c r="D165" s="4"/>
      <c r="E165" s="4"/>
      <c r="F165" s="4"/>
      <c r="G165" s="4">
        <v>2172.7379999999998</v>
      </c>
      <c r="H165" s="4">
        <f t="shared" si="428"/>
        <v>2172.7379999999998</v>
      </c>
      <c r="I165" s="4"/>
      <c r="J165" s="4">
        <f t="shared" si="429"/>
        <v>2172.7379999999998</v>
      </c>
      <c r="K165" s="4"/>
      <c r="L165" s="4">
        <f t="shared" si="430"/>
        <v>2172.7379999999998</v>
      </c>
      <c r="M165" s="4"/>
      <c r="N165" s="4">
        <f t="shared" si="431"/>
        <v>2172.7379999999998</v>
      </c>
      <c r="O165" s="4"/>
      <c r="P165" s="4">
        <f t="shared" si="432"/>
        <v>2172.7379999999998</v>
      </c>
      <c r="Q165" s="4"/>
      <c r="R165" s="3">
        <f t="shared" si="377"/>
        <v>2172.7379999999998</v>
      </c>
      <c r="S165" s="4"/>
      <c r="T165" s="4"/>
      <c r="U165" s="4"/>
      <c r="V165" s="4"/>
      <c r="W165" s="4">
        <f t="shared" si="433"/>
        <v>0</v>
      </c>
      <c r="X165" s="4"/>
      <c r="Y165" s="4">
        <f t="shared" si="434"/>
        <v>0</v>
      </c>
      <c r="Z165" s="4"/>
      <c r="AA165" s="4">
        <f t="shared" si="435"/>
        <v>0</v>
      </c>
      <c r="AB165" s="4"/>
      <c r="AC165" s="4">
        <f t="shared" si="436"/>
        <v>0</v>
      </c>
      <c r="AD165" s="4"/>
      <c r="AE165" s="3">
        <f t="shared" si="378"/>
        <v>0</v>
      </c>
      <c r="AF165" s="3"/>
      <c r="AG165" s="3"/>
      <c r="AH165" s="3"/>
      <c r="AI165" s="3"/>
      <c r="AJ165" s="3">
        <f t="shared" si="437"/>
        <v>0</v>
      </c>
      <c r="AK165" s="3"/>
      <c r="AL165" s="3">
        <f t="shared" si="438"/>
        <v>0</v>
      </c>
      <c r="AM165" s="3"/>
      <c r="AN165" s="3">
        <f t="shared" si="439"/>
        <v>0</v>
      </c>
      <c r="AO165" s="3"/>
      <c r="AP165" s="3">
        <f t="shared" si="440"/>
        <v>0</v>
      </c>
      <c r="AQ165" s="3"/>
      <c r="AR165" s="3">
        <f t="shared" si="379"/>
        <v>0</v>
      </c>
      <c r="AS165" s="5" t="s">
        <v>330</v>
      </c>
      <c r="AT165" s="5"/>
    </row>
    <row r="166" spans="1:46" ht="36" x14ac:dyDescent="0.35">
      <c r="A166" s="31" t="s">
        <v>217</v>
      </c>
      <c r="B166" s="24" t="s">
        <v>328</v>
      </c>
      <c r="C166" s="2" t="s">
        <v>97</v>
      </c>
      <c r="D166" s="4"/>
      <c r="E166" s="4"/>
      <c r="F166" s="4"/>
      <c r="G166" s="4">
        <v>1783.6980000000001</v>
      </c>
      <c r="H166" s="4">
        <f t="shared" si="428"/>
        <v>1783.6980000000001</v>
      </c>
      <c r="I166" s="4"/>
      <c r="J166" s="4">
        <f t="shared" si="429"/>
        <v>1783.6980000000001</v>
      </c>
      <c r="K166" s="4"/>
      <c r="L166" s="4">
        <f t="shared" si="430"/>
        <v>1783.6980000000001</v>
      </c>
      <c r="M166" s="4"/>
      <c r="N166" s="4">
        <f t="shared" si="431"/>
        <v>1783.6980000000001</v>
      </c>
      <c r="O166" s="4"/>
      <c r="P166" s="4">
        <f t="shared" si="432"/>
        <v>1783.6980000000001</v>
      </c>
      <c r="Q166" s="4"/>
      <c r="R166" s="3">
        <f t="shared" si="377"/>
        <v>1783.6980000000001</v>
      </c>
      <c r="S166" s="4"/>
      <c r="T166" s="4"/>
      <c r="U166" s="4"/>
      <c r="V166" s="4"/>
      <c r="W166" s="4">
        <f t="shared" si="433"/>
        <v>0</v>
      </c>
      <c r="X166" s="4"/>
      <c r="Y166" s="4">
        <f t="shared" si="434"/>
        <v>0</v>
      </c>
      <c r="Z166" s="4"/>
      <c r="AA166" s="4">
        <f t="shared" si="435"/>
        <v>0</v>
      </c>
      <c r="AB166" s="4"/>
      <c r="AC166" s="4">
        <f t="shared" si="436"/>
        <v>0</v>
      </c>
      <c r="AD166" s="4">
        <v>18910</v>
      </c>
      <c r="AE166" s="3">
        <f t="shared" si="378"/>
        <v>18910</v>
      </c>
      <c r="AF166" s="3"/>
      <c r="AG166" s="3"/>
      <c r="AH166" s="3"/>
      <c r="AI166" s="3"/>
      <c r="AJ166" s="3">
        <f t="shared" si="437"/>
        <v>0</v>
      </c>
      <c r="AK166" s="3"/>
      <c r="AL166" s="3">
        <f t="shared" si="438"/>
        <v>0</v>
      </c>
      <c r="AM166" s="3"/>
      <c r="AN166" s="3">
        <f t="shared" si="439"/>
        <v>0</v>
      </c>
      <c r="AO166" s="3"/>
      <c r="AP166" s="3">
        <f t="shared" si="440"/>
        <v>0</v>
      </c>
      <c r="AQ166" s="3">
        <v>53457.56</v>
      </c>
      <c r="AR166" s="3">
        <f t="shared" si="379"/>
        <v>53457.56</v>
      </c>
      <c r="AS166" s="5" t="s">
        <v>331</v>
      </c>
      <c r="AT166" s="5"/>
    </row>
    <row r="167" spans="1:46" ht="36" x14ac:dyDescent="0.35">
      <c r="A167" s="31" t="s">
        <v>322</v>
      </c>
      <c r="B167" s="24" t="s">
        <v>329</v>
      </c>
      <c r="C167" s="2" t="s">
        <v>97</v>
      </c>
      <c r="D167" s="4"/>
      <c r="E167" s="4"/>
      <c r="F167" s="4"/>
      <c r="G167" s="4">
        <v>3741.3890000000001</v>
      </c>
      <c r="H167" s="4">
        <f t="shared" si="428"/>
        <v>3741.3890000000001</v>
      </c>
      <c r="I167" s="4"/>
      <c r="J167" s="4">
        <f t="shared" si="429"/>
        <v>3741.3890000000001</v>
      </c>
      <c r="K167" s="4"/>
      <c r="L167" s="4">
        <f t="shared" si="430"/>
        <v>3741.3890000000001</v>
      </c>
      <c r="M167" s="4"/>
      <c r="N167" s="4">
        <f t="shared" si="431"/>
        <v>3741.3890000000001</v>
      </c>
      <c r="O167" s="4"/>
      <c r="P167" s="4">
        <f t="shared" si="432"/>
        <v>3741.3890000000001</v>
      </c>
      <c r="Q167" s="4"/>
      <c r="R167" s="3">
        <f t="shared" si="377"/>
        <v>3741.3890000000001</v>
      </c>
      <c r="S167" s="4"/>
      <c r="T167" s="4"/>
      <c r="U167" s="4"/>
      <c r="V167" s="4"/>
      <c r="W167" s="4">
        <f t="shared" si="433"/>
        <v>0</v>
      </c>
      <c r="X167" s="4"/>
      <c r="Y167" s="4">
        <f>W167+X167</f>
        <v>0</v>
      </c>
      <c r="Z167" s="4"/>
      <c r="AA167" s="4">
        <f>Y167+Z167</f>
        <v>0</v>
      </c>
      <c r="AB167" s="4"/>
      <c r="AC167" s="4">
        <f>AA167+AB167</f>
        <v>0</v>
      </c>
      <c r="AD167" s="4"/>
      <c r="AE167" s="3">
        <f t="shared" si="378"/>
        <v>0</v>
      </c>
      <c r="AF167" s="3"/>
      <c r="AG167" s="3"/>
      <c r="AH167" s="3"/>
      <c r="AI167" s="3"/>
      <c r="AJ167" s="3">
        <f t="shared" si="437"/>
        <v>0</v>
      </c>
      <c r="AK167" s="3"/>
      <c r="AL167" s="3">
        <f t="shared" si="438"/>
        <v>0</v>
      </c>
      <c r="AM167" s="3"/>
      <c r="AN167" s="3">
        <f t="shared" si="439"/>
        <v>0</v>
      </c>
      <c r="AO167" s="3"/>
      <c r="AP167" s="3">
        <f t="shared" si="440"/>
        <v>0</v>
      </c>
      <c r="AQ167" s="3"/>
      <c r="AR167" s="3">
        <f t="shared" si="379"/>
        <v>0</v>
      </c>
      <c r="AS167" s="5" t="s">
        <v>332</v>
      </c>
      <c r="AT167" s="5"/>
    </row>
    <row r="168" spans="1:46" ht="54" x14ac:dyDescent="0.35">
      <c r="A168" s="31" t="s">
        <v>218</v>
      </c>
      <c r="B168" s="24" t="s">
        <v>366</v>
      </c>
      <c r="C168" s="2" t="s">
        <v>59</v>
      </c>
      <c r="D168" s="4"/>
      <c r="E168" s="4"/>
      <c r="F168" s="4"/>
      <c r="G168" s="4"/>
      <c r="H168" s="4"/>
      <c r="I168" s="4"/>
      <c r="J168" s="4"/>
      <c r="K168" s="4">
        <v>21381.073</v>
      </c>
      <c r="L168" s="4">
        <f t="shared" si="430"/>
        <v>21381.073</v>
      </c>
      <c r="M168" s="4"/>
      <c r="N168" s="4">
        <f t="shared" si="431"/>
        <v>21381.073</v>
      </c>
      <c r="O168" s="4"/>
      <c r="P168" s="4">
        <f t="shared" si="432"/>
        <v>21381.073</v>
      </c>
      <c r="Q168" s="4"/>
      <c r="R168" s="3">
        <f t="shared" si="377"/>
        <v>21381.073</v>
      </c>
      <c r="S168" s="4"/>
      <c r="T168" s="4"/>
      <c r="U168" s="4"/>
      <c r="V168" s="4"/>
      <c r="W168" s="4"/>
      <c r="X168" s="4"/>
      <c r="Y168" s="4">
        <f>W168+X168</f>
        <v>0</v>
      </c>
      <c r="Z168" s="4"/>
      <c r="AA168" s="4">
        <f>Y168+Z168</f>
        <v>0</v>
      </c>
      <c r="AB168" s="4"/>
      <c r="AC168" s="4">
        <f>AA168+AB168</f>
        <v>0</v>
      </c>
      <c r="AD168" s="4"/>
      <c r="AE168" s="3">
        <f t="shared" si="378"/>
        <v>0</v>
      </c>
      <c r="AF168" s="3"/>
      <c r="AG168" s="3"/>
      <c r="AH168" s="3"/>
      <c r="AI168" s="3"/>
      <c r="AJ168" s="3"/>
      <c r="AK168" s="3"/>
      <c r="AL168" s="3">
        <f t="shared" si="438"/>
        <v>0</v>
      </c>
      <c r="AM168" s="3"/>
      <c r="AN168" s="3">
        <f t="shared" si="439"/>
        <v>0</v>
      </c>
      <c r="AO168" s="3"/>
      <c r="AP168" s="3">
        <f t="shared" si="440"/>
        <v>0</v>
      </c>
      <c r="AQ168" s="3"/>
      <c r="AR168" s="3">
        <f t="shared" si="379"/>
        <v>0</v>
      </c>
      <c r="AS168" s="5" t="s">
        <v>367</v>
      </c>
      <c r="AT168" s="5"/>
    </row>
    <row r="169" spans="1:46" ht="36" x14ac:dyDescent="0.35">
      <c r="A169" s="31" t="s">
        <v>219</v>
      </c>
      <c r="B169" s="24" t="s">
        <v>398</v>
      </c>
      <c r="C169" s="2" t="s">
        <v>97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3">
        <f t="shared" si="377"/>
        <v>0</v>
      </c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>
        <v>12170.514999999999</v>
      </c>
      <c r="AE169" s="3">
        <f t="shared" si="378"/>
        <v>12170.514999999999</v>
      </c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>
        <v>37733.305</v>
      </c>
      <c r="AR169" s="3">
        <f t="shared" si="379"/>
        <v>37733.305</v>
      </c>
      <c r="AS169" s="10">
        <v>1110541830</v>
      </c>
      <c r="AT169" s="5"/>
    </row>
    <row r="170" spans="1:46" ht="36" x14ac:dyDescent="0.35">
      <c r="A170" s="31" t="s">
        <v>220</v>
      </c>
      <c r="B170" s="24" t="s">
        <v>399</v>
      </c>
      <c r="C170" s="2" t="s">
        <v>97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3">
        <f t="shared" si="377"/>
        <v>0</v>
      </c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>
        <v>16230.409</v>
      </c>
      <c r="AE170" s="3">
        <f t="shared" si="378"/>
        <v>16230.409</v>
      </c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>
        <v>39980.430999999997</v>
      </c>
      <c r="AR170" s="3">
        <f t="shared" si="379"/>
        <v>39980.430999999997</v>
      </c>
      <c r="AS170" s="10">
        <v>1110541810</v>
      </c>
      <c r="AT170" s="5"/>
    </row>
    <row r="171" spans="1:46" x14ac:dyDescent="0.35">
      <c r="A171" s="31"/>
      <c r="B171" s="24" t="s">
        <v>4</v>
      </c>
      <c r="C171" s="24"/>
      <c r="D171" s="3">
        <f>D173+D174</f>
        <v>2229592.6999999997</v>
      </c>
      <c r="E171" s="3">
        <f>E173+E174</f>
        <v>0</v>
      </c>
      <c r="F171" s="4">
        <f t="shared" si="233"/>
        <v>2229592.6999999997</v>
      </c>
      <c r="G171" s="3">
        <f>G173+G174+G175</f>
        <v>24095.168999999994</v>
      </c>
      <c r="H171" s="4">
        <f t="shared" si="428"/>
        <v>2253687.8689999999</v>
      </c>
      <c r="I171" s="3">
        <f>I173+I174+I175</f>
        <v>0</v>
      </c>
      <c r="J171" s="4">
        <f t="shared" si="429"/>
        <v>2253687.8689999999</v>
      </c>
      <c r="K171" s="3">
        <f>K173+K174+K175</f>
        <v>67050.92</v>
      </c>
      <c r="L171" s="4">
        <f t="shared" si="430"/>
        <v>2320738.7889999999</v>
      </c>
      <c r="M171" s="3">
        <f>M173+M174+M175</f>
        <v>0</v>
      </c>
      <c r="N171" s="4">
        <f t="shared" si="431"/>
        <v>2320738.7889999999</v>
      </c>
      <c r="O171" s="3">
        <f>O173+O174+O175</f>
        <v>35.560999999946944</v>
      </c>
      <c r="P171" s="4">
        <f t="shared" si="432"/>
        <v>2320774.3499999996</v>
      </c>
      <c r="Q171" s="3">
        <f>Q173+Q174+Q175</f>
        <v>-39905.284</v>
      </c>
      <c r="R171" s="3">
        <f>P171+Q171</f>
        <v>2280869.0659999996</v>
      </c>
      <c r="S171" s="3">
        <f>S173+S174</f>
        <v>2834370.8</v>
      </c>
      <c r="T171" s="3">
        <f>T173+T174</f>
        <v>0</v>
      </c>
      <c r="U171" s="4">
        <f t="shared" si="234"/>
        <v>2834370.8</v>
      </c>
      <c r="V171" s="3">
        <f>V173+V174+V175</f>
        <v>0</v>
      </c>
      <c r="W171" s="4">
        <f t="shared" si="433"/>
        <v>2834370.8</v>
      </c>
      <c r="X171" s="3">
        <f>X173+X174+X175</f>
        <v>0</v>
      </c>
      <c r="Y171" s="4">
        <f t="shared" si="434"/>
        <v>2834370.8</v>
      </c>
      <c r="Z171" s="3">
        <f>Z173+Z174+Z175</f>
        <v>0</v>
      </c>
      <c r="AA171" s="4">
        <f t="shared" ref="AA171" si="441">Y171+Z171</f>
        <v>2834370.8</v>
      </c>
      <c r="AB171" s="3">
        <f>AB173+AB174+AB175</f>
        <v>-50000</v>
      </c>
      <c r="AC171" s="4">
        <f t="shared" ref="AC171" si="442">AA171+AB171</f>
        <v>2784370.8</v>
      </c>
      <c r="AD171" s="3">
        <f>AD173+AD174+AD175</f>
        <v>49199.701000000001</v>
      </c>
      <c r="AE171" s="3">
        <f t="shared" si="378"/>
        <v>2833570.5009999997</v>
      </c>
      <c r="AF171" s="3">
        <f>AF173+AF174</f>
        <v>2970367.6</v>
      </c>
      <c r="AG171" s="3">
        <f>AG173+AG174</f>
        <v>0</v>
      </c>
      <c r="AH171" s="3">
        <f t="shared" si="235"/>
        <v>2970367.6</v>
      </c>
      <c r="AI171" s="3">
        <f>AI173+AI174+AI175</f>
        <v>0</v>
      </c>
      <c r="AJ171" s="3">
        <f t="shared" si="437"/>
        <v>2970367.6</v>
      </c>
      <c r="AK171" s="3">
        <f>AK173+AK174+AK175</f>
        <v>0</v>
      </c>
      <c r="AL171" s="3">
        <f t="shared" si="438"/>
        <v>2970367.6</v>
      </c>
      <c r="AM171" s="3">
        <f>AM173+AM174+AM175</f>
        <v>0</v>
      </c>
      <c r="AN171" s="3">
        <f t="shared" si="439"/>
        <v>2970367.6</v>
      </c>
      <c r="AO171" s="3">
        <f>AO173+AO174+AO175</f>
        <v>0</v>
      </c>
      <c r="AP171" s="3">
        <f t="shared" si="440"/>
        <v>2970367.6</v>
      </c>
      <c r="AQ171" s="3">
        <f t="shared" ref="AQ171" si="443">AQ173+AQ174+AQ175</f>
        <v>0</v>
      </c>
      <c r="AR171" s="3">
        <f t="shared" si="379"/>
        <v>2970367.6</v>
      </c>
      <c r="AS171" s="5"/>
      <c r="AT171" s="5"/>
    </row>
    <row r="172" spans="1:46" x14ac:dyDescent="0.35">
      <c r="A172" s="31"/>
      <c r="B172" s="14" t="s">
        <v>5</v>
      </c>
      <c r="C172" s="2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3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3"/>
      <c r="AF172" s="4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5"/>
      <c r="AT172" s="5"/>
    </row>
    <row r="173" spans="1:46" hidden="1" x14ac:dyDescent="0.35">
      <c r="A173" s="13"/>
      <c r="B173" s="15" t="s">
        <v>6</v>
      </c>
      <c r="C173" s="21"/>
      <c r="D173" s="7">
        <f>D178+D182+D186+D190+D194+D198+D200+D203+D207+D211+D215+D219+D223+D227+D231+D235+D237+D238+D239+D240+D243+D247+D251</f>
        <v>584801.4</v>
      </c>
      <c r="E173" s="7">
        <f>E178+E182+E186+E190+E194+E198+E200+E203+E207+E211+E215+E219+E223+E227+E231+E235+E237+E238+E239+E240+E243+E247+E251</f>
        <v>0</v>
      </c>
      <c r="F173" s="4">
        <f t="shared" si="233"/>
        <v>584801.4</v>
      </c>
      <c r="G173" s="7">
        <f>G178+G182+G186+G190+G194+G198+G200+G203+G207+G211+G215+G219+G223+G227+G231+G235+G237+G238+G239+G240+G243+G247+G251+G255+G260</f>
        <v>-12769.130999999998</v>
      </c>
      <c r="H173" s="4">
        <f t="shared" ref="H173:H176" si="444">F173+G173</f>
        <v>572032.26899999997</v>
      </c>
      <c r="I173" s="7">
        <f>I178+I182+I186+I190+I194+I198+I200+I203+I207+I211+I215+I219+I223+I227+I231+I235+I237+I238+I239+I240+I243+I247+I251+I255+I260</f>
        <v>0</v>
      </c>
      <c r="J173" s="4">
        <f t="shared" ref="J173:J176" si="445">H173+I173</f>
        <v>572032.26899999997</v>
      </c>
      <c r="K173" s="7">
        <f>K178+K182+K186+K190+K194+K198+K200+K203+K207+K211+K215+K219+K223+K227+K231+K235+K237+K238+K239+K240+K243+K247+K251+K255+K260+K265</f>
        <v>48648.42</v>
      </c>
      <c r="L173" s="4">
        <f t="shared" ref="L173:L176" si="446">J173+K173</f>
        <v>620680.68900000001</v>
      </c>
      <c r="M173" s="7">
        <f>M178+M182+M186+M190+M194+M198+M200+M203+M207+M211+M215+M219+M223+M227+M231+M235+M237+M238+M239+M240+M243+M247+M251+M255+M260+M265</f>
        <v>0</v>
      </c>
      <c r="N173" s="4">
        <f>L173+M173</f>
        <v>620680.68900000001</v>
      </c>
      <c r="O173" s="7">
        <f>O178+O182+O186+O190+O194+O198+O200+O203+O207+O211+O215+O219+O223+O227+O231+O235+O237+O238+O239+O240+O243+O247+O251+O255+O260+O265+O269</f>
        <v>35.560999999990599</v>
      </c>
      <c r="P173" s="4">
        <f>N173+O173</f>
        <v>620716.25</v>
      </c>
      <c r="Q173" s="7">
        <f>Q178+Q182+Q186+Q190+Q194+Q198+Q200+Q203+Q207+Q211+Q215+Q219+Q223+Q227+Q231+Q235+Q237+Q238+Q239+Q240+Q243+Q247+Q251+Q255+Q260+Q265+Q269+Q271</f>
        <v>-39905.284</v>
      </c>
      <c r="R173" s="4">
        <f t="shared" si="377"/>
        <v>580810.96600000001</v>
      </c>
      <c r="S173" s="7">
        <f>S178+S182+S186+S190+S194+S198+S200+S203+S207+S211+S215+S219+S223+S227+S231+S235+S237+S238+S239+S240+S243+S247+S251</f>
        <v>731415.79999999993</v>
      </c>
      <c r="T173" s="7">
        <f>T178+T182+T186+T190+T194+T198+T200+T203+T207+T211+T215+T219+T223+T227+T231+T235+T237+T238+T239+T240+T243+T247+T251</f>
        <v>0</v>
      </c>
      <c r="U173" s="4">
        <f t="shared" si="234"/>
        <v>731415.79999999993</v>
      </c>
      <c r="V173" s="7">
        <f>V178+V182+V186+V190+V194+V198+V200+V203+V207+V211+V215+V219+V223+V227+V231+V235+V237+V238+V239+V240+V243+V247+V251</f>
        <v>0</v>
      </c>
      <c r="W173" s="4">
        <f t="shared" ref="W173:W176" si="447">U173+V173</f>
        <v>731415.79999999993</v>
      </c>
      <c r="X173" s="7">
        <f>X178+X182+X186+X190+X194+X198+X200+X203+X207+X211+X215+X219+X223+X227+X231+X235+X237+X238+X239+X240+X243+X247+X251+X255+X260+X263</f>
        <v>0</v>
      </c>
      <c r="Y173" s="4">
        <f t="shared" ref="Y173:Y176" si="448">W173+X173</f>
        <v>731415.79999999993</v>
      </c>
      <c r="Z173" s="7">
        <f>Z178+Z182+Z186+Z190+Z194+Z198+Z200+Z203+Z207+Z211+Z215+Z219+Z223+Z227+Z231+Z235+Z237+Z238+Z239+Z240+Z243+Z247+Z251+Z255+Z260+Z263</f>
        <v>0</v>
      </c>
      <c r="AA173" s="4">
        <f t="shared" ref="AA173:AA176" si="449">Y173+Z173</f>
        <v>731415.79999999993</v>
      </c>
      <c r="AB173" s="7">
        <f>AB178+AB182+AB186+AB190+AB194+AB198+AB200+AB203+AB207+AB211+AB215+AB219+AB223+AB227+AB231+AB235+AB237+AB238+AB239+AB240+AB243+AB247+AB251+AB255+AB260+AB265+AB269</f>
        <v>-50000</v>
      </c>
      <c r="AC173" s="4">
        <f t="shared" ref="AC173:AC176" si="450">AA173+AB173</f>
        <v>681415.79999999993</v>
      </c>
      <c r="AD173" s="7">
        <f>AD178+AD182+AD186+AD190+AD194+AD198+AD200+AD203+AD207+AD211+AD215+AD219+AD223+AD227+AD231+AD235+AD237+AD238+AD239+AD240+AD243+AD247+AD251+AD255+AD260+AD265+AD269+AD271</f>
        <v>49199.701000000001</v>
      </c>
      <c r="AE173" s="4">
        <f t="shared" si="378"/>
        <v>730615.50099999993</v>
      </c>
      <c r="AF173" s="7">
        <f>AF178+AF182+AF186+AF190+AF194+AF198+AF200+AF203+AF207+AF211+AF215+AF219+AF223+AF227+AF231+AF235+AF237+AF238+AF239+AF240+AF243+AF247+AF251</f>
        <v>1109692.6000000001</v>
      </c>
      <c r="AG173" s="8">
        <f>AG178+AG182+AG186+AG190+AG194+AG198+AG200+AG203+AG207+AG211+AG215+AG219+AG223+AG227+AG231+AG235+AG237+AG238+AG239+AG240+AG243+AG247+AG251</f>
        <v>0</v>
      </c>
      <c r="AH173" s="3">
        <f t="shared" si="235"/>
        <v>1109692.6000000001</v>
      </c>
      <c r="AI173" s="8">
        <f>AI178+AI182+AI186+AI190+AI194+AI198+AI200+AI203+AI207+AI211+AI215+AI219+AI223+AI227+AI231+AI235+AI237+AI238+AI239+AI240+AI243+AI247+AI251</f>
        <v>0</v>
      </c>
      <c r="AJ173" s="3">
        <f t="shared" ref="AJ173:AJ176" si="451">AH173+AI173</f>
        <v>1109692.6000000001</v>
      </c>
      <c r="AK173" s="8">
        <f>AK178+AK182+AK186+AK190+AK194+AK198+AK200+AK203+AK207+AK211+AK215+AK219+AK223+AK227+AK231+AK235+AK237+AK238+AK239+AK240+AK243+AK247+AK251+AK255+AK260+AK263</f>
        <v>0</v>
      </c>
      <c r="AL173" s="3">
        <f t="shared" ref="AL173:AL176" si="452">AJ173+AK173</f>
        <v>1109692.6000000001</v>
      </c>
      <c r="AM173" s="8">
        <f>AM178+AM182+AM186+AM190+AM194+AM198+AM200+AM203+AM207+AM211+AM215+AM219+AM223+AM227+AM231+AM235+AM237+AM238+AM239+AM240+AM243+AM247+AM251+AM255+AM260+AM263</f>
        <v>0</v>
      </c>
      <c r="AN173" s="3">
        <f t="shared" ref="AN173:AN176" si="453">AL173+AM173</f>
        <v>1109692.6000000001</v>
      </c>
      <c r="AO173" s="8">
        <f>AO178+AO182+AO186+AO190+AO194+AO198+AO200+AO203+AO207+AO211+AO215+AO219+AO223+AO227+AO231+AO235+AO237+AO238+AO239+AO240+AO243+AO247+AO251+AO255+AO260+AO265+AO269</f>
        <v>0</v>
      </c>
      <c r="AP173" s="3">
        <f t="shared" ref="AP173:AP176" si="454">AN173+AO173</f>
        <v>1109692.6000000001</v>
      </c>
      <c r="AQ173" s="8">
        <f>AQ178+AQ182+AQ186+AQ190+AQ194+AQ198+AQ200+AQ203+AQ207+AQ211+AQ215+AQ219+AQ223+AQ227+AQ231+AQ235+AQ237+AQ238+AQ239+AQ240+AQ243+AQ247+AQ251+AQ255+AQ260+AQ265+AQ269+AQ271</f>
        <v>0</v>
      </c>
      <c r="AR173" s="3">
        <f t="shared" si="379"/>
        <v>1109692.6000000001</v>
      </c>
      <c r="AS173" s="5"/>
      <c r="AT173" s="5">
        <v>0</v>
      </c>
    </row>
    <row r="174" spans="1:46" x14ac:dyDescent="0.35">
      <c r="A174" s="31"/>
      <c r="B174" s="24" t="s">
        <v>21</v>
      </c>
      <c r="C174" s="25"/>
      <c r="D174" s="4">
        <f>D179+D183+D187+D191+D195+D199+D204+D208+D212+D216+D220+D224+D228+D232+D236+D244+D248+D252</f>
        <v>1644791.2999999998</v>
      </c>
      <c r="E174" s="4">
        <f>E179+E183+E187+E191+E195+E199+E204+E208+E212+E216+E220+E224+E228+E232+E236+E244+E248+E252</f>
        <v>0</v>
      </c>
      <c r="F174" s="4">
        <f t="shared" ref="F174:F238" si="455">D174+E174</f>
        <v>1644791.2999999998</v>
      </c>
      <c r="G174" s="4">
        <f>G179+G183+G187+G191+G195+G199+G204+G208+G212+G216+G220+G224+G228+G232+G236+G244+G248+G252+G256+G261</f>
        <v>-147505</v>
      </c>
      <c r="H174" s="4">
        <f t="shared" si="444"/>
        <v>1497286.2999999998</v>
      </c>
      <c r="I174" s="4">
        <f>I179+I183+I187+I191+I195+I199+I204+I208+I212+I216+I220+I224+I228+I232+I236+I244+I248+I252+I256+I261</f>
        <v>0</v>
      </c>
      <c r="J174" s="4">
        <f t="shared" si="445"/>
        <v>1497286.2999999998</v>
      </c>
      <c r="K174" s="4">
        <f>K179+K183+K187+K191+K195+K199+K204+K208+K212+K216+K220+K224+K228+K232+K236+K244+K248+K252+K256+K261</f>
        <v>18402.5</v>
      </c>
      <c r="L174" s="4">
        <f t="shared" si="446"/>
        <v>1515688.7999999998</v>
      </c>
      <c r="M174" s="4">
        <f>M179+M183+M187+M191+M195+M199+M204+M208+M212+M216+M220+M224+M228+M232+M236+M244+M248+M252+M256+M261</f>
        <v>0</v>
      </c>
      <c r="N174" s="4">
        <f>L174+M174</f>
        <v>1515688.7999999998</v>
      </c>
      <c r="O174" s="4">
        <f>O179+O183+O187+O191+O195+O199+O204+O208+O212+O216+O220+O224+O228+O232+O236+O244+O248+O252+O256+O261+O266+O270</f>
        <v>-4.3655745685100555E-11</v>
      </c>
      <c r="P174" s="4">
        <f>N174+O174</f>
        <v>1515688.7999999998</v>
      </c>
      <c r="Q174" s="4">
        <f>Q179+Q183+Q187+Q191+Q195+Q199+Q204+Q208+Q212+Q216+Q220+Q224+Q228+Q232+Q236+Q244+Q248+Q252+Q256+Q261+Q266+Q270</f>
        <v>0</v>
      </c>
      <c r="R174" s="3">
        <f t="shared" si="377"/>
        <v>1515688.7999999998</v>
      </c>
      <c r="S174" s="4">
        <f>S179+S183+S187+S191+S195+S199+S204+S208+S212+S216+S220+S224+S228+S232+S236+S244+S248+S252</f>
        <v>2102955</v>
      </c>
      <c r="T174" s="4">
        <f>T179+T183+T187+T191+T195+T199+T204+T208+T212+T216+T220+T224+T228+T232+T236+T244+T248+T252</f>
        <v>0</v>
      </c>
      <c r="U174" s="4">
        <f t="shared" ref="U174:U238" si="456">S174+T174</f>
        <v>2102955</v>
      </c>
      <c r="V174" s="4">
        <f>V179+V183+V187+V191+V195+V199+V204+V208+V212+V216+V220+V224+V228+V232+V236+V244+V248+V252</f>
        <v>0</v>
      </c>
      <c r="W174" s="4">
        <f t="shared" si="447"/>
        <v>2102955</v>
      </c>
      <c r="X174" s="4">
        <f>X179+X183+X187+X191+X195+X199+X204+X208+X212+X216+X220+X224+X228+X232+X236+X244+X248+X252</f>
        <v>0</v>
      </c>
      <c r="Y174" s="4">
        <f t="shared" si="448"/>
        <v>2102955</v>
      </c>
      <c r="Z174" s="4">
        <f>Z179+Z183+Z187+Z191+Z195+Z199+Z204+Z208+Z212+Z216+Z220+Z224+Z228+Z232+Z236+Z244+Z248+Z252</f>
        <v>0</v>
      </c>
      <c r="AA174" s="4">
        <f t="shared" si="449"/>
        <v>2102955</v>
      </c>
      <c r="AB174" s="4">
        <f>AB179+AB183+AB187+AB191+AB195+AB199+AB204+AB208+AB212+AB216+AB220+AB224+AB228+AB232+AB236+AB244+AB248+AB252+AB256+AB261+AB266+AB270</f>
        <v>0</v>
      </c>
      <c r="AC174" s="4">
        <f t="shared" si="450"/>
        <v>2102955</v>
      </c>
      <c r="AD174" s="4">
        <f>AD179+AD183+AD187+AD191+AD195+AD199+AD204+AD208+AD212+AD216+AD220+AD224+AD228+AD232+AD236+AD244+AD248+AD252+AD256+AD261+AD266+AD270</f>
        <v>0</v>
      </c>
      <c r="AE174" s="3">
        <f t="shared" si="378"/>
        <v>2102955</v>
      </c>
      <c r="AF174" s="4">
        <f>AF179+AF183+AF187+AF191+AF195+AF199+AF204+AF208+AF212+AF216+AF220+AF224+AF228+AF232+AF236+AF244+AF248+AF252</f>
        <v>1860675</v>
      </c>
      <c r="AG174" s="3">
        <f>AG179+AG183+AG187+AG191+AG195+AG199+AG204+AG208+AG212+AG216+AG220+AG224+AG228+AG232+AG236+AG244+AG248+AG252</f>
        <v>0</v>
      </c>
      <c r="AH174" s="3">
        <f t="shared" ref="AH174:AH238" si="457">AF174+AG174</f>
        <v>1860675</v>
      </c>
      <c r="AI174" s="3">
        <f>AI179+AI183+AI187+AI191+AI195+AI199+AI204+AI208+AI212+AI216+AI220+AI224+AI228+AI232+AI236+AI244+AI248+AI252</f>
        <v>0</v>
      </c>
      <c r="AJ174" s="3">
        <f t="shared" si="451"/>
        <v>1860675</v>
      </c>
      <c r="AK174" s="3">
        <f>AK179+AK183+AK187+AK191+AK195+AK199+AK204+AK208+AK212+AK216+AK220+AK224+AK228+AK232+AK236+AK244+AK248+AK252</f>
        <v>0</v>
      </c>
      <c r="AL174" s="3">
        <f t="shared" si="452"/>
        <v>1860675</v>
      </c>
      <c r="AM174" s="3">
        <f>AM179+AM183+AM187+AM191+AM195+AM199+AM204+AM208+AM212+AM216+AM220+AM224+AM228+AM232+AM236+AM244+AM248+AM252</f>
        <v>0</v>
      </c>
      <c r="AN174" s="3">
        <f t="shared" si="453"/>
        <v>1860675</v>
      </c>
      <c r="AO174" s="3">
        <f>AO179+AO183+AO187+AO191+AO195+AO199+AO204+AO208+AO212+AO216+AO220+AO224+AO228+AO232+AO236+AO244+AO248+AO252+AO256+AO261+AO266+AO270</f>
        <v>0</v>
      </c>
      <c r="AP174" s="3">
        <f t="shared" si="454"/>
        <v>1860675</v>
      </c>
      <c r="AQ174" s="3">
        <f t="shared" ref="AQ174" si="458">AQ179+AQ183+AQ187+AQ191+AQ195+AQ199+AQ204+AQ208+AQ212+AQ216+AQ220+AQ224+AQ228+AQ232+AQ236+AQ244+AQ248+AQ252+AQ256+AQ261+AQ266+AQ270</f>
        <v>0</v>
      </c>
      <c r="AR174" s="3">
        <f t="shared" si="379"/>
        <v>1860675</v>
      </c>
      <c r="AS174" s="5"/>
      <c r="AT174" s="5"/>
    </row>
    <row r="175" spans="1:46" x14ac:dyDescent="0.35">
      <c r="A175" s="31"/>
      <c r="B175" s="24" t="s">
        <v>20</v>
      </c>
      <c r="C175" s="25"/>
      <c r="D175" s="4"/>
      <c r="E175" s="4"/>
      <c r="F175" s="4"/>
      <c r="G175" s="4">
        <f>G257+G262</f>
        <v>184369.3</v>
      </c>
      <c r="H175" s="4">
        <f t="shared" si="444"/>
        <v>184369.3</v>
      </c>
      <c r="I175" s="4">
        <f>I257+I262</f>
        <v>0</v>
      </c>
      <c r="J175" s="4">
        <f t="shared" si="445"/>
        <v>184369.3</v>
      </c>
      <c r="K175" s="4">
        <f>K257+K262</f>
        <v>0</v>
      </c>
      <c r="L175" s="4">
        <f t="shared" si="446"/>
        <v>184369.3</v>
      </c>
      <c r="M175" s="4">
        <f>M257+M262</f>
        <v>0</v>
      </c>
      <c r="N175" s="4">
        <f>L175+M175</f>
        <v>184369.3</v>
      </c>
      <c r="O175" s="4">
        <f>O257+O262</f>
        <v>0</v>
      </c>
      <c r="P175" s="4">
        <f>N175+O175</f>
        <v>184369.3</v>
      </c>
      <c r="Q175" s="4">
        <f>Q257+Q262</f>
        <v>0</v>
      </c>
      <c r="R175" s="3">
        <f t="shared" si="377"/>
        <v>184369.3</v>
      </c>
      <c r="S175" s="4"/>
      <c r="T175" s="4"/>
      <c r="U175" s="4"/>
      <c r="V175" s="4">
        <f>V257+V262</f>
        <v>0</v>
      </c>
      <c r="W175" s="4">
        <f t="shared" si="447"/>
        <v>0</v>
      </c>
      <c r="X175" s="4">
        <f>X257+X262</f>
        <v>0</v>
      </c>
      <c r="Y175" s="4">
        <f t="shared" si="448"/>
        <v>0</v>
      </c>
      <c r="Z175" s="4">
        <f>Z257+Z262</f>
        <v>0</v>
      </c>
      <c r="AA175" s="4">
        <f t="shared" si="449"/>
        <v>0</v>
      </c>
      <c r="AB175" s="4">
        <f>AB257+AB262</f>
        <v>0</v>
      </c>
      <c r="AC175" s="4">
        <f t="shared" si="450"/>
        <v>0</v>
      </c>
      <c r="AD175" s="4">
        <f>AD257+AD262</f>
        <v>0</v>
      </c>
      <c r="AE175" s="3">
        <f t="shared" si="378"/>
        <v>0</v>
      </c>
      <c r="AF175" s="4"/>
      <c r="AG175" s="3"/>
      <c r="AH175" s="3"/>
      <c r="AI175" s="3">
        <f>AI257+AI262</f>
        <v>0</v>
      </c>
      <c r="AJ175" s="3">
        <f t="shared" si="451"/>
        <v>0</v>
      </c>
      <c r="AK175" s="3">
        <f>AK257+AK262</f>
        <v>0</v>
      </c>
      <c r="AL175" s="3">
        <f t="shared" si="452"/>
        <v>0</v>
      </c>
      <c r="AM175" s="3">
        <f>AM257+AM262</f>
        <v>0</v>
      </c>
      <c r="AN175" s="3">
        <f t="shared" si="453"/>
        <v>0</v>
      </c>
      <c r="AO175" s="3">
        <f>AO257+AO262</f>
        <v>0</v>
      </c>
      <c r="AP175" s="3">
        <f t="shared" si="454"/>
        <v>0</v>
      </c>
      <c r="AQ175" s="3">
        <f t="shared" ref="AQ175" si="459">AQ257+AQ262</f>
        <v>0</v>
      </c>
      <c r="AR175" s="3">
        <f t="shared" si="379"/>
        <v>0</v>
      </c>
      <c r="AS175" s="5"/>
      <c r="AT175" s="5"/>
    </row>
    <row r="176" spans="1:46" ht="36" x14ac:dyDescent="0.35">
      <c r="A176" s="31" t="s">
        <v>221</v>
      </c>
      <c r="B176" s="24" t="s">
        <v>28</v>
      </c>
      <c r="C176" s="2" t="s">
        <v>97</v>
      </c>
      <c r="D176" s="4">
        <f>D178</f>
        <v>14934.8</v>
      </c>
      <c r="E176" s="4">
        <f>E178</f>
        <v>0</v>
      </c>
      <c r="F176" s="4">
        <f t="shared" si="455"/>
        <v>14934.8</v>
      </c>
      <c r="G176" s="4">
        <f>G178</f>
        <v>3209.28</v>
      </c>
      <c r="H176" s="4">
        <f t="shared" si="444"/>
        <v>18144.079999999998</v>
      </c>
      <c r="I176" s="4">
        <f>I178</f>
        <v>0</v>
      </c>
      <c r="J176" s="4">
        <f t="shared" si="445"/>
        <v>18144.079999999998</v>
      </c>
      <c r="K176" s="4">
        <f>K178</f>
        <v>0</v>
      </c>
      <c r="L176" s="4">
        <f t="shared" si="446"/>
        <v>18144.079999999998</v>
      </c>
      <c r="M176" s="4">
        <f>M178</f>
        <v>0</v>
      </c>
      <c r="N176" s="4">
        <f>L176+M176</f>
        <v>18144.079999999998</v>
      </c>
      <c r="O176" s="4">
        <f>O178</f>
        <v>0</v>
      </c>
      <c r="P176" s="4">
        <f>N176+O176</f>
        <v>18144.079999999998</v>
      </c>
      <c r="Q176" s="4">
        <f>Q178</f>
        <v>-18135.100999999999</v>
      </c>
      <c r="R176" s="3">
        <f t="shared" si="377"/>
        <v>8.9789999999993597</v>
      </c>
      <c r="S176" s="4">
        <f t="shared" ref="S176:AF176" si="460">S178</f>
        <v>0</v>
      </c>
      <c r="T176" s="4">
        <f t="shared" ref="T176:V176" si="461">T178</f>
        <v>0</v>
      </c>
      <c r="U176" s="4">
        <f t="shared" si="456"/>
        <v>0</v>
      </c>
      <c r="V176" s="4">
        <f t="shared" si="461"/>
        <v>0</v>
      </c>
      <c r="W176" s="4">
        <f t="shared" si="447"/>
        <v>0</v>
      </c>
      <c r="X176" s="4">
        <f t="shared" ref="X176" si="462">X178</f>
        <v>0</v>
      </c>
      <c r="Y176" s="4">
        <f t="shared" si="448"/>
        <v>0</v>
      </c>
      <c r="Z176" s="4">
        <f t="shared" ref="Z176:AB176" si="463">Z178</f>
        <v>0</v>
      </c>
      <c r="AA176" s="4">
        <f t="shared" si="449"/>
        <v>0</v>
      </c>
      <c r="AB176" s="4">
        <f t="shared" si="463"/>
        <v>0</v>
      </c>
      <c r="AC176" s="4">
        <f t="shared" si="450"/>
        <v>0</v>
      </c>
      <c r="AD176" s="4">
        <f t="shared" ref="AD176" si="464">AD178</f>
        <v>18135.100999999999</v>
      </c>
      <c r="AE176" s="3">
        <f t="shared" si="378"/>
        <v>18135.100999999999</v>
      </c>
      <c r="AF176" s="4">
        <f t="shared" si="460"/>
        <v>0</v>
      </c>
      <c r="AG176" s="3">
        <f t="shared" ref="AG176:AI176" si="465">AG178</f>
        <v>0</v>
      </c>
      <c r="AH176" s="3">
        <f t="shared" si="457"/>
        <v>0</v>
      </c>
      <c r="AI176" s="3">
        <f t="shared" si="465"/>
        <v>0</v>
      </c>
      <c r="AJ176" s="3">
        <f t="shared" si="451"/>
        <v>0</v>
      </c>
      <c r="AK176" s="3">
        <f t="shared" ref="AK176:AM176" si="466">AK178</f>
        <v>0</v>
      </c>
      <c r="AL176" s="3">
        <f t="shared" si="452"/>
        <v>0</v>
      </c>
      <c r="AM176" s="3">
        <f t="shared" si="466"/>
        <v>0</v>
      </c>
      <c r="AN176" s="3">
        <f t="shared" si="453"/>
        <v>0</v>
      </c>
      <c r="AO176" s="3">
        <f t="shared" ref="AO176:AQ176" si="467">AO178</f>
        <v>0</v>
      </c>
      <c r="AP176" s="3">
        <f t="shared" si="454"/>
        <v>0</v>
      </c>
      <c r="AQ176" s="3">
        <f t="shared" si="467"/>
        <v>0</v>
      </c>
      <c r="AR176" s="3">
        <f t="shared" si="379"/>
        <v>0</v>
      </c>
      <c r="AS176" s="5"/>
      <c r="AT176" s="5"/>
    </row>
    <row r="177" spans="1:46" hidden="1" x14ac:dyDescent="0.35">
      <c r="A177" s="13"/>
      <c r="B177" s="1" t="s">
        <v>5</v>
      </c>
      <c r="C177" s="20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5"/>
      <c r="AT177" s="5">
        <v>0</v>
      </c>
    </row>
    <row r="178" spans="1:46" hidden="1" x14ac:dyDescent="0.35">
      <c r="A178" s="13"/>
      <c r="B178" s="1" t="s">
        <v>6</v>
      </c>
      <c r="C178" s="21"/>
      <c r="D178" s="7">
        <v>14934.8</v>
      </c>
      <c r="E178" s="7"/>
      <c r="F178" s="4">
        <f t="shared" si="455"/>
        <v>14934.8</v>
      </c>
      <c r="G178" s="7">
        <v>3209.28</v>
      </c>
      <c r="H178" s="4">
        <f t="shared" ref="H178:H180" si="468">F178+G178</f>
        <v>18144.079999999998</v>
      </c>
      <c r="I178" s="7"/>
      <c r="J178" s="4">
        <f t="shared" ref="J178:J180" si="469">H178+I178</f>
        <v>18144.079999999998</v>
      </c>
      <c r="K178" s="7"/>
      <c r="L178" s="4">
        <f t="shared" ref="L178:L180" si="470">J178+K178</f>
        <v>18144.079999999998</v>
      </c>
      <c r="M178" s="7"/>
      <c r="N178" s="4">
        <f>L178+M178</f>
        <v>18144.079999999998</v>
      </c>
      <c r="O178" s="7"/>
      <c r="P178" s="4">
        <f>N178+O178</f>
        <v>18144.079999999998</v>
      </c>
      <c r="Q178" s="7">
        <v>-18135.100999999999</v>
      </c>
      <c r="R178" s="4">
        <f t="shared" si="377"/>
        <v>8.9789999999993597</v>
      </c>
      <c r="S178" s="7">
        <v>0</v>
      </c>
      <c r="T178" s="7">
        <v>0</v>
      </c>
      <c r="U178" s="4">
        <f t="shared" si="456"/>
        <v>0</v>
      </c>
      <c r="V178" s="7">
        <v>0</v>
      </c>
      <c r="W178" s="4">
        <f t="shared" ref="W178:W180" si="471">U178+V178</f>
        <v>0</v>
      </c>
      <c r="X178" s="7">
        <v>0</v>
      </c>
      <c r="Y178" s="4">
        <f t="shared" ref="Y178:Y180" si="472">W178+X178</f>
        <v>0</v>
      </c>
      <c r="Z178" s="7">
        <v>0</v>
      </c>
      <c r="AA178" s="4">
        <f t="shared" ref="AA178:AA180" si="473">Y178+Z178</f>
        <v>0</v>
      </c>
      <c r="AB178" s="7"/>
      <c r="AC178" s="4">
        <f t="shared" ref="AC178:AC180" si="474">AA178+AB178</f>
        <v>0</v>
      </c>
      <c r="AD178" s="7">
        <v>18135.100999999999</v>
      </c>
      <c r="AE178" s="4">
        <f t="shared" si="378"/>
        <v>18135.100999999999</v>
      </c>
      <c r="AF178" s="8">
        <v>0</v>
      </c>
      <c r="AG178" s="8">
        <v>0</v>
      </c>
      <c r="AH178" s="3">
        <f t="shared" si="457"/>
        <v>0</v>
      </c>
      <c r="AI178" s="8">
        <v>0</v>
      </c>
      <c r="AJ178" s="3">
        <f t="shared" ref="AJ178:AJ180" si="475">AH178+AI178</f>
        <v>0</v>
      </c>
      <c r="AK178" s="8">
        <v>0</v>
      </c>
      <c r="AL178" s="3">
        <f t="shared" ref="AL178:AL180" si="476">AJ178+AK178</f>
        <v>0</v>
      </c>
      <c r="AM178" s="8">
        <v>0</v>
      </c>
      <c r="AN178" s="3">
        <f t="shared" ref="AN178:AN180" si="477">AL178+AM178</f>
        <v>0</v>
      </c>
      <c r="AO178" s="8">
        <v>0</v>
      </c>
      <c r="AP178" s="3">
        <f t="shared" ref="AP178:AP180" si="478">AN178+AO178</f>
        <v>0</v>
      </c>
      <c r="AQ178" s="8">
        <v>0</v>
      </c>
      <c r="AR178" s="3">
        <f t="shared" si="379"/>
        <v>0</v>
      </c>
      <c r="AS178" s="5" t="s">
        <v>277</v>
      </c>
      <c r="AT178" s="5">
        <v>0</v>
      </c>
    </row>
    <row r="179" spans="1:46" hidden="1" x14ac:dyDescent="0.35">
      <c r="A179" s="13"/>
      <c r="B179" s="1" t="s">
        <v>29</v>
      </c>
      <c r="C179" s="20"/>
      <c r="D179" s="4">
        <v>0</v>
      </c>
      <c r="E179" s="4">
        <v>0</v>
      </c>
      <c r="F179" s="4">
        <f t="shared" si="455"/>
        <v>0</v>
      </c>
      <c r="G179" s="4">
        <v>0</v>
      </c>
      <c r="H179" s="4">
        <f t="shared" si="468"/>
        <v>0</v>
      </c>
      <c r="I179" s="4">
        <v>0</v>
      </c>
      <c r="J179" s="4">
        <f t="shared" si="469"/>
        <v>0</v>
      </c>
      <c r="K179" s="4">
        <v>0</v>
      </c>
      <c r="L179" s="4">
        <f t="shared" si="470"/>
        <v>0</v>
      </c>
      <c r="M179" s="4">
        <v>0</v>
      </c>
      <c r="N179" s="4">
        <f>L179+M179</f>
        <v>0</v>
      </c>
      <c r="O179" s="4">
        <v>0</v>
      </c>
      <c r="P179" s="4">
        <f>N179+O179</f>
        <v>0</v>
      </c>
      <c r="Q179" s="4">
        <v>0</v>
      </c>
      <c r="R179" s="4">
        <f t="shared" si="377"/>
        <v>0</v>
      </c>
      <c r="S179" s="4">
        <v>0</v>
      </c>
      <c r="T179" s="4">
        <v>0</v>
      </c>
      <c r="U179" s="4">
        <f t="shared" si="456"/>
        <v>0</v>
      </c>
      <c r="V179" s="4">
        <v>0</v>
      </c>
      <c r="W179" s="4">
        <f t="shared" si="471"/>
        <v>0</v>
      </c>
      <c r="X179" s="4">
        <v>0</v>
      </c>
      <c r="Y179" s="4">
        <f t="shared" si="472"/>
        <v>0</v>
      </c>
      <c r="Z179" s="4">
        <v>0</v>
      </c>
      <c r="AA179" s="4">
        <f t="shared" si="473"/>
        <v>0</v>
      </c>
      <c r="AB179" s="4">
        <v>0</v>
      </c>
      <c r="AC179" s="4">
        <f t="shared" si="474"/>
        <v>0</v>
      </c>
      <c r="AD179" s="4">
        <v>0</v>
      </c>
      <c r="AE179" s="4">
        <f t="shared" si="378"/>
        <v>0</v>
      </c>
      <c r="AF179" s="3">
        <v>0</v>
      </c>
      <c r="AG179" s="3">
        <v>0</v>
      </c>
      <c r="AH179" s="3">
        <f t="shared" si="457"/>
        <v>0</v>
      </c>
      <c r="AI179" s="3">
        <v>0</v>
      </c>
      <c r="AJ179" s="3">
        <f t="shared" si="475"/>
        <v>0</v>
      </c>
      <c r="AK179" s="3">
        <v>0</v>
      </c>
      <c r="AL179" s="3">
        <f t="shared" si="476"/>
        <v>0</v>
      </c>
      <c r="AM179" s="3">
        <v>0</v>
      </c>
      <c r="AN179" s="3">
        <f t="shared" si="477"/>
        <v>0</v>
      </c>
      <c r="AO179" s="3">
        <v>0</v>
      </c>
      <c r="AP179" s="3">
        <f t="shared" si="478"/>
        <v>0</v>
      </c>
      <c r="AQ179" s="3">
        <v>0</v>
      </c>
      <c r="AR179" s="3">
        <f t="shared" si="379"/>
        <v>0</v>
      </c>
      <c r="AS179" s="5" t="s">
        <v>297</v>
      </c>
      <c r="AT179" s="5">
        <v>0</v>
      </c>
    </row>
    <row r="180" spans="1:46" ht="36" x14ac:dyDescent="0.35">
      <c r="A180" s="31" t="s">
        <v>222</v>
      </c>
      <c r="B180" s="24" t="s">
        <v>30</v>
      </c>
      <c r="C180" s="2" t="s">
        <v>97</v>
      </c>
      <c r="D180" s="4">
        <f>D182+D183</f>
        <v>618518</v>
      </c>
      <c r="E180" s="4">
        <f>E182+E183</f>
        <v>0</v>
      </c>
      <c r="F180" s="4">
        <f t="shared" si="455"/>
        <v>618518</v>
      </c>
      <c r="G180" s="4">
        <f>G182+G183</f>
        <v>3728.893</v>
      </c>
      <c r="H180" s="4">
        <f t="shared" si="468"/>
        <v>622246.89300000004</v>
      </c>
      <c r="I180" s="4">
        <f>I182+I183</f>
        <v>0</v>
      </c>
      <c r="J180" s="4">
        <f t="shared" si="469"/>
        <v>622246.89300000004</v>
      </c>
      <c r="K180" s="4">
        <f>K182+K183</f>
        <v>243.5</v>
      </c>
      <c r="L180" s="4">
        <f t="shared" si="470"/>
        <v>622490.39300000004</v>
      </c>
      <c r="M180" s="4">
        <f>M182+M183</f>
        <v>0</v>
      </c>
      <c r="N180" s="4">
        <f>L180+M180</f>
        <v>622490.39300000004</v>
      </c>
      <c r="O180" s="4">
        <f>O182+O183</f>
        <v>378520.46100000001</v>
      </c>
      <c r="P180" s="4">
        <f>N180+O180</f>
        <v>1001010.8540000001</v>
      </c>
      <c r="Q180" s="4">
        <f>Q182+Q183</f>
        <v>0</v>
      </c>
      <c r="R180" s="3">
        <f t="shared" si="377"/>
        <v>1001010.8540000001</v>
      </c>
      <c r="S180" s="4">
        <f t="shared" ref="S180:AF180" si="479">S182+S183</f>
        <v>237950.89999999997</v>
      </c>
      <c r="T180" s="4">
        <f t="shared" ref="T180:V180" si="480">T182+T183</f>
        <v>0</v>
      </c>
      <c r="U180" s="4">
        <f t="shared" si="456"/>
        <v>237950.89999999997</v>
      </c>
      <c r="V180" s="4">
        <f t="shared" si="480"/>
        <v>0</v>
      </c>
      <c r="W180" s="4">
        <f t="shared" si="471"/>
        <v>237950.89999999997</v>
      </c>
      <c r="X180" s="4">
        <f t="shared" ref="X180" si="481">X182+X183</f>
        <v>0</v>
      </c>
      <c r="Y180" s="4">
        <f t="shared" si="472"/>
        <v>237950.89999999997</v>
      </c>
      <c r="Z180" s="4">
        <f t="shared" ref="Z180:AB180" si="482">Z182+Z183</f>
        <v>0</v>
      </c>
      <c r="AA180" s="4">
        <f t="shared" si="473"/>
        <v>237950.89999999997</v>
      </c>
      <c r="AB180" s="4">
        <f t="shared" si="482"/>
        <v>74048</v>
      </c>
      <c r="AC180" s="4">
        <f t="shared" si="474"/>
        <v>311998.89999999997</v>
      </c>
      <c r="AD180" s="4">
        <f t="shared" ref="AD180" si="483">AD182+AD183</f>
        <v>0</v>
      </c>
      <c r="AE180" s="3">
        <f t="shared" si="378"/>
        <v>311998.89999999997</v>
      </c>
      <c r="AF180" s="4">
        <f t="shared" si="479"/>
        <v>0</v>
      </c>
      <c r="AG180" s="3">
        <f t="shared" ref="AG180:AI180" si="484">AG182+AG183</f>
        <v>0</v>
      </c>
      <c r="AH180" s="3">
        <f t="shared" si="457"/>
        <v>0</v>
      </c>
      <c r="AI180" s="3">
        <f t="shared" si="484"/>
        <v>0</v>
      </c>
      <c r="AJ180" s="3">
        <f t="shared" si="475"/>
        <v>0</v>
      </c>
      <c r="AK180" s="3">
        <f t="shared" ref="AK180:AM180" si="485">AK182+AK183</f>
        <v>0</v>
      </c>
      <c r="AL180" s="3">
        <f t="shared" si="476"/>
        <v>0</v>
      </c>
      <c r="AM180" s="3">
        <f t="shared" si="485"/>
        <v>0</v>
      </c>
      <c r="AN180" s="3">
        <f t="shared" si="477"/>
        <v>0</v>
      </c>
      <c r="AO180" s="3">
        <f t="shared" ref="AO180:AQ180" si="486">AO182+AO183</f>
        <v>0</v>
      </c>
      <c r="AP180" s="3">
        <f t="shared" si="478"/>
        <v>0</v>
      </c>
      <c r="AQ180" s="3">
        <f t="shared" si="486"/>
        <v>0</v>
      </c>
      <c r="AR180" s="3">
        <f t="shared" si="379"/>
        <v>0</v>
      </c>
      <c r="AS180" s="5"/>
      <c r="AT180" s="5"/>
    </row>
    <row r="181" spans="1:46" x14ac:dyDescent="0.35">
      <c r="A181" s="31"/>
      <c r="B181" s="24" t="s">
        <v>5</v>
      </c>
      <c r="C181" s="2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3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5"/>
      <c r="AT181" s="5"/>
    </row>
    <row r="182" spans="1:46" hidden="1" x14ac:dyDescent="0.35">
      <c r="A182" s="13"/>
      <c r="B182" s="1" t="s">
        <v>6</v>
      </c>
      <c r="C182" s="19"/>
      <c r="D182" s="4">
        <v>130070.6</v>
      </c>
      <c r="E182" s="4"/>
      <c r="F182" s="4">
        <f t="shared" si="455"/>
        <v>130070.6</v>
      </c>
      <c r="G182" s="4">
        <v>3728.893</v>
      </c>
      <c r="H182" s="4">
        <f t="shared" ref="H182:H184" si="487">F182+G182</f>
        <v>133799.49300000002</v>
      </c>
      <c r="I182" s="4"/>
      <c r="J182" s="4">
        <f t="shared" ref="J182:J184" si="488">H182+I182</f>
        <v>133799.49300000002</v>
      </c>
      <c r="K182" s="4">
        <v>243.5</v>
      </c>
      <c r="L182" s="4">
        <f t="shared" ref="L182:L184" si="489">J182+K182</f>
        <v>134042.99300000002</v>
      </c>
      <c r="M182" s="4"/>
      <c r="N182" s="4">
        <f>L182+M182</f>
        <v>134042.99300000002</v>
      </c>
      <c r="O182" s="4">
        <f>-243.5+243.5+35.561+94621.3-130070.6+130070.6</f>
        <v>94656.861000000004</v>
      </c>
      <c r="P182" s="4">
        <f>N182+O182</f>
        <v>228699.85400000002</v>
      </c>
      <c r="Q182" s="4"/>
      <c r="R182" s="4">
        <f t="shared" si="377"/>
        <v>228699.85400000002</v>
      </c>
      <c r="S182" s="4">
        <v>66493.3</v>
      </c>
      <c r="T182" s="4"/>
      <c r="U182" s="4">
        <f t="shared" si="456"/>
        <v>66493.3</v>
      </c>
      <c r="V182" s="4"/>
      <c r="W182" s="4">
        <f t="shared" ref="W182:W184" si="490">U182+V182</f>
        <v>66493.3</v>
      </c>
      <c r="X182" s="4"/>
      <c r="Y182" s="4">
        <f t="shared" ref="Y182:Y184" si="491">W182+X182</f>
        <v>66493.3</v>
      </c>
      <c r="Z182" s="4"/>
      <c r="AA182" s="4">
        <f t="shared" ref="AA182:AA184" si="492">Y182+Z182</f>
        <v>66493.3</v>
      </c>
      <c r="AB182" s="4">
        <f>18512-66493.3+66493.3</f>
        <v>18512</v>
      </c>
      <c r="AC182" s="4">
        <f t="shared" ref="AC182:AC184" si="493">AA182+AB182</f>
        <v>85005.3</v>
      </c>
      <c r="AD182" s="4"/>
      <c r="AE182" s="4">
        <f t="shared" si="378"/>
        <v>85005.3</v>
      </c>
      <c r="AF182" s="3">
        <v>0</v>
      </c>
      <c r="AG182" s="3">
        <v>0</v>
      </c>
      <c r="AH182" s="3">
        <f t="shared" si="457"/>
        <v>0</v>
      </c>
      <c r="AI182" s="3">
        <v>0</v>
      </c>
      <c r="AJ182" s="3">
        <f t="shared" ref="AJ182:AJ184" si="494">AH182+AI182</f>
        <v>0</v>
      </c>
      <c r="AK182" s="3">
        <v>0</v>
      </c>
      <c r="AL182" s="3">
        <f t="shared" ref="AL182:AL184" si="495">AJ182+AK182</f>
        <v>0</v>
      </c>
      <c r="AM182" s="3">
        <v>0</v>
      </c>
      <c r="AN182" s="3">
        <f t="shared" ref="AN182:AN184" si="496">AL182+AM182</f>
        <v>0</v>
      </c>
      <c r="AO182" s="3">
        <v>0</v>
      </c>
      <c r="AP182" s="3">
        <f t="shared" ref="AP182:AP184" si="497">AN182+AO182</f>
        <v>0</v>
      </c>
      <c r="AQ182" s="3">
        <v>0</v>
      </c>
      <c r="AR182" s="3">
        <f t="shared" si="379"/>
        <v>0</v>
      </c>
      <c r="AS182" s="5" t="s">
        <v>389</v>
      </c>
      <c r="AT182" s="5">
        <v>0</v>
      </c>
    </row>
    <row r="183" spans="1:46" x14ac:dyDescent="0.35">
      <c r="A183" s="31"/>
      <c r="B183" s="24" t="s">
        <v>21</v>
      </c>
      <c r="C183" s="26"/>
      <c r="D183" s="4">
        <v>488447.4</v>
      </c>
      <c r="E183" s="4"/>
      <c r="F183" s="4">
        <f t="shared" si="455"/>
        <v>488447.4</v>
      </c>
      <c r="G183" s="4"/>
      <c r="H183" s="4">
        <f t="shared" si="487"/>
        <v>488447.4</v>
      </c>
      <c r="I183" s="4"/>
      <c r="J183" s="4">
        <f t="shared" si="488"/>
        <v>488447.4</v>
      </c>
      <c r="K183" s="4"/>
      <c r="L183" s="4">
        <f t="shared" si="489"/>
        <v>488447.4</v>
      </c>
      <c r="M183" s="4"/>
      <c r="N183" s="4">
        <f>L183+M183</f>
        <v>488447.4</v>
      </c>
      <c r="O183" s="4">
        <f>283863.6-488447.4+488447.4</f>
        <v>283863.59999999998</v>
      </c>
      <c r="P183" s="4">
        <f>N183+O183</f>
        <v>772311</v>
      </c>
      <c r="Q183" s="4"/>
      <c r="R183" s="3">
        <f t="shared" si="377"/>
        <v>772311</v>
      </c>
      <c r="S183" s="4">
        <v>171457.59999999998</v>
      </c>
      <c r="T183" s="4"/>
      <c r="U183" s="4">
        <f t="shared" si="456"/>
        <v>171457.59999999998</v>
      </c>
      <c r="V183" s="4"/>
      <c r="W183" s="4">
        <f t="shared" si="490"/>
        <v>171457.59999999998</v>
      </c>
      <c r="X183" s="4"/>
      <c r="Y183" s="4">
        <f t="shared" si="491"/>
        <v>171457.59999999998</v>
      </c>
      <c r="Z183" s="4"/>
      <c r="AA183" s="4">
        <f t="shared" si="492"/>
        <v>171457.59999999998</v>
      </c>
      <c r="AB183" s="4">
        <f>55536-171457.6+171457.6</f>
        <v>55536</v>
      </c>
      <c r="AC183" s="4">
        <f t="shared" si="493"/>
        <v>226993.59999999998</v>
      </c>
      <c r="AD183" s="4"/>
      <c r="AE183" s="3">
        <f t="shared" si="378"/>
        <v>226993.59999999998</v>
      </c>
      <c r="AF183" s="3">
        <v>0</v>
      </c>
      <c r="AG183" s="3">
        <v>0</v>
      </c>
      <c r="AH183" s="3">
        <f t="shared" si="457"/>
        <v>0</v>
      </c>
      <c r="AI183" s="3">
        <v>0</v>
      </c>
      <c r="AJ183" s="3">
        <f t="shared" si="494"/>
        <v>0</v>
      </c>
      <c r="AK183" s="3">
        <v>0</v>
      </c>
      <c r="AL183" s="3">
        <f t="shared" si="495"/>
        <v>0</v>
      </c>
      <c r="AM183" s="3">
        <v>0</v>
      </c>
      <c r="AN183" s="3">
        <f t="shared" si="496"/>
        <v>0</v>
      </c>
      <c r="AO183" s="3">
        <v>0</v>
      </c>
      <c r="AP183" s="3">
        <f t="shared" si="497"/>
        <v>0</v>
      </c>
      <c r="AQ183" s="3">
        <v>0</v>
      </c>
      <c r="AR183" s="3">
        <f t="shared" si="379"/>
        <v>0</v>
      </c>
      <c r="AS183" s="5" t="s">
        <v>388</v>
      </c>
      <c r="AT183" s="5"/>
    </row>
    <row r="184" spans="1:46" ht="54" hidden="1" x14ac:dyDescent="0.35">
      <c r="A184" s="13" t="s">
        <v>223</v>
      </c>
      <c r="B184" s="1" t="s">
        <v>31</v>
      </c>
      <c r="C184" s="2" t="s">
        <v>97</v>
      </c>
      <c r="D184" s="4">
        <f>D186+D187</f>
        <v>91429.299999999988</v>
      </c>
      <c r="E184" s="4">
        <f>E186+E187</f>
        <v>0</v>
      </c>
      <c r="F184" s="4">
        <f t="shared" si="455"/>
        <v>91429.299999999988</v>
      </c>
      <c r="G184" s="4">
        <f>G186+G187</f>
        <v>0</v>
      </c>
      <c r="H184" s="4">
        <f t="shared" si="487"/>
        <v>91429.299999999988</v>
      </c>
      <c r="I184" s="4">
        <f>I186+I187</f>
        <v>0</v>
      </c>
      <c r="J184" s="4">
        <f t="shared" si="488"/>
        <v>91429.299999999988</v>
      </c>
      <c r="K184" s="4">
        <f>K186+K187</f>
        <v>0</v>
      </c>
      <c r="L184" s="4">
        <f t="shared" si="489"/>
        <v>91429.299999999988</v>
      </c>
      <c r="M184" s="4">
        <f>M186+M187</f>
        <v>0</v>
      </c>
      <c r="N184" s="4">
        <f>L184+M184</f>
        <v>91429.299999999988</v>
      </c>
      <c r="O184" s="4">
        <f>O186+O187</f>
        <v>-85032.489999999991</v>
      </c>
      <c r="P184" s="4">
        <f>N184+O184</f>
        <v>6396.8099999999977</v>
      </c>
      <c r="Q184" s="4">
        <f>Q186+Q187</f>
        <v>-6396.81</v>
      </c>
      <c r="R184" s="4">
        <f t="shared" si="377"/>
        <v>0</v>
      </c>
      <c r="S184" s="4">
        <f t="shared" ref="S184:AF184" si="498">S186+S187</f>
        <v>0</v>
      </c>
      <c r="T184" s="4">
        <f t="shared" ref="T184:V184" si="499">T186+T187</f>
        <v>0</v>
      </c>
      <c r="U184" s="4">
        <f t="shared" si="456"/>
        <v>0</v>
      </c>
      <c r="V184" s="4">
        <f t="shared" si="499"/>
        <v>0</v>
      </c>
      <c r="W184" s="4">
        <f t="shared" si="490"/>
        <v>0</v>
      </c>
      <c r="X184" s="4">
        <f t="shared" ref="X184" si="500">X186+X187</f>
        <v>0</v>
      </c>
      <c r="Y184" s="4">
        <f t="shared" si="491"/>
        <v>0</v>
      </c>
      <c r="Z184" s="4">
        <f t="shared" ref="Z184:AB184" si="501">Z186+Z187</f>
        <v>0</v>
      </c>
      <c r="AA184" s="4">
        <f t="shared" si="492"/>
        <v>0</v>
      </c>
      <c r="AB184" s="4">
        <f t="shared" si="501"/>
        <v>0</v>
      </c>
      <c r="AC184" s="4">
        <f t="shared" si="493"/>
        <v>0</v>
      </c>
      <c r="AD184" s="4">
        <f t="shared" ref="AD184" si="502">AD186+AD187</f>
        <v>0</v>
      </c>
      <c r="AE184" s="4">
        <f t="shared" si="378"/>
        <v>0</v>
      </c>
      <c r="AF184" s="4">
        <f t="shared" si="498"/>
        <v>0</v>
      </c>
      <c r="AG184" s="3">
        <f t="shared" ref="AG184:AI184" si="503">AG186+AG187</f>
        <v>0</v>
      </c>
      <c r="AH184" s="3">
        <f t="shared" si="457"/>
        <v>0</v>
      </c>
      <c r="AI184" s="3">
        <f t="shared" si="503"/>
        <v>0</v>
      </c>
      <c r="AJ184" s="3">
        <f t="shared" si="494"/>
        <v>0</v>
      </c>
      <c r="AK184" s="3">
        <f t="shared" ref="AK184:AM184" si="504">AK186+AK187</f>
        <v>0</v>
      </c>
      <c r="AL184" s="3">
        <f t="shared" si="495"/>
        <v>0</v>
      </c>
      <c r="AM184" s="3">
        <f t="shared" si="504"/>
        <v>0</v>
      </c>
      <c r="AN184" s="3">
        <f t="shared" si="496"/>
        <v>0</v>
      </c>
      <c r="AO184" s="3">
        <f t="shared" ref="AO184:AQ184" si="505">AO186+AO187</f>
        <v>0</v>
      </c>
      <c r="AP184" s="3">
        <f t="shared" si="497"/>
        <v>0</v>
      </c>
      <c r="AQ184" s="3">
        <f t="shared" si="505"/>
        <v>0</v>
      </c>
      <c r="AR184" s="3">
        <f t="shared" si="379"/>
        <v>0</v>
      </c>
      <c r="AS184" s="5"/>
      <c r="AT184" s="5">
        <v>0</v>
      </c>
    </row>
    <row r="185" spans="1:46" hidden="1" x14ac:dyDescent="0.35">
      <c r="A185" s="13"/>
      <c r="B185" s="1" t="s">
        <v>5</v>
      </c>
      <c r="C185" s="19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5"/>
      <c r="AT185" s="5">
        <v>0</v>
      </c>
    </row>
    <row r="186" spans="1:46" hidden="1" x14ac:dyDescent="0.35">
      <c r="A186" s="13"/>
      <c r="B186" s="1" t="s">
        <v>6</v>
      </c>
      <c r="C186" s="19"/>
      <c r="D186" s="4">
        <v>27655.1</v>
      </c>
      <c r="E186" s="4"/>
      <c r="F186" s="4">
        <f t="shared" si="455"/>
        <v>27655.1</v>
      </c>
      <c r="G186" s="4"/>
      <c r="H186" s="4">
        <f t="shared" ref="H186:H188" si="506">F186+G186</f>
        <v>27655.1</v>
      </c>
      <c r="I186" s="4"/>
      <c r="J186" s="4">
        <f t="shared" ref="J186:J188" si="507">H186+I186</f>
        <v>27655.1</v>
      </c>
      <c r="K186" s="4"/>
      <c r="L186" s="4">
        <f t="shared" ref="L186:L188" si="508">J186+K186</f>
        <v>27655.1</v>
      </c>
      <c r="M186" s="4"/>
      <c r="N186" s="4">
        <f>L186+M186</f>
        <v>27655.1</v>
      </c>
      <c r="O186" s="4">
        <v>-21258.29</v>
      </c>
      <c r="P186" s="4">
        <f>N186+O186</f>
        <v>6396.8099999999977</v>
      </c>
      <c r="Q186" s="4">
        <v>-6396.81</v>
      </c>
      <c r="R186" s="4">
        <f t="shared" si="377"/>
        <v>0</v>
      </c>
      <c r="S186" s="4">
        <v>0</v>
      </c>
      <c r="T186" s="4">
        <v>0</v>
      </c>
      <c r="U186" s="4">
        <f t="shared" si="456"/>
        <v>0</v>
      </c>
      <c r="V186" s="4">
        <v>0</v>
      </c>
      <c r="W186" s="4">
        <f t="shared" ref="W186:W188" si="509">U186+V186</f>
        <v>0</v>
      </c>
      <c r="X186" s="4">
        <v>0</v>
      </c>
      <c r="Y186" s="4">
        <f t="shared" ref="Y186:Y188" si="510">W186+X186</f>
        <v>0</v>
      </c>
      <c r="Z186" s="4">
        <v>0</v>
      </c>
      <c r="AA186" s="4">
        <f t="shared" ref="AA186:AA188" si="511">Y186+Z186</f>
        <v>0</v>
      </c>
      <c r="AB186" s="4">
        <v>0</v>
      </c>
      <c r="AC186" s="4">
        <f t="shared" ref="AC186:AC188" si="512">AA186+AB186</f>
        <v>0</v>
      </c>
      <c r="AD186" s="4">
        <v>0</v>
      </c>
      <c r="AE186" s="4">
        <f t="shared" si="378"/>
        <v>0</v>
      </c>
      <c r="AF186" s="3">
        <v>0</v>
      </c>
      <c r="AG186" s="3">
        <v>0</v>
      </c>
      <c r="AH186" s="3">
        <f t="shared" si="457"/>
        <v>0</v>
      </c>
      <c r="AI186" s="3">
        <v>0</v>
      </c>
      <c r="AJ186" s="3">
        <f t="shared" ref="AJ186:AJ188" si="513">AH186+AI186</f>
        <v>0</v>
      </c>
      <c r="AK186" s="3">
        <v>0</v>
      </c>
      <c r="AL186" s="3">
        <f t="shared" ref="AL186:AL188" si="514">AJ186+AK186</f>
        <v>0</v>
      </c>
      <c r="AM186" s="3">
        <v>0</v>
      </c>
      <c r="AN186" s="3">
        <f t="shared" ref="AN186:AN188" si="515">AL186+AM186</f>
        <v>0</v>
      </c>
      <c r="AO186" s="3">
        <v>0</v>
      </c>
      <c r="AP186" s="3">
        <f t="shared" ref="AP186:AP188" si="516">AN186+AO186</f>
        <v>0</v>
      </c>
      <c r="AQ186" s="3">
        <v>0</v>
      </c>
      <c r="AR186" s="3">
        <f t="shared" si="379"/>
        <v>0</v>
      </c>
      <c r="AS186" s="5" t="s">
        <v>299</v>
      </c>
      <c r="AT186" s="5">
        <v>0</v>
      </c>
    </row>
    <row r="187" spans="1:46" hidden="1" x14ac:dyDescent="0.35">
      <c r="A187" s="13"/>
      <c r="B187" s="1" t="s">
        <v>21</v>
      </c>
      <c r="C187" s="19"/>
      <c r="D187" s="4">
        <v>63774.2</v>
      </c>
      <c r="E187" s="4"/>
      <c r="F187" s="4">
        <f t="shared" si="455"/>
        <v>63774.2</v>
      </c>
      <c r="G187" s="4"/>
      <c r="H187" s="4">
        <f t="shared" si="506"/>
        <v>63774.2</v>
      </c>
      <c r="I187" s="4"/>
      <c r="J187" s="4">
        <f t="shared" si="507"/>
        <v>63774.2</v>
      </c>
      <c r="K187" s="4"/>
      <c r="L187" s="4">
        <f t="shared" si="508"/>
        <v>63774.2</v>
      </c>
      <c r="M187" s="4"/>
      <c r="N187" s="4">
        <f>L187+M187</f>
        <v>63774.2</v>
      </c>
      <c r="O187" s="4">
        <v>-63774.2</v>
      </c>
      <c r="P187" s="4">
        <f>N187+O187</f>
        <v>0</v>
      </c>
      <c r="Q187" s="4"/>
      <c r="R187" s="4">
        <f t="shared" si="377"/>
        <v>0</v>
      </c>
      <c r="S187" s="4">
        <v>0</v>
      </c>
      <c r="T187" s="4">
        <v>0</v>
      </c>
      <c r="U187" s="4">
        <f t="shared" si="456"/>
        <v>0</v>
      </c>
      <c r="V187" s="4">
        <v>0</v>
      </c>
      <c r="W187" s="4">
        <f t="shared" si="509"/>
        <v>0</v>
      </c>
      <c r="X187" s="4">
        <v>0</v>
      </c>
      <c r="Y187" s="4">
        <f t="shared" si="510"/>
        <v>0</v>
      </c>
      <c r="Z187" s="4">
        <v>0</v>
      </c>
      <c r="AA187" s="4">
        <f t="shared" si="511"/>
        <v>0</v>
      </c>
      <c r="AB187" s="4">
        <v>0</v>
      </c>
      <c r="AC187" s="4">
        <f t="shared" si="512"/>
        <v>0</v>
      </c>
      <c r="AD187" s="4">
        <v>0</v>
      </c>
      <c r="AE187" s="4">
        <f t="shared" si="378"/>
        <v>0</v>
      </c>
      <c r="AF187" s="3">
        <v>0</v>
      </c>
      <c r="AG187" s="3">
        <v>0</v>
      </c>
      <c r="AH187" s="3">
        <f t="shared" si="457"/>
        <v>0</v>
      </c>
      <c r="AI187" s="3">
        <v>0</v>
      </c>
      <c r="AJ187" s="3">
        <f t="shared" si="513"/>
        <v>0</v>
      </c>
      <c r="AK187" s="3">
        <v>0</v>
      </c>
      <c r="AL187" s="3">
        <f t="shared" si="514"/>
        <v>0</v>
      </c>
      <c r="AM187" s="3">
        <v>0</v>
      </c>
      <c r="AN187" s="3">
        <f t="shared" si="515"/>
        <v>0</v>
      </c>
      <c r="AO187" s="3">
        <v>0</v>
      </c>
      <c r="AP187" s="3">
        <f t="shared" si="516"/>
        <v>0</v>
      </c>
      <c r="AQ187" s="3">
        <v>0</v>
      </c>
      <c r="AR187" s="3">
        <f t="shared" si="379"/>
        <v>0</v>
      </c>
      <c r="AS187" s="5" t="s">
        <v>297</v>
      </c>
      <c r="AT187" s="5">
        <v>0</v>
      </c>
    </row>
    <row r="188" spans="1:46" ht="40.5" hidden="1" customHeight="1" x14ac:dyDescent="0.35">
      <c r="A188" s="13" t="s">
        <v>216</v>
      </c>
      <c r="B188" s="1" t="s">
        <v>32</v>
      </c>
      <c r="C188" s="2" t="s">
        <v>97</v>
      </c>
      <c r="D188" s="4">
        <f>D190+D191</f>
        <v>182641.4</v>
      </c>
      <c r="E188" s="4">
        <f>E190+E191</f>
        <v>0</v>
      </c>
      <c r="F188" s="4">
        <f t="shared" si="455"/>
        <v>182641.4</v>
      </c>
      <c r="G188" s="4">
        <f>G190+G191</f>
        <v>-182641.4</v>
      </c>
      <c r="H188" s="4">
        <f t="shared" si="506"/>
        <v>0</v>
      </c>
      <c r="I188" s="4">
        <f>I190+I191</f>
        <v>0</v>
      </c>
      <c r="J188" s="4">
        <f t="shared" si="507"/>
        <v>0</v>
      </c>
      <c r="K188" s="4">
        <f>K190+K191</f>
        <v>0</v>
      </c>
      <c r="L188" s="4">
        <f t="shared" si="508"/>
        <v>0</v>
      </c>
      <c r="M188" s="4">
        <f>M190+M191</f>
        <v>0</v>
      </c>
      <c r="N188" s="4">
        <f>L188+M188</f>
        <v>0</v>
      </c>
      <c r="O188" s="4">
        <f>O190+O191</f>
        <v>0</v>
      </c>
      <c r="P188" s="4">
        <f>N188+O188</f>
        <v>0</v>
      </c>
      <c r="Q188" s="4">
        <f>Q190+Q191</f>
        <v>0</v>
      </c>
      <c r="R188" s="4">
        <f t="shared" si="377"/>
        <v>0</v>
      </c>
      <c r="S188" s="4">
        <f t="shared" ref="S188:AF188" si="517">S190+S191</f>
        <v>0</v>
      </c>
      <c r="T188" s="4">
        <f t="shared" ref="T188:V188" si="518">T190+T191</f>
        <v>0</v>
      </c>
      <c r="U188" s="4">
        <f t="shared" si="456"/>
        <v>0</v>
      </c>
      <c r="V188" s="4">
        <f t="shared" si="518"/>
        <v>0</v>
      </c>
      <c r="W188" s="4">
        <f t="shared" si="509"/>
        <v>0</v>
      </c>
      <c r="X188" s="4">
        <f t="shared" ref="X188" si="519">X190+X191</f>
        <v>0</v>
      </c>
      <c r="Y188" s="4">
        <f t="shared" si="510"/>
        <v>0</v>
      </c>
      <c r="Z188" s="4">
        <f t="shared" ref="Z188:AB188" si="520">Z190+Z191</f>
        <v>0</v>
      </c>
      <c r="AA188" s="4">
        <f t="shared" si="511"/>
        <v>0</v>
      </c>
      <c r="AB188" s="4">
        <f t="shared" si="520"/>
        <v>0</v>
      </c>
      <c r="AC188" s="4">
        <f t="shared" si="512"/>
        <v>0</v>
      </c>
      <c r="AD188" s="4">
        <f t="shared" ref="AD188" si="521">AD190+AD191</f>
        <v>0</v>
      </c>
      <c r="AE188" s="4">
        <f t="shared" si="378"/>
        <v>0</v>
      </c>
      <c r="AF188" s="4">
        <f t="shared" si="517"/>
        <v>0</v>
      </c>
      <c r="AG188" s="3">
        <f t="shared" ref="AG188:AI188" si="522">AG190+AG191</f>
        <v>0</v>
      </c>
      <c r="AH188" s="3">
        <f t="shared" si="457"/>
        <v>0</v>
      </c>
      <c r="AI188" s="3">
        <f t="shared" si="522"/>
        <v>0</v>
      </c>
      <c r="AJ188" s="3">
        <f t="shared" si="513"/>
        <v>0</v>
      </c>
      <c r="AK188" s="3">
        <f t="shared" ref="AK188:AM188" si="523">AK190+AK191</f>
        <v>0</v>
      </c>
      <c r="AL188" s="3">
        <f t="shared" si="514"/>
        <v>0</v>
      </c>
      <c r="AM188" s="3">
        <f t="shared" si="523"/>
        <v>0</v>
      </c>
      <c r="AN188" s="3">
        <f t="shared" si="515"/>
        <v>0</v>
      </c>
      <c r="AO188" s="3">
        <f t="shared" ref="AO188:AQ188" si="524">AO190+AO191</f>
        <v>0</v>
      </c>
      <c r="AP188" s="3">
        <f t="shared" si="516"/>
        <v>0</v>
      </c>
      <c r="AQ188" s="3">
        <f t="shared" si="524"/>
        <v>0</v>
      </c>
      <c r="AR188" s="3">
        <f t="shared" si="379"/>
        <v>0</v>
      </c>
      <c r="AS188" s="5"/>
      <c r="AT188" s="5">
        <v>0</v>
      </c>
    </row>
    <row r="189" spans="1:46" hidden="1" x14ac:dyDescent="0.35">
      <c r="A189" s="13"/>
      <c r="B189" s="1" t="s">
        <v>5</v>
      </c>
      <c r="C189" s="19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5"/>
      <c r="AT189" s="5">
        <v>0</v>
      </c>
    </row>
    <row r="190" spans="1:46" hidden="1" x14ac:dyDescent="0.35">
      <c r="A190" s="13"/>
      <c r="B190" s="1" t="s">
        <v>6</v>
      </c>
      <c r="C190" s="19"/>
      <c r="D190" s="4">
        <v>35136.400000000001</v>
      </c>
      <c r="E190" s="4"/>
      <c r="F190" s="4">
        <f t="shared" si="455"/>
        <v>35136.400000000001</v>
      </c>
      <c r="G190" s="4">
        <v>-35136.400000000001</v>
      </c>
      <c r="H190" s="4">
        <f t="shared" ref="H190:H192" si="525">F190+G190</f>
        <v>0</v>
      </c>
      <c r="I190" s="4"/>
      <c r="J190" s="4">
        <f t="shared" ref="J190:J192" si="526">H190+I190</f>
        <v>0</v>
      </c>
      <c r="K190" s="4"/>
      <c r="L190" s="4">
        <f t="shared" ref="L190:L192" si="527">J190+K190</f>
        <v>0</v>
      </c>
      <c r="M190" s="4"/>
      <c r="N190" s="4">
        <f>L190+M190</f>
        <v>0</v>
      </c>
      <c r="O190" s="4"/>
      <c r="P190" s="4">
        <f>N190+O190</f>
        <v>0</v>
      </c>
      <c r="Q190" s="4"/>
      <c r="R190" s="4">
        <f t="shared" si="377"/>
        <v>0</v>
      </c>
      <c r="S190" s="4">
        <v>0</v>
      </c>
      <c r="T190" s="4">
        <v>0</v>
      </c>
      <c r="U190" s="4">
        <f t="shared" si="456"/>
        <v>0</v>
      </c>
      <c r="V190" s="4">
        <v>0</v>
      </c>
      <c r="W190" s="4">
        <f t="shared" ref="W190:W192" si="528">U190+V190</f>
        <v>0</v>
      </c>
      <c r="X190" s="4">
        <v>0</v>
      </c>
      <c r="Y190" s="4">
        <f t="shared" ref="Y190:Y192" si="529">W190+X190</f>
        <v>0</v>
      </c>
      <c r="Z190" s="4">
        <v>0</v>
      </c>
      <c r="AA190" s="4">
        <f t="shared" ref="AA190:AA192" si="530">Y190+Z190</f>
        <v>0</v>
      </c>
      <c r="AB190" s="4">
        <v>0</v>
      </c>
      <c r="AC190" s="4">
        <f t="shared" ref="AC190:AC192" si="531">AA190+AB190</f>
        <v>0</v>
      </c>
      <c r="AD190" s="4">
        <v>0</v>
      </c>
      <c r="AE190" s="4">
        <f t="shared" si="378"/>
        <v>0</v>
      </c>
      <c r="AF190" s="3">
        <v>0</v>
      </c>
      <c r="AG190" s="3">
        <v>0</v>
      </c>
      <c r="AH190" s="3">
        <f t="shared" si="457"/>
        <v>0</v>
      </c>
      <c r="AI190" s="3">
        <v>0</v>
      </c>
      <c r="AJ190" s="3">
        <f t="shared" ref="AJ190:AJ192" si="532">AH190+AI190</f>
        <v>0</v>
      </c>
      <c r="AK190" s="3">
        <v>0</v>
      </c>
      <c r="AL190" s="3">
        <f t="shared" ref="AL190:AL192" si="533">AJ190+AK190</f>
        <v>0</v>
      </c>
      <c r="AM190" s="3">
        <v>0</v>
      </c>
      <c r="AN190" s="3">
        <f t="shared" ref="AN190:AN192" si="534">AL190+AM190</f>
        <v>0</v>
      </c>
      <c r="AO190" s="3">
        <v>0</v>
      </c>
      <c r="AP190" s="3">
        <f t="shared" ref="AP190:AP192" si="535">AN190+AO190</f>
        <v>0</v>
      </c>
      <c r="AQ190" s="3">
        <v>0</v>
      </c>
      <c r="AR190" s="3">
        <f t="shared" si="379"/>
        <v>0</v>
      </c>
      <c r="AS190" s="5" t="s">
        <v>286</v>
      </c>
      <c r="AT190" s="5">
        <v>0</v>
      </c>
    </row>
    <row r="191" spans="1:46" hidden="1" x14ac:dyDescent="0.35">
      <c r="A191" s="13"/>
      <c r="B191" s="1" t="s">
        <v>21</v>
      </c>
      <c r="C191" s="19"/>
      <c r="D191" s="4">
        <v>147505</v>
      </c>
      <c r="E191" s="4"/>
      <c r="F191" s="4">
        <f t="shared" si="455"/>
        <v>147505</v>
      </c>
      <c r="G191" s="4">
        <v>-147505</v>
      </c>
      <c r="H191" s="4">
        <f t="shared" si="525"/>
        <v>0</v>
      </c>
      <c r="I191" s="4"/>
      <c r="J191" s="4">
        <f t="shared" si="526"/>
        <v>0</v>
      </c>
      <c r="K191" s="4"/>
      <c r="L191" s="4">
        <f t="shared" si="527"/>
        <v>0</v>
      </c>
      <c r="M191" s="4"/>
      <c r="N191" s="4">
        <f>L191+M191</f>
        <v>0</v>
      </c>
      <c r="O191" s="4"/>
      <c r="P191" s="4">
        <f>N191+O191</f>
        <v>0</v>
      </c>
      <c r="Q191" s="4"/>
      <c r="R191" s="4">
        <f t="shared" si="377"/>
        <v>0</v>
      </c>
      <c r="S191" s="4">
        <v>0</v>
      </c>
      <c r="T191" s="4">
        <v>0</v>
      </c>
      <c r="U191" s="4">
        <f t="shared" si="456"/>
        <v>0</v>
      </c>
      <c r="V191" s="4">
        <v>0</v>
      </c>
      <c r="W191" s="4">
        <f t="shared" si="528"/>
        <v>0</v>
      </c>
      <c r="X191" s="4">
        <v>0</v>
      </c>
      <c r="Y191" s="4">
        <f t="shared" si="529"/>
        <v>0</v>
      </c>
      <c r="Z191" s="4">
        <v>0</v>
      </c>
      <c r="AA191" s="4">
        <f t="shared" si="530"/>
        <v>0</v>
      </c>
      <c r="AB191" s="4">
        <v>0</v>
      </c>
      <c r="AC191" s="4">
        <f t="shared" si="531"/>
        <v>0</v>
      </c>
      <c r="AD191" s="4">
        <v>0</v>
      </c>
      <c r="AE191" s="4">
        <f t="shared" si="378"/>
        <v>0</v>
      </c>
      <c r="AF191" s="3">
        <v>0</v>
      </c>
      <c r="AG191" s="3">
        <v>0</v>
      </c>
      <c r="AH191" s="3">
        <f t="shared" si="457"/>
        <v>0</v>
      </c>
      <c r="AI191" s="3">
        <v>0</v>
      </c>
      <c r="AJ191" s="3">
        <f t="shared" si="532"/>
        <v>0</v>
      </c>
      <c r="AK191" s="3">
        <v>0</v>
      </c>
      <c r="AL191" s="3">
        <f t="shared" si="533"/>
        <v>0</v>
      </c>
      <c r="AM191" s="3">
        <v>0</v>
      </c>
      <c r="AN191" s="3">
        <f t="shared" si="534"/>
        <v>0</v>
      </c>
      <c r="AO191" s="3">
        <v>0</v>
      </c>
      <c r="AP191" s="3">
        <f t="shared" si="535"/>
        <v>0</v>
      </c>
      <c r="AQ191" s="3">
        <v>0</v>
      </c>
      <c r="AR191" s="3">
        <f t="shared" si="379"/>
        <v>0</v>
      </c>
      <c r="AS191" s="5" t="s">
        <v>297</v>
      </c>
      <c r="AT191" s="5">
        <v>0</v>
      </c>
    </row>
    <row r="192" spans="1:46" ht="47.25" customHeight="1" x14ac:dyDescent="0.35">
      <c r="A192" s="31" t="s">
        <v>223</v>
      </c>
      <c r="B192" s="24" t="s">
        <v>33</v>
      </c>
      <c r="C192" s="2" t="s">
        <v>97</v>
      </c>
      <c r="D192" s="4">
        <f>D194+D195</f>
        <v>223255.3</v>
      </c>
      <c r="E192" s="4">
        <f>E194+E195</f>
        <v>0</v>
      </c>
      <c r="F192" s="4">
        <f t="shared" si="455"/>
        <v>223255.3</v>
      </c>
      <c r="G192" s="4">
        <f>G194+G195</f>
        <v>0</v>
      </c>
      <c r="H192" s="4">
        <f t="shared" si="525"/>
        <v>223255.3</v>
      </c>
      <c r="I192" s="4">
        <f>I194+I195</f>
        <v>0</v>
      </c>
      <c r="J192" s="4">
        <f t="shared" si="526"/>
        <v>223255.3</v>
      </c>
      <c r="K192" s="4">
        <f>K194+K195</f>
        <v>12500</v>
      </c>
      <c r="L192" s="4">
        <f t="shared" si="527"/>
        <v>235755.3</v>
      </c>
      <c r="M192" s="4">
        <f>M194+M195</f>
        <v>0</v>
      </c>
      <c r="N192" s="4">
        <f>L192+M192</f>
        <v>235755.3</v>
      </c>
      <c r="O192" s="4">
        <f>O194+O195</f>
        <v>0</v>
      </c>
      <c r="P192" s="4">
        <f>N192+O192</f>
        <v>235755.3</v>
      </c>
      <c r="Q192" s="4">
        <f>Q194+Q195</f>
        <v>0</v>
      </c>
      <c r="R192" s="3">
        <f t="shared" si="377"/>
        <v>235755.3</v>
      </c>
      <c r="S192" s="4">
        <f t="shared" ref="S192:AF192" si="536">S194+S195</f>
        <v>255000</v>
      </c>
      <c r="T192" s="4">
        <f t="shared" ref="T192:V192" si="537">T194+T195</f>
        <v>0</v>
      </c>
      <c r="U192" s="4">
        <f t="shared" si="456"/>
        <v>255000</v>
      </c>
      <c r="V192" s="4">
        <f t="shared" si="537"/>
        <v>0</v>
      </c>
      <c r="W192" s="4">
        <f t="shared" si="528"/>
        <v>255000</v>
      </c>
      <c r="X192" s="4">
        <f t="shared" ref="X192" si="538">X194+X195</f>
        <v>0</v>
      </c>
      <c r="Y192" s="4">
        <f t="shared" si="529"/>
        <v>255000</v>
      </c>
      <c r="Z192" s="4">
        <f t="shared" ref="Z192:AB192" si="539">Z194+Z195</f>
        <v>0</v>
      </c>
      <c r="AA192" s="4">
        <f t="shared" si="530"/>
        <v>255000</v>
      </c>
      <c r="AB192" s="4">
        <f t="shared" si="539"/>
        <v>214142.3</v>
      </c>
      <c r="AC192" s="4">
        <f t="shared" si="531"/>
        <v>469142.3</v>
      </c>
      <c r="AD192" s="4">
        <f t="shared" ref="AD192" si="540">AD194+AD195</f>
        <v>0</v>
      </c>
      <c r="AE192" s="3">
        <f t="shared" si="378"/>
        <v>469142.3</v>
      </c>
      <c r="AF192" s="4">
        <f t="shared" si="536"/>
        <v>0</v>
      </c>
      <c r="AG192" s="3">
        <f t="shared" ref="AG192:AI192" si="541">AG194+AG195</f>
        <v>0</v>
      </c>
      <c r="AH192" s="3">
        <f t="shared" si="457"/>
        <v>0</v>
      </c>
      <c r="AI192" s="3">
        <f t="shared" si="541"/>
        <v>0</v>
      </c>
      <c r="AJ192" s="3">
        <f t="shared" si="532"/>
        <v>0</v>
      </c>
      <c r="AK192" s="3">
        <f t="shared" ref="AK192:AM192" si="542">AK194+AK195</f>
        <v>0</v>
      </c>
      <c r="AL192" s="3">
        <f t="shared" si="533"/>
        <v>0</v>
      </c>
      <c r="AM192" s="3">
        <f t="shared" si="542"/>
        <v>0</v>
      </c>
      <c r="AN192" s="3">
        <f t="shared" si="534"/>
        <v>0</v>
      </c>
      <c r="AO192" s="3">
        <f t="shared" ref="AO192:AQ192" si="543">AO194+AO195</f>
        <v>0</v>
      </c>
      <c r="AP192" s="3">
        <f t="shared" si="535"/>
        <v>0</v>
      </c>
      <c r="AQ192" s="3">
        <f t="shared" si="543"/>
        <v>0</v>
      </c>
      <c r="AR192" s="3">
        <f t="shared" si="379"/>
        <v>0</v>
      </c>
      <c r="AS192" s="5"/>
      <c r="AT192" s="5"/>
    </row>
    <row r="193" spans="1:46" x14ac:dyDescent="0.35">
      <c r="A193" s="31"/>
      <c r="B193" s="24" t="s">
        <v>5</v>
      </c>
      <c r="C193" s="2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3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5"/>
      <c r="AT193" s="5"/>
    </row>
    <row r="194" spans="1:46" hidden="1" x14ac:dyDescent="0.35">
      <c r="A194" s="13"/>
      <c r="B194" s="1" t="s">
        <v>6</v>
      </c>
      <c r="C194" s="21"/>
      <c r="D194" s="7">
        <v>55813.9</v>
      </c>
      <c r="E194" s="7"/>
      <c r="F194" s="4">
        <f t="shared" si="455"/>
        <v>55813.9</v>
      </c>
      <c r="G194" s="7"/>
      <c r="H194" s="4">
        <f t="shared" ref="H194:H196" si="544">F194+G194</f>
        <v>55813.9</v>
      </c>
      <c r="I194" s="7"/>
      <c r="J194" s="4">
        <f t="shared" ref="J194:J196" si="545">H194+I194</f>
        <v>55813.9</v>
      </c>
      <c r="K194" s="7">
        <v>12500</v>
      </c>
      <c r="L194" s="4">
        <f t="shared" ref="L194:L196" si="546">J194+K194</f>
        <v>68313.899999999994</v>
      </c>
      <c r="M194" s="7"/>
      <c r="N194" s="4">
        <f>L194+M194</f>
        <v>68313.899999999994</v>
      </c>
      <c r="O194" s="7"/>
      <c r="P194" s="4">
        <f>N194+O194</f>
        <v>68313.899999999994</v>
      </c>
      <c r="Q194" s="7"/>
      <c r="R194" s="4">
        <f t="shared" si="377"/>
        <v>68313.899999999994</v>
      </c>
      <c r="S194" s="7">
        <v>63750</v>
      </c>
      <c r="T194" s="7"/>
      <c r="U194" s="4">
        <f t="shared" si="456"/>
        <v>63750</v>
      </c>
      <c r="V194" s="7"/>
      <c r="W194" s="4">
        <f t="shared" ref="W194:W196" si="547">U194+V194</f>
        <v>63750</v>
      </c>
      <c r="X194" s="7"/>
      <c r="Y194" s="4">
        <f t="shared" ref="Y194:Y196" si="548">W194+X194</f>
        <v>63750</v>
      </c>
      <c r="Z194" s="7"/>
      <c r="AA194" s="4">
        <f t="shared" ref="AA194:AA196" si="549">Y194+Z194</f>
        <v>63750</v>
      </c>
      <c r="AB194" s="7">
        <v>53535.5</v>
      </c>
      <c r="AC194" s="4">
        <f t="shared" ref="AC194:AC196" si="550">AA194+AB194</f>
        <v>117285.5</v>
      </c>
      <c r="AD194" s="7"/>
      <c r="AE194" s="4">
        <f t="shared" si="378"/>
        <v>117285.5</v>
      </c>
      <c r="AF194" s="8">
        <v>0</v>
      </c>
      <c r="AG194" s="8">
        <v>0</v>
      </c>
      <c r="AH194" s="3">
        <f t="shared" si="457"/>
        <v>0</v>
      </c>
      <c r="AI194" s="8">
        <v>0</v>
      </c>
      <c r="AJ194" s="3">
        <f t="shared" ref="AJ194:AJ196" si="551">AH194+AI194</f>
        <v>0</v>
      </c>
      <c r="AK194" s="8">
        <v>0</v>
      </c>
      <c r="AL194" s="3">
        <f t="shared" ref="AL194:AL196" si="552">AJ194+AK194</f>
        <v>0</v>
      </c>
      <c r="AM194" s="8">
        <v>0</v>
      </c>
      <c r="AN194" s="3">
        <f t="shared" ref="AN194:AN196" si="553">AL194+AM194</f>
        <v>0</v>
      </c>
      <c r="AO194" s="8">
        <v>0</v>
      </c>
      <c r="AP194" s="3">
        <f t="shared" ref="AP194:AP196" si="554">AN194+AO194</f>
        <v>0</v>
      </c>
      <c r="AQ194" s="8">
        <v>0</v>
      </c>
      <c r="AR194" s="3">
        <f t="shared" si="379"/>
        <v>0</v>
      </c>
      <c r="AS194" s="5" t="s">
        <v>290</v>
      </c>
      <c r="AT194" s="5">
        <v>0</v>
      </c>
    </row>
    <row r="195" spans="1:46" x14ac:dyDescent="0.35">
      <c r="A195" s="31"/>
      <c r="B195" s="24" t="s">
        <v>21</v>
      </c>
      <c r="C195" s="25"/>
      <c r="D195" s="4">
        <v>167441.4</v>
      </c>
      <c r="E195" s="4"/>
      <c r="F195" s="4">
        <f t="shared" si="455"/>
        <v>167441.4</v>
      </c>
      <c r="G195" s="4"/>
      <c r="H195" s="4">
        <f t="shared" si="544"/>
        <v>167441.4</v>
      </c>
      <c r="I195" s="4"/>
      <c r="J195" s="4">
        <f t="shared" si="545"/>
        <v>167441.4</v>
      </c>
      <c r="K195" s="4"/>
      <c r="L195" s="4">
        <f t="shared" si="546"/>
        <v>167441.4</v>
      </c>
      <c r="M195" s="4"/>
      <c r="N195" s="4">
        <f>L195+M195</f>
        <v>167441.4</v>
      </c>
      <c r="O195" s="4"/>
      <c r="P195" s="4">
        <f>N195+O195</f>
        <v>167441.4</v>
      </c>
      <c r="Q195" s="4"/>
      <c r="R195" s="3">
        <f t="shared" si="377"/>
        <v>167441.4</v>
      </c>
      <c r="S195" s="4">
        <v>191250</v>
      </c>
      <c r="T195" s="4"/>
      <c r="U195" s="4">
        <f t="shared" si="456"/>
        <v>191250</v>
      </c>
      <c r="V195" s="4"/>
      <c r="W195" s="4">
        <f t="shared" si="547"/>
        <v>191250</v>
      </c>
      <c r="X195" s="4"/>
      <c r="Y195" s="4">
        <f t="shared" si="548"/>
        <v>191250</v>
      </c>
      <c r="Z195" s="4"/>
      <c r="AA195" s="4">
        <f t="shared" si="549"/>
        <v>191250</v>
      </c>
      <c r="AB195" s="4">
        <v>160606.79999999999</v>
      </c>
      <c r="AC195" s="4">
        <f t="shared" si="550"/>
        <v>351856.8</v>
      </c>
      <c r="AD195" s="4"/>
      <c r="AE195" s="3">
        <f t="shared" si="378"/>
        <v>351856.8</v>
      </c>
      <c r="AF195" s="3">
        <v>0</v>
      </c>
      <c r="AG195" s="3">
        <v>0</v>
      </c>
      <c r="AH195" s="3">
        <f t="shared" si="457"/>
        <v>0</v>
      </c>
      <c r="AI195" s="3">
        <v>0</v>
      </c>
      <c r="AJ195" s="3">
        <f t="shared" si="551"/>
        <v>0</v>
      </c>
      <c r="AK195" s="3">
        <v>0</v>
      </c>
      <c r="AL195" s="3">
        <f t="shared" si="552"/>
        <v>0</v>
      </c>
      <c r="AM195" s="3">
        <v>0</v>
      </c>
      <c r="AN195" s="3">
        <f t="shared" si="553"/>
        <v>0</v>
      </c>
      <c r="AO195" s="3">
        <v>0</v>
      </c>
      <c r="AP195" s="3">
        <f t="shared" si="554"/>
        <v>0</v>
      </c>
      <c r="AQ195" s="3">
        <v>0</v>
      </c>
      <c r="AR195" s="3">
        <f t="shared" si="379"/>
        <v>0</v>
      </c>
      <c r="AS195" s="5" t="s">
        <v>297</v>
      </c>
      <c r="AT195" s="5"/>
    </row>
    <row r="196" spans="1:46" ht="36" x14ac:dyDescent="0.35">
      <c r="A196" s="31" t="s">
        <v>224</v>
      </c>
      <c r="B196" s="24" t="s">
        <v>34</v>
      </c>
      <c r="C196" s="2" t="s">
        <v>97</v>
      </c>
      <c r="D196" s="4">
        <f>D198+D199</f>
        <v>72334</v>
      </c>
      <c r="E196" s="4">
        <f>E198+E199</f>
        <v>0</v>
      </c>
      <c r="F196" s="4">
        <f t="shared" si="455"/>
        <v>72334</v>
      </c>
      <c r="G196" s="4">
        <f>G198+G199</f>
        <v>7520.6559999999999</v>
      </c>
      <c r="H196" s="4">
        <f t="shared" si="544"/>
        <v>79854.656000000003</v>
      </c>
      <c r="I196" s="4">
        <f>I198+I199</f>
        <v>0</v>
      </c>
      <c r="J196" s="4">
        <f t="shared" si="545"/>
        <v>79854.656000000003</v>
      </c>
      <c r="K196" s="4">
        <f>K198+K199</f>
        <v>0</v>
      </c>
      <c r="L196" s="4">
        <f t="shared" si="546"/>
        <v>79854.656000000003</v>
      </c>
      <c r="M196" s="4">
        <f>M198+M199</f>
        <v>0</v>
      </c>
      <c r="N196" s="4">
        <f>L196+M196</f>
        <v>79854.656000000003</v>
      </c>
      <c r="O196" s="4">
        <f>O198+O199</f>
        <v>-72334</v>
      </c>
      <c r="P196" s="4">
        <f>N196+O196</f>
        <v>7520.6560000000027</v>
      </c>
      <c r="Q196" s="4">
        <f>Q198+Q199</f>
        <v>0</v>
      </c>
      <c r="R196" s="3">
        <f t="shared" si="377"/>
        <v>7520.6560000000027</v>
      </c>
      <c r="S196" s="4">
        <f t="shared" ref="S196:AF196" si="555">S198+S199</f>
        <v>161425.1</v>
      </c>
      <c r="T196" s="4">
        <f t="shared" ref="T196:V196" si="556">T198+T199</f>
        <v>0</v>
      </c>
      <c r="U196" s="4">
        <f t="shared" si="456"/>
        <v>161425.1</v>
      </c>
      <c r="V196" s="4">
        <f t="shared" si="556"/>
        <v>0</v>
      </c>
      <c r="W196" s="4">
        <f t="shared" si="547"/>
        <v>161425.1</v>
      </c>
      <c r="X196" s="4">
        <f t="shared" ref="X196" si="557">X198+X199</f>
        <v>0</v>
      </c>
      <c r="Y196" s="4">
        <f t="shared" si="548"/>
        <v>161425.1</v>
      </c>
      <c r="Z196" s="4">
        <f t="shared" ref="Z196:AB196" si="558">Z198+Z199</f>
        <v>0</v>
      </c>
      <c r="AA196" s="4">
        <f t="shared" si="549"/>
        <v>161425.1</v>
      </c>
      <c r="AB196" s="4">
        <f t="shared" si="558"/>
        <v>-161425.1</v>
      </c>
      <c r="AC196" s="4">
        <f t="shared" si="550"/>
        <v>0</v>
      </c>
      <c r="AD196" s="4">
        <f t="shared" ref="AD196" si="559">AD198+AD199</f>
        <v>0</v>
      </c>
      <c r="AE196" s="3">
        <f t="shared" si="378"/>
        <v>0</v>
      </c>
      <c r="AF196" s="4">
        <f t="shared" si="555"/>
        <v>0</v>
      </c>
      <c r="AG196" s="3">
        <f t="shared" ref="AG196:AI196" si="560">AG198+AG199</f>
        <v>0</v>
      </c>
      <c r="AH196" s="3">
        <f t="shared" si="457"/>
        <v>0</v>
      </c>
      <c r="AI196" s="3">
        <f t="shared" si="560"/>
        <v>0</v>
      </c>
      <c r="AJ196" s="3">
        <f t="shared" si="551"/>
        <v>0</v>
      </c>
      <c r="AK196" s="3">
        <f t="shared" ref="AK196:AM196" si="561">AK198+AK199</f>
        <v>0</v>
      </c>
      <c r="AL196" s="3">
        <f t="shared" si="552"/>
        <v>0</v>
      </c>
      <c r="AM196" s="3">
        <f t="shared" si="561"/>
        <v>0</v>
      </c>
      <c r="AN196" s="3">
        <f t="shared" si="553"/>
        <v>0</v>
      </c>
      <c r="AO196" s="3">
        <f t="shared" ref="AO196:AQ196" si="562">AO198+AO199</f>
        <v>0</v>
      </c>
      <c r="AP196" s="3">
        <f t="shared" si="554"/>
        <v>0</v>
      </c>
      <c r="AQ196" s="3">
        <f t="shared" si="562"/>
        <v>0</v>
      </c>
      <c r="AR196" s="3">
        <f t="shared" si="379"/>
        <v>0</v>
      </c>
      <c r="AS196" s="5"/>
      <c r="AT196" s="5"/>
    </row>
    <row r="197" spans="1:46" hidden="1" x14ac:dyDescent="0.35">
      <c r="A197" s="13"/>
      <c r="B197" s="1" t="s">
        <v>5</v>
      </c>
      <c r="C197" s="20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5"/>
      <c r="AT197" s="5">
        <v>0</v>
      </c>
    </row>
    <row r="198" spans="1:46" hidden="1" x14ac:dyDescent="0.35">
      <c r="A198" s="13"/>
      <c r="B198" s="1" t="s">
        <v>6</v>
      </c>
      <c r="C198" s="21"/>
      <c r="D198" s="7">
        <v>18083.5</v>
      </c>
      <c r="E198" s="7"/>
      <c r="F198" s="4">
        <f t="shared" si="455"/>
        <v>18083.5</v>
      </c>
      <c r="G198" s="7">
        <v>7520.6559999999999</v>
      </c>
      <c r="H198" s="4">
        <f t="shared" ref="H198:H201" si="563">F198+G198</f>
        <v>25604.155999999999</v>
      </c>
      <c r="I198" s="7"/>
      <c r="J198" s="4">
        <f t="shared" ref="J198:J201" si="564">H198+I198</f>
        <v>25604.155999999999</v>
      </c>
      <c r="K198" s="7"/>
      <c r="L198" s="4">
        <f t="shared" ref="L198:L201" si="565">J198+K198</f>
        <v>25604.155999999999</v>
      </c>
      <c r="M198" s="7"/>
      <c r="N198" s="4">
        <f>L198+M198</f>
        <v>25604.155999999999</v>
      </c>
      <c r="O198" s="7">
        <v>-18083.5</v>
      </c>
      <c r="P198" s="4">
        <f>N198+O198</f>
        <v>7520.655999999999</v>
      </c>
      <c r="Q198" s="7"/>
      <c r="R198" s="4">
        <f t="shared" si="377"/>
        <v>7520.655999999999</v>
      </c>
      <c r="S198" s="7">
        <v>77856.3</v>
      </c>
      <c r="T198" s="7"/>
      <c r="U198" s="4">
        <f t="shared" si="456"/>
        <v>77856.3</v>
      </c>
      <c r="V198" s="7"/>
      <c r="W198" s="4">
        <f t="shared" ref="W198:W201" si="566">U198+V198</f>
        <v>77856.3</v>
      </c>
      <c r="X198" s="7"/>
      <c r="Y198" s="4">
        <f t="shared" ref="Y198:Y201" si="567">W198+X198</f>
        <v>77856.3</v>
      </c>
      <c r="Z198" s="7"/>
      <c r="AA198" s="4">
        <f t="shared" ref="AA198:AA201" si="568">Y198+Z198</f>
        <v>77856.3</v>
      </c>
      <c r="AB198" s="7">
        <f>-27856.3-50000+50000-50000</f>
        <v>-77856.3</v>
      </c>
      <c r="AC198" s="4">
        <f t="shared" ref="AC198:AC201" si="569">AA198+AB198</f>
        <v>0</v>
      </c>
      <c r="AD198" s="7"/>
      <c r="AE198" s="4">
        <f t="shared" si="378"/>
        <v>0</v>
      </c>
      <c r="AF198" s="8">
        <v>0</v>
      </c>
      <c r="AG198" s="8">
        <v>0</v>
      </c>
      <c r="AH198" s="3">
        <f t="shared" si="457"/>
        <v>0</v>
      </c>
      <c r="AI198" s="8">
        <v>0</v>
      </c>
      <c r="AJ198" s="3">
        <f t="shared" ref="AJ198:AJ201" si="570">AH198+AI198</f>
        <v>0</v>
      </c>
      <c r="AK198" s="8">
        <v>0</v>
      </c>
      <c r="AL198" s="3">
        <f t="shared" ref="AL198:AL201" si="571">AJ198+AK198</f>
        <v>0</v>
      </c>
      <c r="AM198" s="8">
        <v>0</v>
      </c>
      <c r="AN198" s="3">
        <f t="shared" ref="AN198:AN201" si="572">AL198+AM198</f>
        <v>0</v>
      </c>
      <c r="AO198" s="8">
        <v>0</v>
      </c>
      <c r="AP198" s="3">
        <f t="shared" ref="AP198:AP201" si="573">AN198+AO198</f>
        <v>0</v>
      </c>
      <c r="AQ198" s="8">
        <v>0</v>
      </c>
      <c r="AR198" s="3">
        <f t="shared" si="379"/>
        <v>0</v>
      </c>
      <c r="AS198" s="5" t="s">
        <v>326</v>
      </c>
      <c r="AT198" s="5">
        <v>0</v>
      </c>
    </row>
    <row r="199" spans="1:46" hidden="1" x14ac:dyDescent="0.35">
      <c r="A199" s="13"/>
      <c r="B199" s="1" t="s">
        <v>21</v>
      </c>
      <c r="C199" s="20"/>
      <c r="D199" s="4">
        <v>54250.5</v>
      </c>
      <c r="E199" s="4"/>
      <c r="F199" s="4">
        <f t="shared" si="455"/>
        <v>54250.5</v>
      </c>
      <c r="G199" s="4"/>
      <c r="H199" s="4">
        <f t="shared" si="563"/>
        <v>54250.5</v>
      </c>
      <c r="I199" s="4"/>
      <c r="J199" s="4">
        <f t="shared" si="564"/>
        <v>54250.5</v>
      </c>
      <c r="K199" s="4"/>
      <c r="L199" s="4">
        <f t="shared" si="565"/>
        <v>54250.5</v>
      </c>
      <c r="M199" s="4"/>
      <c r="N199" s="4">
        <f>L199+M199</f>
        <v>54250.5</v>
      </c>
      <c r="O199" s="4">
        <v>-54250.5</v>
      </c>
      <c r="P199" s="4">
        <f>N199+O199</f>
        <v>0</v>
      </c>
      <c r="Q199" s="4"/>
      <c r="R199" s="4">
        <f t="shared" si="377"/>
        <v>0</v>
      </c>
      <c r="S199" s="4">
        <v>83568.800000000003</v>
      </c>
      <c r="T199" s="4"/>
      <c r="U199" s="4">
        <f t="shared" si="456"/>
        <v>83568.800000000003</v>
      </c>
      <c r="V199" s="4"/>
      <c r="W199" s="4">
        <f t="shared" si="566"/>
        <v>83568.800000000003</v>
      </c>
      <c r="X199" s="4"/>
      <c r="Y199" s="4">
        <f t="shared" si="567"/>
        <v>83568.800000000003</v>
      </c>
      <c r="Z199" s="4"/>
      <c r="AA199" s="4">
        <f t="shared" si="568"/>
        <v>83568.800000000003</v>
      </c>
      <c r="AB199" s="4">
        <v>-83568.800000000003</v>
      </c>
      <c r="AC199" s="4">
        <f t="shared" si="569"/>
        <v>0</v>
      </c>
      <c r="AD199" s="4"/>
      <c r="AE199" s="4">
        <f t="shared" si="378"/>
        <v>0</v>
      </c>
      <c r="AF199" s="3">
        <v>0</v>
      </c>
      <c r="AG199" s="3">
        <v>0</v>
      </c>
      <c r="AH199" s="3">
        <f t="shared" si="457"/>
        <v>0</v>
      </c>
      <c r="AI199" s="3">
        <v>0</v>
      </c>
      <c r="AJ199" s="3">
        <f t="shared" si="570"/>
        <v>0</v>
      </c>
      <c r="AK199" s="3">
        <v>0</v>
      </c>
      <c r="AL199" s="3">
        <f t="shared" si="571"/>
        <v>0</v>
      </c>
      <c r="AM199" s="3">
        <v>0</v>
      </c>
      <c r="AN199" s="3">
        <f t="shared" si="572"/>
        <v>0</v>
      </c>
      <c r="AO199" s="3">
        <v>0</v>
      </c>
      <c r="AP199" s="3">
        <f t="shared" si="573"/>
        <v>0</v>
      </c>
      <c r="AQ199" s="3">
        <v>0</v>
      </c>
      <c r="AR199" s="3">
        <f t="shared" si="379"/>
        <v>0</v>
      </c>
      <c r="AS199" s="5" t="s">
        <v>297</v>
      </c>
      <c r="AT199" s="5">
        <v>0</v>
      </c>
    </row>
    <row r="200" spans="1:46" ht="36" x14ac:dyDescent="0.35">
      <c r="A200" s="31" t="s">
        <v>225</v>
      </c>
      <c r="B200" s="24" t="s">
        <v>35</v>
      </c>
      <c r="C200" s="2" t="s">
        <v>97</v>
      </c>
      <c r="D200" s="4">
        <v>1213.5999999999999</v>
      </c>
      <c r="E200" s="4"/>
      <c r="F200" s="4">
        <f t="shared" si="455"/>
        <v>1213.5999999999999</v>
      </c>
      <c r="G200" s="4"/>
      <c r="H200" s="4">
        <f t="shared" si="563"/>
        <v>1213.5999999999999</v>
      </c>
      <c r="I200" s="4"/>
      <c r="J200" s="4">
        <f t="shared" si="564"/>
        <v>1213.5999999999999</v>
      </c>
      <c r="K200" s="4"/>
      <c r="L200" s="4">
        <f t="shared" si="565"/>
        <v>1213.5999999999999</v>
      </c>
      <c r="M200" s="4"/>
      <c r="N200" s="4">
        <f>L200+M200</f>
        <v>1213.5999999999999</v>
      </c>
      <c r="O200" s="4"/>
      <c r="P200" s="4">
        <f>N200+O200</f>
        <v>1213.5999999999999</v>
      </c>
      <c r="Q200" s="4"/>
      <c r="R200" s="3">
        <f t="shared" si="377"/>
        <v>1213.5999999999999</v>
      </c>
      <c r="S200" s="4">
        <v>0</v>
      </c>
      <c r="T200" s="4">
        <v>0</v>
      </c>
      <c r="U200" s="4">
        <f t="shared" si="456"/>
        <v>0</v>
      </c>
      <c r="V200" s="4">
        <v>0</v>
      </c>
      <c r="W200" s="4">
        <f t="shared" si="566"/>
        <v>0</v>
      </c>
      <c r="X200" s="4">
        <v>0</v>
      </c>
      <c r="Y200" s="4">
        <f t="shared" si="567"/>
        <v>0</v>
      </c>
      <c r="Z200" s="4">
        <v>0</v>
      </c>
      <c r="AA200" s="4">
        <f t="shared" si="568"/>
        <v>0</v>
      </c>
      <c r="AB200" s="4">
        <v>0</v>
      </c>
      <c r="AC200" s="4">
        <f t="shared" si="569"/>
        <v>0</v>
      </c>
      <c r="AD200" s="4">
        <v>0</v>
      </c>
      <c r="AE200" s="3">
        <f t="shared" si="378"/>
        <v>0</v>
      </c>
      <c r="AF200" s="3">
        <v>0</v>
      </c>
      <c r="AG200" s="3">
        <v>0</v>
      </c>
      <c r="AH200" s="3">
        <f t="shared" si="457"/>
        <v>0</v>
      </c>
      <c r="AI200" s="3">
        <v>0</v>
      </c>
      <c r="AJ200" s="3">
        <f t="shared" si="570"/>
        <v>0</v>
      </c>
      <c r="AK200" s="3">
        <v>0</v>
      </c>
      <c r="AL200" s="3">
        <f t="shared" si="571"/>
        <v>0</v>
      </c>
      <c r="AM200" s="3">
        <v>0</v>
      </c>
      <c r="AN200" s="3">
        <f t="shared" si="572"/>
        <v>0</v>
      </c>
      <c r="AO200" s="3">
        <v>0</v>
      </c>
      <c r="AP200" s="3">
        <f t="shared" si="573"/>
        <v>0</v>
      </c>
      <c r="AQ200" s="3">
        <v>0</v>
      </c>
      <c r="AR200" s="3">
        <f t="shared" si="379"/>
        <v>0</v>
      </c>
      <c r="AS200" s="5" t="s">
        <v>281</v>
      </c>
      <c r="AT200" s="5"/>
    </row>
    <row r="201" spans="1:46" ht="36" x14ac:dyDescent="0.35">
      <c r="A201" s="31" t="s">
        <v>226</v>
      </c>
      <c r="B201" s="24" t="s">
        <v>36</v>
      </c>
      <c r="C201" s="2" t="s">
        <v>97</v>
      </c>
      <c r="D201" s="4">
        <f>D203+D204</f>
        <v>21220</v>
      </c>
      <c r="E201" s="4">
        <f>E203+E204</f>
        <v>0</v>
      </c>
      <c r="F201" s="4">
        <f t="shared" si="455"/>
        <v>21220</v>
      </c>
      <c r="G201" s="4">
        <f>G203+G204</f>
        <v>0</v>
      </c>
      <c r="H201" s="4">
        <f t="shared" si="563"/>
        <v>21220</v>
      </c>
      <c r="I201" s="4">
        <f>I203+I204</f>
        <v>0</v>
      </c>
      <c r="J201" s="4">
        <f t="shared" si="564"/>
        <v>21220</v>
      </c>
      <c r="K201" s="4">
        <f>K203+K204</f>
        <v>0</v>
      </c>
      <c r="L201" s="4">
        <f t="shared" si="565"/>
        <v>21220</v>
      </c>
      <c r="M201" s="4">
        <f>M203+M204</f>
        <v>0</v>
      </c>
      <c r="N201" s="4">
        <f>L201+M201</f>
        <v>21220</v>
      </c>
      <c r="O201" s="4">
        <f>O203+O204</f>
        <v>0</v>
      </c>
      <c r="P201" s="4">
        <f>N201+O201</f>
        <v>21220</v>
      </c>
      <c r="Q201" s="4">
        <f>Q203+Q204</f>
        <v>0</v>
      </c>
      <c r="R201" s="3">
        <f t="shared" si="377"/>
        <v>21220</v>
      </c>
      <c r="S201" s="4">
        <f t="shared" ref="S201:AF201" si="574">S203+S204</f>
        <v>563256.69999999995</v>
      </c>
      <c r="T201" s="4">
        <f t="shared" ref="T201:V201" si="575">T203+T204</f>
        <v>0</v>
      </c>
      <c r="U201" s="4">
        <f t="shared" si="456"/>
        <v>563256.69999999995</v>
      </c>
      <c r="V201" s="4">
        <f t="shared" si="575"/>
        <v>0</v>
      </c>
      <c r="W201" s="4">
        <f t="shared" si="566"/>
        <v>563256.69999999995</v>
      </c>
      <c r="X201" s="4">
        <f t="shared" ref="X201" si="576">X203+X204</f>
        <v>0</v>
      </c>
      <c r="Y201" s="4">
        <f t="shared" si="567"/>
        <v>563256.69999999995</v>
      </c>
      <c r="Z201" s="4">
        <f t="shared" ref="Z201:AB201" si="577">Z203+Z204</f>
        <v>0</v>
      </c>
      <c r="AA201" s="4">
        <f t="shared" si="568"/>
        <v>563256.69999999995</v>
      </c>
      <c r="AB201" s="4">
        <f t="shared" si="577"/>
        <v>-501251.81</v>
      </c>
      <c r="AC201" s="4">
        <f t="shared" si="569"/>
        <v>62004.889999999956</v>
      </c>
      <c r="AD201" s="4">
        <f t="shared" ref="AD201" si="578">AD203+AD204</f>
        <v>0</v>
      </c>
      <c r="AE201" s="3">
        <f t="shared" si="378"/>
        <v>62004.889999999956</v>
      </c>
      <c r="AF201" s="4">
        <f t="shared" si="574"/>
        <v>279089.3</v>
      </c>
      <c r="AG201" s="3">
        <f t="shared" ref="AG201:AI201" si="579">AG203+AG204</f>
        <v>0</v>
      </c>
      <c r="AH201" s="3">
        <f t="shared" si="457"/>
        <v>279089.3</v>
      </c>
      <c r="AI201" s="3">
        <f t="shared" si="579"/>
        <v>0</v>
      </c>
      <c r="AJ201" s="3">
        <f t="shared" si="570"/>
        <v>279089.3</v>
      </c>
      <c r="AK201" s="3">
        <f t="shared" ref="AK201:AM201" si="580">AK203+AK204</f>
        <v>0</v>
      </c>
      <c r="AL201" s="3">
        <f t="shared" si="571"/>
        <v>279089.3</v>
      </c>
      <c r="AM201" s="3">
        <f t="shared" si="580"/>
        <v>0</v>
      </c>
      <c r="AN201" s="3">
        <f t="shared" si="572"/>
        <v>279089.3</v>
      </c>
      <c r="AO201" s="3">
        <f t="shared" ref="AO201:AQ201" si="581">AO203+AO204</f>
        <v>0</v>
      </c>
      <c r="AP201" s="3">
        <f t="shared" si="573"/>
        <v>279089.3</v>
      </c>
      <c r="AQ201" s="3">
        <f t="shared" si="581"/>
        <v>0</v>
      </c>
      <c r="AR201" s="3">
        <f t="shared" si="379"/>
        <v>279089.3</v>
      </c>
      <c r="AS201" s="5"/>
      <c r="AT201" s="5"/>
    </row>
    <row r="202" spans="1:46" x14ac:dyDescent="0.35">
      <c r="A202" s="31"/>
      <c r="B202" s="24" t="s">
        <v>5</v>
      </c>
      <c r="C202" s="2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3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5"/>
      <c r="AT202" s="5"/>
    </row>
    <row r="203" spans="1:46" hidden="1" x14ac:dyDescent="0.35">
      <c r="A203" s="13"/>
      <c r="B203" s="1" t="s">
        <v>6</v>
      </c>
      <c r="C203" s="1"/>
      <c r="D203" s="4">
        <v>5305</v>
      </c>
      <c r="E203" s="4"/>
      <c r="F203" s="4">
        <f t="shared" si="455"/>
        <v>5305</v>
      </c>
      <c r="G203" s="4"/>
      <c r="H203" s="4">
        <f t="shared" ref="H203:H205" si="582">F203+G203</f>
        <v>5305</v>
      </c>
      <c r="I203" s="4"/>
      <c r="J203" s="4">
        <f t="shared" ref="J203:J205" si="583">H203+I203</f>
        <v>5305</v>
      </c>
      <c r="K203" s="4"/>
      <c r="L203" s="4">
        <f t="shared" ref="L203:L205" si="584">J203+K203</f>
        <v>5305</v>
      </c>
      <c r="M203" s="4"/>
      <c r="N203" s="4">
        <f>L203+M203</f>
        <v>5305</v>
      </c>
      <c r="O203" s="4"/>
      <c r="P203" s="4">
        <f>N203+O203</f>
        <v>5305</v>
      </c>
      <c r="Q203" s="4"/>
      <c r="R203" s="4">
        <f t="shared" si="377"/>
        <v>5305</v>
      </c>
      <c r="S203" s="4">
        <v>136893.6</v>
      </c>
      <c r="T203" s="4"/>
      <c r="U203" s="4">
        <f t="shared" si="456"/>
        <v>136893.6</v>
      </c>
      <c r="V203" s="4"/>
      <c r="W203" s="4">
        <f t="shared" ref="W203:W205" si="585">U203+V203</f>
        <v>136893.6</v>
      </c>
      <c r="X203" s="4"/>
      <c r="Y203" s="4">
        <f t="shared" ref="Y203:Y205" si="586">W203+X203</f>
        <v>136893.6</v>
      </c>
      <c r="Z203" s="4"/>
      <c r="AA203" s="4">
        <f t="shared" ref="AA203:AA205" si="587">Y203+Z203</f>
        <v>136893.6</v>
      </c>
      <c r="AB203" s="4">
        <v>-125313.01</v>
      </c>
      <c r="AC203" s="4">
        <f t="shared" ref="AC203:AC205" si="588">AA203+AB203</f>
        <v>11580.590000000011</v>
      </c>
      <c r="AD203" s="4"/>
      <c r="AE203" s="4">
        <f t="shared" si="378"/>
        <v>11580.590000000011</v>
      </c>
      <c r="AF203" s="3">
        <v>279089.3</v>
      </c>
      <c r="AG203" s="3"/>
      <c r="AH203" s="3">
        <f t="shared" si="457"/>
        <v>279089.3</v>
      </c>
      <c r="AI203" s="3"/>
      <c r="AJ203" s="3">
        <f t="shared" ref="AJ203:AJ205" si="589">AH203+AI203</f>
        <v>279089.3</v>
      </c>
      <c r="AK203" s="3"/>
      <c r="AL203" s="3">
        <f t="shared" ref="AL203:AL205" si="590">AJ203+AK203</f>
        <v>279089.3</v>
      </c>
      <c r="AM203" s="3"/>
      <c r="AN203" s="3">
        <f t="shared" ref="AN203:AN205" si="591">AL203+AM203</f>
        <v>279089.3</v>
      </c>
      <c r="AO203" s="3"/>
      <c r="AP203" s="3">
        <f t="shared" ref="AP203:AP205" si="592">AN203+AO203</f>
        <v>279089.3</v>
      </c>
      <c r="AQ203" s="3"/>
      <c r="AR203" s="3">
        <f t="shared" si="379"/>
        <v>279089.3</v>
      </c>
      <c r="AS203" s="5" t="s">
        <v>394</v>
      </c>
      <c r="AT203" s="5">
        <v>0</v>
      </c>
    </row>
    <row r="204" spans="1:46" x14ac:dyDescent="0.35">
      <c r="A204" s="31"/>
      <c r="B204" s="24" t="s">
        <v>21</v>
      </c>
      <c r="C204" s="24"/>
      <c r="D204" s="4">
        <v>15915</v>
      </c>
      <c r="E204" s="4"/>
      <c r="F204" s="4">
        <f t="shared" si="455"/>
        <v>15915</v>
      </c>
      <c r="G204" s="4"/>
      <c r="H204" s="4">
        <f t="shared" si="582"/>
        <v>15915</v>
      </c>
      <c r="I204" s="4"/>
      <c r="J204" s="4">
        <f t="shared" si="583"/>
        <v>15915</v>
      </c>
      <c r="K204" s="4"/>
      <c r="L204" s="4">
        <f t="shared" si="584"/>
        <v>15915</v>
      </c>
      <c r="M204" s="4"/>
      <c r="N204" s="4">
        <f>L204+M204</f>
        <v>15915</v>
      </c>
      <c r="O204" s="4"/>
      <c r="P204" s="4">
        <f>N204+O204</f>
        <v>15915</v>
      </c>
      <c r="Q204" s="4"/>
      <c r="R204" s="3">
        <f t="shared" si="377"/>
        <v>15915</v>
      </c>
      <c r="S204" s="4">
        <v>426363.1</v>
      </c>
      <c r="T204" s="4"/>
      <c r="U204" s="4">
        <f t="shared" si="456"/>
        <v>426363.1</v>
      </c>
      <c r="V204" s="4"/>
      <c r="W204" s="4">
        <f t="shared" si="585"/>
        <v>426363.1</v>
      </c>
      <c r="X204" s="4"/>
      <c r="Y204" s="4">
        <f t="shared" si="586"/>
        <v>426363.1</v>
      </c>
      <c r="Z204" s="4"/>
      <c r="AA204" s="4">
        <f t="shared" si="587"/>
        <v>426363.1</v>
      </c>
      <c r="AB204" s="4">
        <v>-375938.8</v>
      </c>
      <c r="AC204" s="4">
        <f t="shared" si="588"/>
        <v>50424.299999999988</v>
      </c>
      <c r="AD204" s="4"/>
      <c r="AE204" s="3">
        <f t="shared" si="378"/>
        <v>50424.299999999988</v>
      </c>
      <c r="AF204" s="3">
        <v>0</v>
      </c>
      <c r="AG204" s="3">
        <v>0</v>
      </c>
      <c r="AH204" s="3">
        <f t="shared" si="457"/>
        <v>0</v>
      </c>
      <c r="AI204" s="3">
        <v>0</v>
      </c>
      <c r="AJ204" s="3">
        <f t="shared" si="589"/>
        <v>0</v>
      </c>
      <c r="AK204" s="3">
        <v>0</v>
      </c>
      <c r="AL204" s="3">
        <f t="shared" si="590"/>
        <v>0</v>
      </c>
      <c r="AM204" s="3">
        <v>0</v>
      </c>
      <c r="AN204" s="3">
        <f t="shared" si="591"/>
        <v>0</v>
      </c>
      <c r="AO204" s="3">
        <v>0</v>
      </c>
      <c r="AP204" s="3">
        <f t="shared" si="592"/>
        <v>0</v>
      </c>
      <c r="AQ204" s="3">
        <v>0</v>
      </c>
      <c r="AR204" s="3">
        <f t="shared" si="379"/>
        <v>0</v>
      </c>
      <c r="AS204" s="5" t="s">
        <v>297</v>
      </c>
      <c r="AT204" s="5"/>
    </row>
    <row r="205" spans="1:46" ht="36" x14ac:dyDescent="0.35">
      <c r="A205" s="31" t="s">
        <v>227</v>
      </c>
      <c r="B205" s="24" t="s">
        <v>37</v>
      </c>
      <c r="C205" s="2" t="s">
        <v>97</v>
      </c>
      <c r="D205" s="4">
        <f>D207+D208</f>
        <v>0</v>
      </c>
      <c r="E205" s="4">
        <f>E207+E208</f>
        <v>0</v>
      </c>
      <c r="F205" s="4">
        <f t="shared" si="455"/>
        <v>0</v>
      </c>
      <c r="G205" s="4">
        <f>G207+G208</f>
        <v>0</v>
      </c>
      <c r="H205" s="4">
        <f t="shared" si="582"/>
        <v>0</v>
      </c>
      <c r="I205" s="4">
        <f>I207+I208</f>
        <v>0</v>
      </c>
      <c r="J205" s="4">
        <f t="shared" si="583"/>
        <v>0</v>
      </c>
      <c r="K205" s="4">
        <f>K207+K208</f>
        <v>0</v>
      </c>
      <c r="L205" s="4">
        <f t="shared" si="584"/>
        <v>0</v>
      </c>
      <c r="M205" s="4">
        <f>M207+M208</f>
        <v>0</v>
      </c>
      <c r="N205" s="4">
        <f>L205+M205</f>
        <v>0</v>
      </c>
      <c r="O205" s="4">
        <f>O207+O208</f>
        <v>0</v>
      </c>
      <c r="P205" s="4">
        <f>N205+O205</f>
        <v>0</v>
      </c>
      <c r="Q205" s="4">
        <f>Q207+Q208</f>
        <v>0</v>
      </c>
      <c r="R205" s="3">
        <f t="shared" si="377"/>
        <v>0</v>
      </c>
      <c r="S205" s="4">
        <f t="shared" ref="S205:AF205" si="593">S207+S208</f>
        <v>41507.199999999997</v>
      </c>
      <c r="T205" s="4">
        <f t="shared" ref="T205:V205" si="594">T207+T208</f>
        <v>0</v>
      </c>
      <c r="U205" s="4">
        <f t="shared" si="456"/>
        <v>41507.199999999997</v>
      </c>
      <c r="V205" s="4">
        <f t="shared" si="594"/>
        <v>0</v>
      </c>
      <c r="W205" s="4">
        <f t="shared" si="585"/>
        <v>41507.199999999997</v>
      </c>
      <c r="X205" s="4">
        <f t="shared" ref="X205" si="595">X207+X208</f>
        <v>0</v>
      </c>
      <c r="Y205" s="4">
        <f t="shared" si="586"/>
        <v>41507.199999999997</v>
      </c>
      <c r="Z205" s="4">
        <f t="shared" ref="Z205:AB205" si="596">Z207+Z208</f>
        <v>0</v>
      </c>
      <c r="AA205" s="4">
        <f t="shared" si="587"/>
        <v>41507.199999999997</v>
      </c>
      <c r="AB205" s="4">
        <f t="shared" si="596"/>
        <v>0</v>
      </c>
      <c r="AC205" s="4">
        <f t="shared" si="588"/>
        <v>41507.199999999997</v>
      </c>
      <c r="AD205" s="4">
        <f t="shared" ref="AD205" si="597">AD207+AD208</f>
        <v>0</v>
      </c>
      <c r="AE205" s="3">
        <f t="shared" si="378"/>
        <v>41507.199999999997</v>
      </c>
      <c r="AF205" s="4">
        <f t="shared" si="593"/>
        <v>0</v>
      </c>
      <c r="AG205" s="3">
        <f t="shared" ref="AG205:AI205" si="598">AG207+AG208</f>
        <v>0</v>
      </c>
      <c r="AH205" s="3">
        <f t="shared" si="457"/>
        <v>0</v>
      </c>
      <c r="AI205" s="3">
        <f t="shared" si="598"/>
        <v>0</v>
      </c>
      <c r="AJ205" s="3">
        <f t="shared" si="589"/>
        <v>0</v>
      </c>
      <c r="AK205" s="3">
        <f t="shared" ref="AK205:AM205" si="599">AK207+AK208</f>
        <v>0</v>
      </c>
      <c r="AL205" s="3">
        <f t="shared" si="590"/>
        <v>0</v>
      </c>
      <c r="AM205" s="3">
        <f t="shared" si="599"/>
        <v>0</v>
      </c>
      <c r="AN205" s="3">
        <f t="shared" si="591"/>
        <v>0</v>
      </c>
      <c r="AO205" s="3">
        <f t="shared" ref="AO205:AQ205" si="600">AO207+AO208</f>
        <v>0</v>
      </c>
      <c r="AP205" s="3">
        <f t="shared" si="592"/>
        <v>0</v>
      </c>
      <c r="AQ205" s="3">
        <f t="shared" si="600"/>
        <v>0</v>
      </c>
      <c r="AR205" s="3">
        <f t="shared" si="379"/>
        <v>0</v>
      </c>
      <c r="AS205" s="5"/>
      <c r="AT205" s="5"/>
    </row>
    <row r="206" spans="1:46" x14ac:dyDescent="0.35">
      <c r="A206" s="31"/>
      <c r="B206" s="24" t="s">
        <v>5</v>
      </c>
      <c r="C206" s="2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3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5"/>
      <c r="AT206" s="5"/>
    </row>
    <row r="207" spans="1:46" hidden="1" x14ac:dyDescent="0.35">
      <c r="A207" s="13"/>
      <c r="B207" s="1" t="s">
        <v>6</v>
      </c>
      <c r="C207" s="1"/>
      <c r="D207" s="4">
        <v>0</v>
      </c>
      <c r="E207" s="4">
        <v>0</v>
      </c>
      <c r="F207" s="4">
        <f t="shared" si="455"/>
        <v>0</v>
      </c>
      <c r="G207" s="4">
        <v>0</v>
      </c>
      <c r="H207" s="4">
        <f t="shared" ref="H207:H209" si="601">F207+G207</f>
        <v>0</v>
      </c>
      <c r="I207" s="4">
        <v>0</v>
      </c>
      <c r="J207" s="4">
        <f t="shared" ref="J207:J209" si="602">H207+I207</f>
        <v>0</v>
      </c>
      <c r="K207" s="4">
        <v>0</v>
      </c>
      <c r="L207" s="4">
        <f t="shared" ref="L207:L209" si="603">J207+K207</f>
        <v>0</v>
      </c>
      <c r="M207" s="4">
        <v>0</v>
      </c>
      <c r="N207" s="4">
        <f>L207+M207</f>
        <v>0</v>
      </c>
      <c r="O207" s="4">
        <v>0</v>
      </c>
      <c r="P207" s="4">
        <f>N207+O207</f>
        <v>0</v>
      </c>
      <c r="Q207" s="4">
        <v>0</v>
      </c>
      <c r="R207" s="4">
        <f t="shared" si="377"/>
        <v>0</v>
      </c>
      <c r="S207" s="4">
        <v>10376.900000000001</v>
      </c>
      <c r="T207" s="4"/>
      <c r="U207" s="4">
        <f t="shared" si="456"/>
        <v>10376.900000000001</v>
      </c>
      <c r="V207" s="4"/>
      <c r="W207" s="4">
        <f t="shared" ref="W207:W209" si="604">U207+V207</f>
        <v>10376.900000000001</v>
      </c>
      <c r="X207" s="4"/>
      <c r="Y207" s="4">
        <f t="shared" ref="Y207:Y209" si="605">W207+X207</f>
        <v>10376.900000000001</v>
      </c>
      <c r="Z207" s="4"/>
      <c r="AA207" s="4">
        <f t="shared" ref="AA207:AA209" si="606">Y207+Z207</f>
        <v>10376.900000000001</v>
      </c>
      <c r="AB207" s="4"/>
      <c r="AC207" s="4">
        <f t="shared" ref="AC207:AC209" si="607">AA207+AB207</f>
        <v>10376.900000000001</v>
      </c>
      <c r="AD207" s="4"/>
      <c r="AE207" s="4">
        <f t="shared" si="378"/>
        <v>10376.900000000001</v>
      </c>
      <c r="AF207" s="3">
        <v>0</v>
      </c>
      <c r="AG207" s="3">
        <v>0</v>
      </c>
      <c r="AH207" s="3">
        <f t="shared" si="457"/>
        <v>0</v>
      </c>
      <c r="AI207" s="3">
        <v>0</v>
      </c>
      <c r="AJ207" s="3">
        <f t="shared" ref="AJ207:AJ209" si="608">AH207+AI207</f>
        <v>0</v>
      </c>
      <c r="AK207" s="3">
        <v>0</v>
      </c>
      <c r="AL207" s="3">
        <f t="shared" ref="AL207:AL209" si="609">AJ207+AK207</f>
        <v>0</v>
      </c>
      <c r="AM207" s="3">
        <v>0</v>
      </c>
      <c r="AN207" s="3">
        <f t="shared" ref="AN207:AN209" si="610">AL207+AM207</f>
        <v>0</v>
      </c>
      <c r="AO207" s="3">
        <v>0</v>
      </c>
      <c r="AP207" s="3">
        <f t="shared" ref="AP207:AP209" si="611">AN207+AO207</f>
        <v>0</v>
      </c>
      <c r="AQ207" s="3">
        <v>0</v>
      </c>
      <c r="AR207" s="3">
        <f t="shared" si="379"/>
        <v>0</v>
      </c>
      <c r="AS207" s="5" t="s">
        <v>292</v>
      </c>
      <c r="AT207" s="5">
        <v>0</v>
      </c>
    </row>
    <row r="208" spans="1:46" x14ac:dyDescent="0.35">
      <c r="A208" s="31"/>
      <c r="B208" s="24" t="s">
        <v>21</v>
      </c>
      <c r="C208" s="24"/>
      <c r="D208" s="4">
        <v>0</v>
      </c>
      <c r="E208" s="4">
        <v>0</v>
      </c>
      <c r="F208" s="4">
        <f t="shared" si="455"/>
        <v>0</v>
      </c>
      <c r="G208" s="4">
        <v>0</v>
      </c>
      <c r="H208" s="4">
        <f t="shared" si="601"/>
        <v>0</v>
      </c>
      <c r="I208" s="4">
        <v>0</v>
      </c>
      <c r="J208" s="4">
        <f t="shared" si="602"/>
        <v>0</v>
      </c>
      <c r="K208" s="4">
        <v>0</v>
      </c>
      <c r="L208" s="4">
        <f t="shared" si="603"/>
        <v>0</v>
      </c>
      <c r="M208" s="4">
        <v>0</v>
      </c>
      <c r="N208" s="4">
        <f>L208+M208</f>
        <v>0</v>
      </c>
      <c r="O208" s="4">
        <v>0</v>
      </c>
      <c r="P208" s="4">
        <f>N208+O208</f>
        <v>0</v>
      </c>
      <c r="Q208" s="4">
        <v>0</v>
      </c>
      <c r="R208" s="3">
        <f t="shared" si="377"/>
        <v>0</v>
      </c>
      <c r="S208" s="4">
        <v>31130.299999999996</v>
      </c>
      <c r="T208" s="4"/>
      <c r="U208" s="4">
        <f t="shared" si="456"/>
        <v>31130.299999999996</v>
      </c>
      <c r="V208" s="4"/>
      <c r="W208" s="4">
        <f t="shared" si="604"/>
        <v>31130.299999999996</v>
      </c>
      <c r="X208" s="4"/>
      <c r="Y208" s="4">
        <f t="shared" si="605"/>
        <v>31130.299999999996</v>
      </c>
      <c r="Z208" s="4"/>
      <c r="AA208" s="4">
        <f t="shared" si="606"/>
        <v>31130.299999999996</v>
      </c>
      <c r="AB208" s="4"/>
      <c r="AC208" s="4">
        <f t="shared" si="607"/>
        <v>31130.299999999996</v>
      </c>
      <c r="AD208" s="4"/>
      <c r="AE208" s="3">
        <f t="shared" si="378"/>
        <v>31130.299999999996</v>
      </c>
      <c r="AF208" s="3">
        <v>0</v>
      </c>
      <c r="AG208" s="3">
        <v>0</v>
      </c>
      <c r="AH208" s="3">
        <f t="shared" si="457"/>
        <v>0</v>
      </c>
      <c r="AI208" s="3">
        <v>0</v>
      </c>
      <c r="AJ208" s="3">
        <f t="shared" si="608"/>
        <v>0</v>
      </c>
      <c r="AK208" s="3">
        <v>0</v>
      </c>
      <c r="AL208" s="3">
        <f t="shared" si="609"/>
        <v>0</v>
      </c>
      <c r="AM208" s="3">
        <v>0</v>
      </c>
      <c r="AN208" s="3">
        <f t="shared" si="610"/>
        <v>0</v>
      </c>
      <c r="AO208" s="3">
        <v>0</v>
      </c>
      <c r="AP208" s="3">
        <f t="shared" si="611"/>
        <v>0</v>
      </c>
      <c r="AQ208" s="3">
        <v>0</v>
      </c>
      <c r="AR208" s="3">
        <f t="shared" si="379"/>
        <v>0</v>
      </c>
      <c r="AS208" s="5" t="s">
        <v>297</v>
      </c>
      <c r="AT208" s="5"/>
    </row>
    <row r="209" spans="1:46" ht="72" x14ac:dyDescent="0.35">
      <c r="A209" s="31" t="s">
        <v>228</v>
      </c>
      <c r="B209" s="24" t="s">
        <v>38</v>
      </c>
      <c r="C209" s="2" t="s">
        <v>97</v>
      </c>
      <c r="D209" s="4">
        <f>D211+D212</f>
        <v>0</v>
      </c>
      <c r="E209" s="4">
        <f>E211+E212</f>
        <v>0</v>
      </c>
      <c r="F209" s="4">
        <f t="shared" si="455"/>
        <v>0</v>
      </c>
      <c r="G209" s="4">
        <f>G211+G212</f>
        <v>0</v>
      </c>
      <c r="H209" s="4">
        <f t="shared" si="601"/>
        <v>0</v>
      </c>
      <c r="I209" s="4">
        <f>I211+I212</f>
        <v>0</v>
      </c>
      <c r="J209" s="4">
        <f t="shared" si="602"/>
        <v>0</v>
      </c>
      <c r="K209" s="4">
        <f>K211+K212</f>
        <v>0</v>
      </c>
      <c r="L209" s="4">
        <f t="shared" si="603"/>
        <v>0</v>
      </c>
      <c r="M209" s="4">
        <f>M211+M212</f>
        <v>0</v>
      </c>
      <c r="N209" s="4">
        <f>L209+M209</f>
        <v>0</v>
      </c>
      <c r="O209" s="4">
        <f>O211+O212</f>
        <v>0</v>
      </c>
      <c r="P209" s="4">
        <f>N209+O209</f>
        <v>0</v>
      </c>
      <c r="Q209" s="4">
        <f>Q211+Q212</f>
        <v>0</v>
      </c>
      <c r="R209" s="3">
        <f t="shared" si="377"/>
        <v>0</v>
      </c>
      <c r="S209" s="4">
        <f t="shared" ref="S209:AF209" si="612">S211+S212</f>
        <v>0</v>
      </c>
      <c r="T209" s="4">
        <f t="shared" ref="T209:V209" si="613">T211+T212</f>
        <v>0</v>
      </c>
      <c r="U209" s="4">
        <f t="shared" si="456"/>
        <v>0</v>
      </c>
      <c r="V209" s="4">
        <f t="shared" si="613"/>
        <v>0</v>
      </c>
      <c r="W209" s="4">
        <f t="shared" si="604"/>
        <v>0</v>
      </c>
      <c r="X209" s="4">
        <f t="shared" ref="X209" si="614">X211+X212</f>
        <v>0</v>
      </c>
      <c r="Y209" s="4">
        <f t="shared" si="605"/>
        <v>0</v>
      </c>
      <c r="Z209" s="4">
        <f t="shared" ref="Z209:AB209" si="615">Z211+Z212</f>
        <v>0</v>
      </c>
      <c r="AA209" s="4">
        <f t="shared" si="606"/>
        <v>0</v>
      </c>
      <c r="AB209" s="4">
        <f t="shared" si="615"/>
        <v>0</v>
      </c>
      <c r="AC209" s="4">
        <f t="shared" si="607"/>
        <v>0</v>
      </c>
      <c r="AD209" s="4">
        <f t="shared" ref="AD209" si="616">AD211+AD212</f>
        <v>0</v>
      </c>
      <c r="AE209" s="3">
        <f t="shared" si="378"/>
        <v>0</v>
      </c>
      <c r="AF209" s="4">
        <f t="shared" si="612"/>
        <v>46155</v>
      </c>
      <c r="AG209" s="3">
        <f t="shared" ref="AG209:AI209" si="617">AG211+AG212</f>
        <v>0</v>
      </c>
      <c r="AH209" s="3">
        <f t="shared" si="457"/>
        <v>46155</v>
      </c>
      <c r="AI209" s="3">
        <f t="shared" si="617"/>
        <v>0</v>
      </c>
      <c r="AJ209" s="3">
        <f t="shared" si="608"/>
        <v>46155</v>
      </c>
      <c r="AK209" s="3">
        <f t="shared" ref="AK209:AM209" si="618">AK211+AK212</f>
        <v>0</v>
      </c>
      <c r="AL209" s="3">
        <f t="shared" si="609"/>
        <v>46155</v>
      </c>
      <c r="AM209" s="3">
        <f t="shared" si="618"/>
        <v>0</v>
      </c>
      <c r="AN209" s="3">
        <f t="shared" si="610"/>
        <v>46155</v>
      </c>
      <c r="AO209" s="3">
        <f t="shared" ref="AO209:AQ209" si="619">AO211+AO212</f>
        <v>0</v>
      </c>
      <c r="AP209" s="3">
        <f t="shared" si="611"/>
        <v>46155</v>
      </c>
      <c r="AQ209" s="3">
        <f t="shared" si="619"/>
        <v>0</v>
      </c>
      <c r="AR209" s="3">
        <f t="shared" si="379"/>
        <v>46155</v>
      </c>
      <c r="AS209" s="5"/>
      <c r="AT209" s="5"/>
    </row>
    <row r="210" spans="1:46" x14ac:dyDescent="0.35">
      <c r="A210" s="31"/>
      <c r="B210" s="24" t="s">
        <v>5</v>
      </c>
      <c r="C210" s="2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3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5"/>
      <c r="AT210" s="5"/>
    </row>
    <row r="211" spans="1:46" hidden="1" x14ac:dyDescent="0.35">
      <c r="A211" s="13"/>
      <c r="B211" s="1" t="s">
        <v>6</v>
      </c>
      <c r="C211" s="1"/>
      <c r="D211" s="4">
        <v>0</v>
      </c>
      <c r="E211" s="4">
        <v>0</v>
      </c>
      <c r="F211" s="4">
        <f t="shared" si="455"/>
        <v>0</v>
      </c>
      <c r="G211" s="4">
        <v>0</v>
      </c>
      <c r="H211" s="4">
        <f t="shared" ref="H211:H213" si="620">F211+G211</f>
        <v>0</v>
      </c>
      <c r="I211" s="4">
        <v>0</v>
      </c>
      <c r="J211" s="4">
        <f t="shared" ref="J211:J213" si="621">H211+I211</f>
        <v>0</v>
      </c>
      <c r="K211" s="4">
        <v>0</v>
      </c>
      <c r="L211" s="4">
        <f t="shared" ref="L211:L213" si="622">J211+K211</f>
        <v>0</v>
      </c>
      <c r="M211" s="4">
        <v>0</v>
      </c>
      <c r="N211" s="4">
        <f>L211+M211</f>
        <v>0</v>
      </c>
      <c r="O211" s="4">
        <v>0</v>
      </c>
      <c r="P211" s="4">
        <f>N211+O211</f>
        <v>0</v>
      </c>
      <c r="Q211" s="4">
        <v>0</v>
      </c>
      <c r="R211" s="4">
        <f t="shared" ref="R211:R275" si="623">P211+Q211</f>
        <v>0</v>
      </c>
      <c r="S211" s="4">
        <v>0</v>
      </c>
      <c r="T211" s="4">
        <v>0</v>
      </c>
      <c r="U211" s="4">
        <f t="shared" si="456"/>
        <v>0</v>
      </c>
      <c r="V211" s="4">
        <v>0</v>
      </c>
      <c r="W211" s="4">
        <f t="shared" ref="W211:W213" si="624">U211+V211</f>
        <v>0</v>
      </c>
      <c r="X211" s="4">
        <v>0</v>
      </c>
      <c r="Y211" s="4">
        <f t="shared" ref="Y211:Y213" si="625">W211+X211</f>
        <v>0</v>
      </c>
      <c r="Z211" s="4">
        <v>0</v>
      </c>
      <c r="AA211" s="4">
        <f t="shared" ref="AA211:AA213" si="626">Y211+Z211</f>
        <v>0</v>
      </c>
      <c r="AB211" s="4">
        <v>0</v>
      </c>
      <c r="AC211" s="4">
        <f t="shared" ref="AC211:AC213" si="627">AA211+AB211</f>
        <v>0</v>
      </c>
      <c r="AD211" s="4">
        <v>0</v>
      </c>
      <c r="AE211" s="4">
        <f t="shared" ref="AE211:AE275" si="628">AC211+AD211</f>
        <v>0</v>
      </c>
      <c r="AF211" s="3">
        <v>11538.9</v>
      </c>
      <c r="AG211" s="3"/>
      <c r="AH211" s="3">
        <f t="shared" si="457"/>
        <v>11538.9</v>
      </c>
      <c r="AI211" s="3"/>
      <c r="AJ211" s="3">
        <f t="shared" ref="AJ211:AJ213" si="629">AH211+AI211</f>
        <v>11538.9</v>
      </c>
      <c r="AK211" s="3"/>
      <c r="AL211" s="3">
        <f t="shared" ref="AL211:AL213" si="630">AJ211+AK211</f>
        <v>11538.9</v>
      </c>
      <c r="AM211" s="3"/>
      <c r="AN211" s="3">
        <f t="shared" ref="AN211:AN213" si="631">AL211+AM211</f>
        <v>11538.9</v>
      </c>
      <c r="AO211" s="3"/>
      <c r="AP211" s="3">
        <f t="shared" ref="AP211:AP213" si="632">AN211+AO211</f>
        <v>11538.9</v>
      </c>
      <c r="AQ211" s="3"/>
      <c r="AR211" s="3">
        <f t="shared" ref="AR211:AR275" si="633">AP211+AQ211</f>
        <v>11538.9</v>
      </c>
      <c r="AS211" s="5" t="s">
        <v>293</v>
      </c>
      <c r="AT211" s="5">
        <v>0</v>
      </c>
    </row>
    <row r="212" spans="1:46" x14ac:dyDescent="0.35">
      <c r="A212" s="31"/>
      <c r="B212" s="24" t="s">
        <v>21</v>
      </c>
      <c r="C212" s="24"/>
      <c r="D212" s="4">
        <v>0</v>
      </c>
      <c r="E212" s="4">
        <v>0</v>
      </c>
      <c r="F212" s="4">
        <f t="shared" si="455"/>
        <v>0</v>
      </c>
      <c r="G212" s="4">
        <v>0</v>
      </c>
      <c r="H212" s="4">
        <f t="shared" si="620"/>
        <v>0</v>
      </c>
      <c r="I212" s="4">
        <v>0</v>
      </c>
      <c r="J212" s="4">
        <f t="shared" si="621"/>
        <v>0</v>
      </c>
      <c r="K212" s="4">
        <v>0</v>
      </c>
      <c r="L212" s="4">
        <f t="shared" si="622"/>
        <v>0</v>
      </c>
      <c r="M212" s="4">
        <v>0</v>
      </c>
      <c r="N212" s="4">
        <f>L212+M212</f>
        <v>0</v>
      </c>
      <c r="O212" s="4">
        <v>0</v>
      </c>
      <c r="P212" s="4">
        <f>N212+O212</f>
        <v>0</v>
      </c>
      <c r="Q212" s="4">
        <v>0</v>
      </c>
      <c r="R212" s="3">
        <f t="shared" si="623"/>
        <v>0</v>
      </c>
      <c r="S212" s="4">
        <v>0</v>
      </c>
      <c r="T212" s="4">
        <v>0</v>
      </c>
      <c r="U212" s="4">
        <f t="shared" si="456"/>
        <v>0</v>
      </c>
      <c r="V212" s="4">
        <v>0</v>
      </c>
      <c r="W212" s="4">
        <f t="shared" si="624"/>
        <v>0</v>
      </c>
      <c r="X212" s="4">
        <v>0</v>
      </c>
      <c r="Y212" s="4">
        <f t="shared" si="625"/>
        <v>0</v>
      </c>
      <c r="Z212" s="4">
        <v>0</v>
      </c>
      <c r="AA212" s="4">
        <f t="shared" si="626"/>
        <v>0</v>
      </c>
      <c r="AB212" s="4">
        <v>0</v>
      </c>
      <c r="AC212" s="4">
        <f t="shared" si="627"/>
        <v>0</v>
      </c>
      <c r="AD212" s="4">
        <v>0</v>
      </c>
      <c r="AE212" s="3">
        <f t="shared" si="628"/>
        <v>0</v>
      </c>
      <c r="AF212" s="3">
        <v>34616.1</v>
      </c>
      <c r="AG212" s="3"/>
      <c r="AH212" s="3">
        <f t="shared" si="457"/>
        <v>34616.1</v>
      </c>
      <c r="AI212" s="3"/>
      <c r="AJ212" s="3">
        <f t="shared" si="629"/>
        <v>34616.1</v>
      </c>
      <c r="AK212" s="3"/>
      <c r="AL212" s="3">
        <f t="shared" si="630"/>
        <v>34616.1</v>
      </c>
      <c r="AM212" s="3"/>
      <c r="AN212" s="3">
        <f t="shared" si="631"/>
        <v>34616.1</v>
      </c>
      <c r="AO212" s="3"/>
      <c r="AP212" s="3">
        <f t="shared" si="632"/>
        <v>34616.1</v>
      </c>
      <c r="AQ212" s="3"/>
      <c r="AR212" s="3">
        <f t="shared" si="633"/>
        <v>34616.1</v>
      </c>
      <c r="AS212" s="5" t="s">
        <v>297</v>
      </c>
      <c r="AT212" s="5"/>
    </row>
    <row r="213" spans="1:46" ht="36" x14ac:dyDescent="0.35">
      <c r="A213" s="31" t="s">
        <v>229</v>
      </c>
      <c r="B213" s="24" t="s">
        <v>39</v>
      </c>
      <c r="C213" s="2" t="s">
        <v>97</v>
      </c>
      <c r="D213" s="4">
        <f>D215+D216</f>
        <v>164599.4</v>
      </c>
      <c r="E213" s="4">
        <f>E215+E216</f>
        <v>0</v>
      </c>
      <c r="F213" s="4">
        <f t="shared" si="455"/>
        <v>164599.4</v>
      </c>
      <c r="G213" s="4">
        <f>G215+G216</f>
        <v>0</v>
      </c>
      <c r="H213" s="4">
        <f t="shared" si="620"/>
        <v>164599.4</v>
      </c>
      <c r="I213" s="4">
        <f>I215+I216</f>
        <v>0</v>
      </c>
      <c r="J213" s="4">
        <f t="shared" si="621"/>
        <v>164599.4</v>
      </c>
      <c r="K213" s="4">
        <f>K215+K216</f>
        <v>0</v>
      </c>
      <c r="L213" s="4">
        <f t="shared" si="622"/>
        <v>164599.4</v>
      </c>
      <c r="M213" s="4">
        <f>M215+M216</f>
        <v>0</v>
      </c>
      <c r="N213" s="4">
        <f>L213+M213</f>
        <v>164599.4</v>
      </c>
      <c r="O213" s="4">
        <f>O215+O216</f>
        <v>0</v>
      </c>
      <c r="P213" s="4">
        <f>N213+O213</f>
        <v>164599.4</v>
      </c>
      <c r="Q213" s="4">
        <f>Q215+Q216</f>
        <v>15563.227000000001</v>
      </c>
      <c r="R213" s="3">
        <f t="shared" si="623"/>
        <v>180162.62700000001</v>
      </c>
      <c r="S213" s="4">
        <f t="shared" ref="S213:AF213" si="634">S215+S216</f>
        <v>920064.8</v>
      </c>
      <c r="T213" s="4">
        <f t="shared" ref="T213:V213" si="635">T215+T216</f>
        <v>0</v>
      </c>
      <c r="U213" s="4">
        <f t="shared" si="456"/>
        <v>920064.8</v>
      </c>
      <c r="V213" s="4">
        <f t="shared" si="635"/>
        <v>0</v>
      </c>
      <c r="W213" s="4">
        <f t="shared" si="624"/>
        <v>920064.8</v>
      </c>
      <c r="X213" s="4">
        <f t="shared" ref="X213" si="636">X215+X216</f>
        <v>0</v>
      </c>
      <c r="Y213" s="4">
        <f t="shared" si="625"/>
        <v>920064.8</v>
      </c>
      <c r="Z213" s="4">
        <f t="shared" ref="Z213:AB213" si="637">Z215+Z216</f>
        <v>0</v>
      </c>
      <c r="AA213" s="4">
        <f t="shared" si="626"/>
        <v>920064.8</v>
      </c>
      <c r="AB213" s="4">
        <f t="shared" si="637"/>
        <v>-35000</v>
      </c>
      <c r="AC213" s="4">
        <f t="shared" si="627"/>
        <v>885064.8</v>
      </c>
      <c r="AD213" s="4">
        <f t="shared" ref="AD213" si="638">AD215+AD216</f>
        <v>0</v>
      </c>
      <c r="AE213" s="3">
        <f t="shared" si="628"/>
        <v>885064.8</v>
      </c>
      <c r="AF213" s="4">
        <f t="shared" si="634"/>
        <v>1645765</v>
      </c>
      <c r="AG213" s="3">
        <f t="shared" ref="AG213:AI213" si="639">AG215+AG216</f>
        <v>0</v>
      </c>
      <c r="AH213" s="3">
        <f t="shared" si="457"/>
        <v>1645765</v>
      </c>
      <c r="AI213" s="3">
        <f t="shared" si="639"/>
        <v>0</v>
      </c>
      <c r="AJ213" s="3">
        <f t="shared" si="629"/>
        <v>1645765</v>
      </c>
      <c r="AK213" s="3">
        <f t="shared" ref="AK213:AM213" si="640">AK215+AK216</f>
        <v>0</v>
      </c>
      <c r="AL213" s="3">
        <f t="shared" si="630"/>
        <v>1645765</v>
      </c>
      <c r="AM213" s="3">
        <f t="shared" si="640"/>
        <v>0</v>
      </c>
      <c r="AN213" s="3">
        <f t="shared" si="631"/>
        <v>1645765</v>
      </c>
      <c r="AO213" s="3">
        <f t="shared" ref="AO213:AQ213" si="641">AO215+AO216</f>
        <v>0</v>
      </c>
      <c r="AP213" s="3">
        <f t="shared" si="632"/>
        <v>1645765</v>
      </c>
      <c r="AQ213" s="3">
        <f t="shared" si="641"/>
        <v>0</v>
      </c>
      <c r="AR213" s="3">
        <f t="shared" si="633"/>
        <v>1645765</v>
      </c>
      <c r="AS213" s="5"/>
      <c r="AT213" s="5"/>
    </row>
    <row r="214" spans="1:46" x14ac:dyDescent="0.35">
      <c r="A214" s="31"/>
      <c r="B214" s="24" t="s">
        <v>5</v>
      </c>
      <c r="C214" s="2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3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5"/>
      <c r="AT214" s="5"/>
    </row>
    <row r="215" spans="1:46" hidden="1" x14ac:dyDescent="0.35">
      <c r="A215" s="13"/>
      <c r="B215" s="1" t="s">
        <v>6</v>
      </c>
      <c r="C215" s="1"/>
      <c r="D215" s="4">
        <v>48155.5</v>
      </c>
      <c r="E215" s="4"/>
      <c r="F215" s="4">
        <f t="shared" si="455"/>
        <v>48155.5</v>
      </c>
      <c r="G215" s="4"/>
      <c r="H215" s="4">
        <f t="shared" ref="H215:H217" si="642">F215+G215</f>
        <v>48155.5</v>
      </c>
      <c r="I215" s="4"/>
      <c r="J215" s="4">
        <f t="shared" ref="J215:J217" si="643">H215+I215</f>
        <v>48155.5</v>
      </c>
      <c r="K215" s="4"/>
      <c r="L215" s="4">
        <f t="shared" ref="L215:L217" si="644">J215+K215</f>
        <v>48155.5</v>
      </c>
      <c r="M215" s="4"/>
      <c r="N215" s="4">
        <f>L215+M215</f>
        <v>48155.5</v>
      </c>
      <c r="O215" s="4"/>
      <c r="P215" s="4">
        <f>N215+O215</f>
        <v>48155.5</v>
      </c>
      <c r="Q215" s="4">
        <v>15563.227000000001</v>
      </c>
      <c r="R215" s="4">
        <f t="shared" si="623"/>
        <v>63718.726999999999</v>
      </c>
      <c r="S215" s="4">
        <v>182348.9</v>
      </c>
      <c r="T215" s="4"/>
      <c r="U215" s="4">
        <f t="shared" si="456"/>
        <v>182348.9</v>
      </c>
      <c r="V215" s="4"/>
      <c r="W215" s="4">
        <f t="shared" ref="W215:W217" si="645">U215+V215</f>
        <v>182348.9</v>
      </c>
      <c r="X215" s="4"/>
      <c r="Y215" s="4">
        <f t="shared" ref="Y215:Y217" si="646">W215+X215</f>
        <v>182348.9</v>
      </c>
      <c r="Z215" s="4"/>
      <c r="AA215" s="4">
        <f t="shared" ref="AA215:AA217" si="647">Y215+Z215</f>
        <v>182348.9</v>
      </c>
      <c r="AB215" s="4">
        <v>-26250</v>
      </c>
      <c r="AC215" s="4">
        <f t="shared" ref="AC215:AC217" si="648">AA215+AB215</f>
        <v>156098.9</v>
      </c>
      <c r="AD215" s="4"/>
      <c r="AE215" s="4">
        <f t="shared" si="628"/>
        <v>156098.9</v>
      </c>
      <c r="AF215" s="3">
        <v>534567.5</v>
      </c>
      <c r="AG215" s="3"/>
      <c r="AH215" s="3">
        <f t="shared" si="457"/>
        <v>534567.5</v>
      </c>
      <c r="AI215" s="3"/>
      <c r="AJ215" s="3">
        <f t="shared" ref="AJ215:AJ217" si="649">AH215+AI215</f>
        <v>534567.5</v>
      </c>
      <c r="AK215" s="3"/>
      <c r="AL215" s="3">
        <f t="shared" ref="AL215:AL217" si="650">AJ215+AK215</f>
        <v>534567.5</v>
      </c>
      <c r="AM215" s="3"/>
      <c r="AN215" s="3">
        <f t="shared" ref="AN215:AN217" si="651">AL215+AM215</f>
        <v>534567.5</v>
      </c>
      <c r="AO215" s="3"/>
      <c r="AP215" s="3">
        <f t="shared" ref="AP215:AP217" si="652">AN215+AO215</f>
        <v>534567.5</v>
      </c>
      <c r="AQ215" s="3"/>
      <c r="AR215" s="3">
        <f t="shared" si="633"/>
        <v>534567.5</v>
      </c>
      <c r="AS215" s="5" t="s">
        <v>289</v>
      </c>
      <c r="AT215" s="5">
        <v>0</v>
      </c>
    </row>
    <row r="216" spans="1:46" x14ac:dyDescent="0.35">
      <c r="A216" s="31"/>
      <c r="B216" s="24" t="s">
        <v>21</v>
      </c>
      <c r="C216" s="24"/>
      <c r="D216" s="4">
        <v>116443.9</v>
      </c>
      <c r="E216" s="4"/>
      <c r="F216" s="4">
        <f t="shared" si="455"/>
        <v>116443.9</v>
      </c>
      <c r="G216" s="4"/>
      <c r="H216" s="4">
        <f t="shared" si="642"/>
        <v>116443.9</v>
      </c>
      <c r="I216" s="4"/>
      <c r="J216" s="4">
        <f t="shared" si="643"/>
        <v>116443.9</v>
      </c>
      <c r="K216" s="4"/>
      <c r="L216" s="4">
        <f t="shared" si="644"/>
        <v>116443.9</v>
      </c>
      <c r="M216" s="4"/>
      <c r="N216" s="4">
        <f>L216+M216</f>
        <v>116443.9</v>
      </c>
      <c r="O216" s="4"/>
      <c r="P216" s="4">
        <f>N216+O216</f>
        <v>116443.9</v>
      </c>
      <c r="Q216" s="4"/>
      <c r="R216" s="3">
        <f t="shared" si="623"/>
        <v>116443.9</v>
      </c>
      <c r="S216" s="4">
        <v>737715.9</v>
      </c>
      <c r="T216" s="4"/>
      <c r="U216" s="4">
        <f t="shared" si="456"/>
        <v>737715.9</v>
      </c>
      <c r="V216" s="4"/>
      <c r="W216" s="4">
        <f t="shared" si="645"/>
        <v>737715.9</v>
      </c>
      <c r="X216" s="4"/>
      <c r="Y216" s="4">
        <f t="shared" si="646"/>
        <v>737715.9</v>
      </c>
      <c r="Z216" s="4"/>
      <c r="AA216" s="4">
        <f t="shared" si="647"/>
        <v>737715.9</v>
      </c>
      <c r="AB216" s="4">
        <v>-8750</v>
      </c>
      <c r="AC216" s="4">
        <f t="shared" si="648"/>
        <v>728965.9</v>
      </c>
      <c r="AD216" s="4"/>
      <c r="AE216" s="3">
        <f t="shared" si="628"/>
        <v>728965.9</v>
      </c>
      <c r="AF216" s="3">
        <v>1111197.5</v>
      </c>
      <c r="AG216" s="3"/>
      <c r="AH216" s="3">
        <f t="shared" si="457"/>
        <v>1111197.5</v>
      </c>
      <c r="AI216" s="3"/>
      <c r="AJ216" s="3">
        <f t="shared" si="649"/>
        <v>1111197.5</v>
      </c>
      <c r="AK216" s="3"/>
      <c r="AL216" s="3">
        <f t="shared" si="650"/>
        <v>1111197.5</v>
      </c>
      <c r="AM216" s="3"/>
      <c r="AN216" s="3">
        <f t="shared" si="651"/>
        <v>1111197.5</v>
      </c>
      <c r="AO216" s="3"/>
      <c r="AP216" s="3">
        <f t="shared" si="652"/>
        <v>1111197.5</v>
      </c>
      <c r="AQ216" s="3"/>
      <c r="AR216" s="3">
        <f t="shared" si="633"/>
        <v>1111197.5</v>
      </c>
      <c r="AS216" s="5" t="s">
        <v>297</v>
      </c>
      <c r="AT216" s="5"/>
    </row>
    <row r="217" spans="1:46" ht="36" x14ac:dyDescent="0.35">
      <c r="A217" s="31" t="s">
        <v>230</v>
      </c>
      <c r="B217" s="24" t="s">
        <v>40</v>
      </c>
      <c r="C217" s="2" t="s">
        <v>97</v>
      </c>
      <c r="D217" s="4">
        <f>D219+D220</f>
        <v>383520</v>
      </c>
      <c r="E217" s="4">
        <f>E219+E220</f>
        <v>0</v>
      </c>
      <c r="F217" s="4">
        <f t="shared" si="455"/>
        <v>383520</v>
      </c>
      <c r="G217" s="4">
        <f>G219+G220</f>
        <v>-5191.5999999999995</v>
      </c>
      <c r="H217" s="4">
        <f t="shared" si="642"/>
        <v>378328.4</v>
      </c>
      <c r="I217" s="4">
        <f>I219+I220</f>
        <v>0</v>
      </c>
      <c r="J217" s="4">
        <f t="shared" si="643"/>
        <v>378328.4</v>
      </c>
      <c r="K217" s="4">
        <f>K219+K220</f>
        <v>18402.5</v>
      </c>
      <c r="L217" s="4">
        <f t="shared" si="644"/>
        <v>396730.9</v>
      </c>
      <c r="M217" s="4">
        <f>M219+M220</f>
        <v>0</v>
      </c>
      <c r="N217" s="4">
        <f>L217+M217</f>
        <v>396730.9</v>
      </c>
      <c r="O217" s="4">
        <f>O219+O220</f>
        <v>-315143.41000000003</v>
      </c>
      <c r="P217" s="4">
        <f>N217+O217</f>
        <v>81587.489999999991</v>
      </c>
      <c r="Q217" s="4">
        <f>Q219+Q220</f>
        <v>0</v>
      </c>
      <c r="R217" s="3">
        <f t="shared" si="623"/>
        <v>81587.489999999991</v>
      </c>
      <c r="S217" s="4">
        <f t="shared" ref="S217:AF217" si="653">S219+S220</f>
        <v>68737</v>
      </c>
      <c r="T217" s="4">
        <f t="shared" ref="T217:V217" si="654">T219+T220</f>
        <v>0</v>
      </c>
      <c r="U217" s="4">
        <f t="shared" si="456"/>
        <v>68737</v>
      </c>
      <c r="V217" s="4">
        <f t="shared" si="654"/>
        <v>0</v>
      </c>
      <c r="W217" s="4">
        <f t="shared" si="645"/>
        <v>68737</v>
      </c>
      <c r="X217" s="4">
        <f t="shared" ref="X217" si="655">X219+X220</f>
        <v>0</v>
      </c>
      <c r="Y217" s="4">
        <f t="shared" si="646"/>
        <v>68737</v>
      </c>
      <c r="Z217" s="4">
        <f t="shared" ref="Z217:AB217" si="656">Z219+Z220</f>
        <v>0</v>
      </c>
      <c r="AA217" s="4">
        <f t="shared" si="647"/>
        <v>68737</v>
      </c>
      <c r="AB217" s="4">
        <f t="shared" si="656"/>
        <v>324486.61</v>
      </c>
      <c r="AC217" s="4">
        <f t="shared" si="648"/>
        <v>393223.61</v>
      </c>
      <c r="AD217" s="4">
        <f t="shared" ref="AD217" si="657">AD219+AD220</f>
        <v>0</v>
      </c>
      <c r="AE217" s="3">
        <f t="shared" si="628"/>
        <v>393223.61</v>
      </c>
      <c r="AF217" s="4">
        <f t="shared" si="653"/>
        <v>0</v>
      </c>
      <c r="AG217" s="3">
        <f t="shared" ref="AG217:AI217" si="658">AG219+AG220</f>
        <v>0</v>
      </c>
      <c r="AH217" s="3">
        <f t="shared" si="457"/>
        <v>0</v>
      </c>
      <c r="AI217" s="3">
        <f t="shared" si="658"/>
        <v>0</v>
      </c>
      <c r="AJ217" s="3">
        <f t="shared" si="649"/>
        <v>0</v>
      </c>
      <c r="AK217" s="3">
        <f t="shared" ref="AK217:AM217" si="659">AK219+AK220</f>
        <v>0</v>
      </c>
      <c r="AL217" s="3">
        <f t="shared" si="650"/>
        <v>0</v>
      </c>
      <c r="AM217" s="3">
        <f t="shared" si="659"/>
        <v>0</v>
      </c>
      <c r="AN217" s="3">
        <f t="shared" si="651"/>
        <v>0</v>
      </c>
      <c r="AO217" s="3">
        <f t="shared" ref="AO217:AQ217" si="660">AO219+AO220</f>
        <v>0</v>
      </c>
      <c r="AP217" s="3">
        <f t="shared" si="652"/>
        <v>0</v>
      </c>
      <c r="AQ217" s="3">
        <f t="shared" si="660"/>
        <v>0</v>
      </c>
      <c r="AR217" s="3">
        <f t="shared" si="633"/>
        <v>0</v>
      </c>
      <c r="AS217" s="5"/>
      <c r="AT217" s="5"/>
    </row>
    <row r="218" spans="1:46" x14ac:dyDescent="0.35">
      <c r="A218" s="31"/>
      <c r="B218" s="24" t="s">
        <v>5</v>
      </c>
      <c r="C218" s="2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3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5"/>
      <c r="AT218" s="5"/>
    </row>
    <row r="219" spans="1:46" hidden="1" x14ac:dyDescent="0.35">
      <c r="A219" s="13"/>
      <c r="B219" s="1" t="s">
        <v>6</v>
      </c>
      <c r="C219" s="1"/>
      <c r="D219" s="4">
        <v>95880.1</v>
      </c>
      <c r="E219" s="4"/>
      <c r="F219" s="4">
        <f t="shared" si="455"/>
        <v>95880.1</v>
      </c>
      <c r="G219" s="4">
        <f>-2426+4512.1</f>
        <v>2086.1000000000004</v>
      </c>
      <c r="H219" s="4">
        <f t="shared" ref="H219:H221" si="661">F219+G219</f>
        <v>97966.200000000012</v>
      </c>
      <c r="I219" s="4"/>
      <c r="J219" s="4">
        <f t="shared" ref="J219:J221" si="662">H219+I219</f>
        <v>97966.200000000012</v>
      </c>
      <c r="K219" s="4"/>
      <c r="L219" s="4">
        <f t="shared" ref="L219:L221" si="663">J219+K219</f>
        <v>97966.200000000012</v>
      </c>
      <c r="M219" s="4"/>
      <c r="N219" s="4">
        <f>L219+M219</f>
        <v>97966.200000000012</v>
      </c>
      <c r="O219" s="4">
        <v>-78695.710000000006</v>
      </c>
      <c r="P219" s="4">
        <f>N219+O219</f>
        <v>19270.490000000005</v>
      </c>
      <c r="Q219" s="4"/>
      <c r="R219" s="4">
        <f t="shared" si="623"/>
        <v>19270.490000000005</v>
      </c>
      <c r="S219" s="4">
        <v>17184.2</v>
      </c>
      <c r="T219" s="4"/>
      <c r="U219" s="4">
        <f t="shared" si="456"/>
        <v>17184.2</v>
      </c>
      <c r="V219" s="4"/>
      <c r="W219" s="4">
        <f t="shared" ref="W219:W221" si="664">U219+V219</f>
        <v>17184.2</v>
      </c>
      <c r="X219" s="4"/>
      <c r="Y219" s="4">
        <f t="shared" ref="Y219:Y221" si="665">W219+X219</f>
        <v>17184.2</v>
      </c>
      <c r="Z219" s="4"/>
      <c r="AA219" s="4">
        <f t="shared" ref="AA219:AA221" si="666">Y219+Z219</f>
        <v>17184.2</v>
      </c>
      <c r="AB219" s="4">
        <v>81121.81</v>
      </c>
      <c r="AC219" s="4">
        <f t="shared" ref="AC219:AC221" si="667">AA219+AB219</f>
        <v>98306.01</v>
      </c>
      <c r="AD219" s="4"/>
      <c r="AE219" s="4">
        <f t="shared" si="628"/>
        <v>98306.01</v>
      </c>
      <c r="AF219" s="3">
        <v>0</v>
      </c>
      <c r="AG219" s="3">
        <v>0</v>
      </c>
      <c r="AH219" s="3">
        <f t="shared" si="457"/>
        <v>0</v>
      </c>
      <c r="AI219" s="3">
        <v>0</v>
      </c>
      <c r="AJ219" s="3">
        <f t="shared" ref="AJ219:AJ221" si="668">AH219+AI219</f>
        <v>0</v>
      </c>
      <c r="AK219" s="3">
        <v>0</v>
      </c>
      <c r="AL219" s="3">
        <f t="shared" ref="AL219:AL221" si="669">AJ219+AK219</f>
        <v>0</v>
      </c>
      <c r="AM219" s="3">
        <v>0</v>
      </c>
      <c r="AN219" s="3">
        <f t="shared" ref="AN219:AN221" si="670">AL219+AM219</f>
        <v>0</v>
      </c>
      <c r="AO219" s="3">
        <v>0</v>
      </c>
      <c r="AP219" s="3">
        <f t="shared" ref="AP219:AP221" si="671">AN219+AO219</f>
        <v>0</v>
      </c>
      <c r="AQ219" s="3">
        <v>0</v>
      </c>
      <c r="AR219" s="3">
        <f t="shared" si="633"/>
        <v>0</v>
      </c>
      <c r="AS219" s="5" t="s">
        <v>291</v>
      </c>
      <c r="AT219" s="5">
        <v>0</v>
      </c>
    </row>
    <row r="220" spans="1:46" x14ac:dyDescent="0.35">
      <c r="A220" s="31"/>
      <c r="B220" s="24" t="s">
        <v>21</v>
      </c>
      <c r="C220" s="24"/>
      <c r="D220" s="4">
        <v>287639.90000000002</v>
      </c>
      <c r="E220" s="4"/>
      <c r="F220" s="4">
        <f t="shared" si="455"/>
        <v>287639.90000000002</v>
      </c>
      <c r="G220" s="4">
        <v>-7277.7</v>
      </c>
      <c r="H220" s="4">
        <f t="shared" si="661"/>
        <v>280362.2</v>
      </c>
      <c r="I220" s="4"/>
      <c r="J220" s="4">
        <f t="shared" si="662"/>
        <v>280362.2</v>
      </c>
      <c r="K220" s="4">
        <v>18402.5</v>
      </c>
      <c r="L220" s="4">
        <f t="shared" si="663"/>
        <v>298764.7</v>
      </c>
      <c r="M220" s="4"/>
      <c r="N220" s="4">
        <f>L220+M220</f>
        <v>298764.7</v>
      </c>
      <c r="O220" s="4">
        <v>-236447.7</v>
      </c>
      <c r="P220" s="4">
        <f>N220+O220</f>
        <v>62317</v>
      </c>
      <c r="Q220" s="4"/>
      <c r="R220" s="3">
        <f t="shared" si="623"/>
        <v>62317</v>
      </c>
      <c r="S220" s="4">
        <v>51552.800000000003</v>
      </c>
      <c r="T220" s="4"/>
      <c r="U220" s="4">
        <f t="shared" si="456"/>
        <v>51552.800000000003</v>
      </c>
      <c r="V220" s="4"/>
      <c r="W220" s="4">
        <f t="shared" si="664"/>
        <v>51552.800000000003</v>
      </c>
      <c r="X220" s="4"/>
      <c r="Y220" s="4">
        <f t="shared" si="665"/>
        <v>51552.800000000003</v>
      </c>
      <c r="Z220" s="4"/>
      <c r="AA220" s="4">
        <f t="shared" si="666"/>
        <v>51552.800000000003</v>
      </c>
      <c r="AB220" s="4">
        <v>243364.8</v>
      </c>
      <c r="AC220" s="4">
        <f t="shared" si="667"/>
        <v>294917.59999999998</v>
      </c>
      <c r="AD220" s="4"/>
      <c r="AE220" s="3">
        <f t="shared" si="628"/>
        <v>294917.59999999998</v>
      </c>
      <c r="AF220" s="3">
        <v>0</v>
      </c>
      <c r="AG220" s="3">
        <v>0</v>
      </c>
      <c r="AH220" s="3">
        <f t="shared" si="457"/>
        <v>0</v>
      </c>
      <c r="AI220" s="3">
        <v>0</v>
      </c>
      <c r="AJ220" s="3">
        <f t="shared" si="668"/>
        <v>0</v>
      </c>
      <c r="AK220" s="3">
        <v>0</v>
      </c>
      <c r="AL220" s="3">
        <f t="shared" si="669"/>
        <v>0</v>
      </c>
      <c r="AM220" s="3">
        <v>0</v>
      </c>
      <c r="AN220" s="3">
        <f t="shared" si="670"/>
        <v>0</v>
      </c>
      <c r="AO220" s="3">
        <v>0</v>
      </c>
      <c r="AP220" s="3">
        <f t="shared" si="671"/>
        <v>0</v>
      </c>
      <c r="AQ220" s="3">
        <v>0</v>
      </c>
      <c r="AR220" s="3">
        <f t="shared" si="633"/>
        <v>0</v>
      </c>
      <c r="AS220" s="5" t="s">
        <v>297</v>
      </c>
      <c r="AT220" s="5"/>
    </row>
    <row r="221" spans="1:46" ht="36" x14ac:dyDescent="0.35">
      <c r="A221" s="31" t="s">
        <v>231</v>
      </c>
      <c r="B221" s="24" t="s">
        <v>41</v>
      </c>
      <c r="C221" s="2" t="s">
        <v>97</v>
      </c>
      <c r="D221" s="4">
        <f>D223+D224</f>
        <v>46879.5</v>
      </c>
      <c r="E221" s="4">
        <f>E223+E224</f>
        <v>0</v>
      </c>
      <c r="F221" s="4">
        <f t="shared" si="455"/>
        <v>46879.5</v>
      </c>
      <c r="G221" s="4">
        <f>G223+G224</f>
        <v>0</v>
      </c>
      <c r="H221" s="4">
        <f t="shared" si="661"/>
        <v>46879.5</v>
      </c>
      <c r="I221" s="4">
        <f>I223+I224</f>
        <v>0</v>
      </c>
      <c r="J221" s="4">
        <f t="shared" si="662"/>
        <v>46879.5</v>
      </c>
      <c r="K221" s="4">
        <f>K223+K224</f>
        <v>0</v>
      </c>
      <c r="L221" s="4">
        <f t="shared" si="663"/>
        <v>46879.5</v>
      </c>
      <c r="M221" s="4">
        <f>M223+M224</f>
        <v>0</v>
      </c>
      <c r="N221" s="4">
        <f>L221+M221</f>
        <v>46879.5</v>
      </c>
      <c r="O221" s="4">
        <f>O223+O224</f>
        <v>0</v>
      </c>
      <c r="P221" s="4">
        <f>N221+O221</f>
        <v>46879.5</v>
      </c>
      <c r="Q221" s="4">
        <f>Q223+Q224</f>
        <v>0</v>
      </c>
      <c r="R221" s="3">
        <f t="shared" si="623"/>
        <v>46879.5</v>
      </c>
      <c r="S221" s="4">
        <f t="shared" ref="S221:AF221" si="672">S223+S224</f>
        <v>0</v>
      </c>
      <c r="T221" s="4">
        <f t="shared" ref="T221:V221" si="673">T223+T224</f>
        <v>0</v>
      </c>
      <c r="U221" s="4">
        <f t="shared" si="456"/>
        <v>0</v>
      </c>
      <c r="V221" s="4">
        <f t="shared" si="673"/>
        <v>0</v>
      </c>
      <c r="W221" s="4">
        <f t="shared" si="664"/>
        <v>0</v>
      </c>
      <c r="X221" s="4">
        <f t="shared" ref="X221" si="674">X223+X224</f>
        <v>0</v>
      </c>
      <c r="Y221" s="4">
        <f t="shared" si="665"/>
        <v>0</v>
      </c>
      <c r="Z221" s="4">
        <f t="shared" ref="Z221:AB221" si="675">Z223+Z224</f>
        <v>0</v>
      </c>
      <c r="AA221" s="4">
        <f t="shared" si="666"/>
        <v>0</v>
      </c>
      <c r="AB221" s="4">
        <f t="shared" si="675"/>
        <v>0</v>
      </c>
      <c r="AC221" s="4">
        <f t="shared" si="667"/>
        <v>0</v>
      </c>
      <c r="AD221" s="4">
        <f t="shared" ref="AD221" si="676">AD223+AD224</f>
        <v>0</v>
      </c>
      <c r="AE221" s="3">
        <f t="shared" si="628"/>
        <v>0</v>
      </c>
      <c r="AF221" s="4">
        <f t="shared" si="672"/>
        <v>0</v>
      </c>
      <c r="AG221" s="3">
        <f t="shared" ref="AG221:AI221" si="677">AG223+AG224</f>
        <v>0</v>
      </c>
      <c r="AH221" s="3">
        <f t="shared" si="457"/>
        <v>0</v>
      </c>
      <c r="AI221" s="3">
        <f t="shared" si="677"/>
        <v>0</v>
      </c>
      <c r="AJ221" s="3">
        <f t="shared" si="668"/>
        <v>0</v>
      </c>
      <c r="AK221" s="3">
        <f t="shared" ref="AK221:AM221" si="678">AK223+AK224</f>
        <v>0</v>
      </c>
      <c r="AL221" s="3">
        <f t="shared" si="669"/>
        <v>0</v>
      </c>
      <c r="AM221" s="3">
        <f t="shared" si="678"/>
        <v>0</v>
      </c>
      <c r="AN221" s="3">
        <f t="shared" si="670"/>
        <v>0</v>
      </c>
      <c r="AO221" s="3">
        <f t="shared" ref="AO221:AQ221" si="679">AO223+AO224</f>
        <v>0</v>
      </c>
      <c r="AP221" s="3">
        <f t="shared" si="671"/>
        <v>0</v>
      </c>
      <c r="AQ221" s="3">
        <f t="shared" si="679"/>
        <v>0</v>
      </c>
      <c r="AR221" s="3">
        <f t="shared" si="633"/>
        <v>0</v>
      </c>
      <c r="AS221" s="5"/>
      <c r="AT221" s="5"/>
    </row>
    <row r="222" spans="1:46" x14ac:dyDescent="0.35">
      <c r="A222" s="31"/>
      <c r="B222" s="24" t="s">
        <v>5</v>
      </c>
      <c r="C222" s="2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3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5"/>
      <c r="AT222" s="5"/>
    </row>
    <row r="223" spans="1:46" hidden="1" x14ac:dyDescent="0.35">
      <c r="A223" s="13"/>
      <c r="B223" s="1" t="s">
        <v>6</v>
      </c>
      <c r="C223" s="1"/>
      <c r="D223" s="4">
        <v>11720</v>
      </c>
      <c r="E223" s="4"/>
      <c r="F223" s="4">
        <f t="shared" si="455"/>
        <v>11720</v>
      </c>
      <c r="G223" s="4"/>
      <c r="H223" s="4">
        <f t="shared" ref="H223:H225" si="680">F223+G223</f>
        <v>11720</v>
      </c>
      <c r="I223" s="4"/>
      <c r="J223" s="4">
        <f t="shared" ref="J223:J225" si="681">H223+I223</f>
        <v>11720</v>
      </c>
      <c r="K223" s="4"/>
      <c r="L223" s="4">
        <f t="shared" ref="L223:L225" si="682">J223+K223</f>
        <v>11720</v>
      </c>
      <c r="M223" s="4"/>
      <c r="N223" s="4">
        <f>L223+M223</f>
        <v>11720</v>
      </c>
      <c r="O223" s="4"/>
      <c r="P223" s="4">
        <f>N223+O223</f>
        <v>11720</v>
      </c>
      <c r="Q223" s="4"/>
      <c r="R223" s="4">
        <f t="shared" si="623"/>
        <v>11720</v>
      </c>
      <c r="S223" s="4">
        <v>0</v>
      </c>
      <c r="T223" s="4">
        <v>0</v>
      </c>
      <c r="U223" s="4">
        <f t="shared" si="456"/>
        <v>0</v>
      </c>
      <c r="V223" s="4">
        <v>0</v>
      </c>
      <c r="W223" s="4">
        <f t="shared" ref="W223:W225" si="683">U223+V223</f>
        <v>0</v>
      </c>
      <c r="X223" s="4">
        <v>0</v>
      </c>
      <c r="Y223" s="4">
        <f t="shared" ref="Y223:Y225" si="684">W223+X223</f>
        <v>0</v>
      </c>
      <c r="Z223" s="4">
        <v>0</v>
      </c>
      <c r="AA223" s="4">
        <f t="shared" ref="AA223:AA225" si="685">Y223+Z223</f>
        <v>0</v>
      </c>
      <c r="AB223" s="4">
        <v>0</v>
      </c>
      <c r="AC223" s="4">
        <f t="shared" ref="AC223:AC225" si="686">AA223+AB223</f>
        <v>0</v>
      </c>
      <c r="AD223" s="4">
        <v>0</v>
      </c>
      <c r="AE223" s="4">
        <f t="shared" si="628"/>
        <v>0</v>
      </c>
      <c r="AF223" s="3">
        <v>0</v>
      </c>
      <c r="AG223" s="3">
        <v>0</v>
      </c>
      <c r="AH223" s="3">
        <f t="shared" si="457"/>
        <v>0</v>
      </c>
      <c r="AI223" s="3">
        <v>0</v>
      </c>
      <c r="AJ223" s="3">
        <f t="shared" ref="AJ223:AJ225" si="687">AH223+AI223</f>
        <v>0</v>
      </c>
      <c r="AK223" s="3">
        <v>0</v>
      </c>
      <c r="AL223" s="3">
        <f t="shared" ref="AL223:AL225" si="688">AJ223+AK223</f>
        <v>0</v>
      </c>
      <c r="AM223" s="3">
        <v>0</v>
      </c>
      <c r="AN223" s="3">
        <f t="shared" ref="AN223:AN225" si="689">AL223+AM223</f>
        <v>0</v>
      </c>
      <c r="AO223" s="3">
        <v>0</v>
      </c>
      <c r="AP223" s="3">
        <f t="shared" ref="AP223:AP225" si="690">AN223+AO223</f>
        <v>0</v>
      </c>
      <c r="AQ223" s="3">
        <v>0</v>
      </c>
      <c r="AR223" s="3">
        <f t="shared" si="633"/>
        <v>0</v>
      </c>
      <c r="AS223" s="5" t="s">
        <v>296</v>
      </c>
      <c r="AT223" s="5">
        <v>0</v>
      </c>
    </row>
    <row r="224" spans="1:46" x14ac:dyDescent="0.35">
      <c r="A224" s="31"/>
      <c r="B224" s="24" t="s">
        <v>21</v>
      </c>
      <c r="C224" s="24"/>
      <c r="D224" s="4">
        <v>35159.5</v>
      </c>
      <c r="E224" s="4"/>
      <c r="F224" s="4">
        <f t="shared" si="455"/>
        <v>35159.5</v>
      </c>
      <c r="G224" s="4"/>
      <c r="H224" s="4">
        <f t="shared" si="680"/>
        <v>35159.5</v>
      </c>
      <c r="I224" s="4"/>
      <c r="J224" s="4">
        <f t="shared" si="681"/>
        <v>35159.5</v>
      </c>
      <c r="K224" s="4"/>
      <c r="L224" s="4">
        <f t="shared" si="682"/>
        <v>35159.5</v>
      </c>
      <c r="M224" s="4"/>
      <c r="N224" s="4">
        <f>L224+M224</f>
        <v>35159.5</v>
      </c>
      <c r="O224" s="4"/>
      <c r="P224" s="4">
        <f>N224+O224</f>
        <v>35159.5</v>
      </c>
      <c r="Q224" s="4"/>
      <c r="R224" s="3">
        <f t="shared" si="623"/>
        <v>35159.5</v>
      </c>
      <c r="S224" s="4">
        <v>0</v>
      </c>
      <c r="T224" s="4">
        <v>0</v>
      </c>
      <c r="U224" s="4">
        <f t="shared" si="456"/>
        <v>0</v>
      </c>
      <c r="V224" s="4">
        <v>0</v>
      </c>
      <c r="W224" s="4">
        <f t="shared" si="683"/>
        <v>0</v>
      </c>
      <c r="X224" s="4">
        <v>0</v>
      </c>
      <c r="Y224" s="4">
        <f t="shared" si="684"/>
        <v>0</v>
      </c>
      <c r="Z224" s="4">
        <v>0</v>
      </c>
      <c r="AA224" s="4">
        <f t="shared" si="685"/>
        <v>0</v>
      </c>
      <c r="AB224" s="4">
        <v>0</v>
      </c>
      <c r="AC224" s="4">
        <f t="shared" si="686"/>
        <v>0</v>
      </c>
      <c r="AD224" s="4">
        <v>0</v>
      </c>
      <c r="AE224" s="3">
        <f t="shared" si="628"/>
        <v>0</v>
      </c>
      <c r="AF224" s="3">
        <v>0</v>
      </c>
      <c r="AG224" s="3">
        <v>0</v>
      </c>
      <c r="AH224" s="3">
        <f t="shared" si="457"/>
        <v>0</v>
      </c>
      <c r="AI224" s="3">
        <v>0</v>
      </c>
      <c r="AJ224" s="3">
        <f t="shared" si="687"/>
        <v>0</v>
      </c>
      <c r="AK224" s="3">
        <v>0</v>
      </c>
      <c r="AL224" s="3">
        <f t="shared" si="688"/>
        <v>0</v>
      </c>
      <c r="AM224" s="3">
        <v>0</v>
      </c>
      <c r="AN224" s="3">
        <f t="shared" si="689"/>
        <v>0</v>
      </c>
      <c r="AO224" s="3">
        <v>0</v>
      </c>
      <c r="AP224" s="3">
        <f t="shared" si="690"/>
        <v>0</v>
      </c>
      <c r="AQ224" s="3">
        <v>0</v>
      </c>
      <c r="AR224" s="3">
        <f t="shared" si="633"/>
        <v>0</v>
      </c>
      <c r="AS224" s="5" t="s">
        <v>297</v>
      </c>
      <c r="AT224" s="5"/>
    </row>
    <row r="225" spans="1:46" ht="36" x14ac:dyDescent="0.35">
      <c r="A225" s="31" t="s">
        <v>232</v>
      </c>
      <c r="B225" s="24" t="s">
        <v>42</v>
      </c>
      <c r="C225" s="2" t="s">
        <v>97</v>
      </c>
      <c r="D225" s="4">
        <f>D227+D228</f>
        <v>18636</v>
      </c>
      <c r="E225" s="4">
        <f>E227+E228</f>
        <v>0</v>
      </c>
      <c r="F225" s="4">
        <f t="shared" si="455"/>
        <v>18636</v>
      </c>
      <c r="G225" s="4">
        <f>G227+G228</f>
        <v>0</v>
      </c>
      <c r="H225" s="4">
        <f t="shared" si="680"/>
        <v>18636</v>
      </c>
      <c r="I225" s="4">
        <f>I227+I228</f>
        <v>0</v>
      </c>
      <c r="J225" s="4">
        <f t="shared" si="681"/>
        <v>18636</v>
      </c>
      <c r="K225" s="4">
        <f>K227+K228</f>
        <v>0</v>
      </c>
      <c r="L225" s="4">
        <f t="shared" si="682"/>
        <v>18636</v>
      </c>
      <c r="M225" s="4">
        <f>M227+M228</f>
        <v>0</v>
      </c>
      <c r="N225" s="4">
        <f>L225+M225</f>
        <v>18636</v>
      </c>
      <c r="O225" s="4">
        <f>O227+O228</f>
        <v>0</v>
      </c>
      <c r="P225" s="4">
        <f>N225+O225</f>
        <v>18636</v>
      </c>
      <c r="Q225" s="4">
        <f>Q227+Q228</f>
        <v>0</v>
      </c>
      <c r="R225" s="3">
        <f t="shared" si="623"/>
        <v>18636</v>
      </c>
      <c r="S225" s="4">
        <f t="shared" ref="S225:AF225" si="691">S227+S228</f>
        <v>0</v>
      </c>
      <c r="T225" s="4">
        <f t="shared" ref="T225:V225" si="692">T227+T228</f>
        <v>0</v>
      </c>
      <c r="U225" s="4">
        <f t="shared" si="456"/>
        <v>0</v>
      </c>
      <c r="V225" s="4">
        <f t="shared" si="692"/>
        <v>0</v>
      </c>
      <c r="W225" s="4">
        <f t="shared" si="683"/>
        <v>0</v>
      </c>
      <c r="X225" s="4">
        <f t="shared" ref="X225" si="693">X227+X228</f>
        <v>0</v>
      </c>
      <c r="Y225" s="4">
        <f t="shared" si="684"/>
        <v>0</v>
      </c>
      <c r="Z225" s="4">
        <f t="shared" ref="Z225:AB225" si="694">Z227+Z228</f>
        <v>0</v>
      </c>
      <c r="AA225" s="4">
        <f t="shared" si="685"/>
        <v>0</v>
      </c>
      <c r="AB225" s="4">
        <f t="shared" si="694"/>
        <v>0</v>
      </c>
      <c r="AC225" s="4">
        <f t="shared" si="686"/>
        <v>0</v>
      </c>
      <c r="AD225" s="4">
        <f t="shared" ref="AD225" si="695">AD227+AD228</f>
        <v>0</v>
      </c>
      <c r="AE225" s="3">
        <f t="shared" si="628"/>
        <v>0</v>
      </c>
      <c r="AF225" s="4">
        <f t="shared" si="691"/>
        <v>0</v>
      </c>
      <c r="AG225" s="3">
        <f t="shared" ref="AG225:AI225" si="696">AG227+AG228</f>
        <v>0</v>
      </c>
      <c r="AH225" s="3">
        <f t="shared" si="457"/>
        <v>0</v>
      </c>
      <c r="AI225" s="3">
        <f t="shared" si="696"/>
        <v>0</v>
      </c>
      <c r="AJ225" s="3">
        <f t="shared" si="687"/>
        <v>0</v>
      </c>
      <c r="AK225" s="3">
        <f t="shared" ref="AK225:AM225" si="697">AK227+AK228</f>
        <v>0</v>
      </c>
      <c r="AL225" s="3">
        <f t="shared" si="688"/>
        <v>0</v>
      </c>
      <c r="AM225" s="3">
        <f t="shared" si="697"/>
        <v>0</v>
      </c>
      <c r="AN225" s="3">
        <f t="shared" si="689"/>
        <v>0</v>
      </c>
      <c r="AO225" s="3">
        <f t="shared" ref="AO225:AQ225" si="698">AO227+AO228</f>
        <v>0</v>
      </c>
      <c r="AP225" s="3">
        <f t="shared" si="690"/>
        <v>0</v>
      </c>
      <c r="AQ225" s="3">
        <f t="shared" si="698"/>
        <v>0</v>
      </c>
      <c r="AR225" s="3">
        <f t="shared" si="633"/>
        <v>0</v>
      </c>
      <c r="AS225" s="5"/>
      <c r="AT225" s="5"/>
    </row>
    <row r="226" spans="1:46" x14ac:dyDescent="0.35">
      <c r="A226" s="31"/>
      <c r="B226" s="24" t="s">
        <v>5</v>
      </c>
      <c r="C226" s="2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3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5"/>
      <c r="AT226" s="5"/>
    </row>
    <row r="227" spans="1:46" hidden="1" x14ac:dyDescent="0.35">
      <c r="A227" s="13"/>
      <c r="B227" s="1" t="s">
        <v>6</v>
      </c>
      <c r="C227" s="1"/>
      <c r="D227" s="4">
        <v>4659</v>
      </c>
      <c r="E227" s="4"/>
      <c r="F227" s="4">
        <f t="shared" si="455"/>
        <v>4659</v>
      </c>
      <c r="G227" s="4"/>
      <c r="H227" s="4">
        <f t="shared" ref="H227:H229" si="699">F227+G227</f>
        <v>4659</v>
      </c>
      <c r="I227" s="4"/>
      <c r="J227" s="4">
        <f t="shared" ref="J227:J229" si="700">H227+I227</f>
        <v>4659</v>
      </c>
      <c r="K227" s="4"/>
      <c r="L227" s="4">
        <f t="shared" ref="L227:L229" si="701">J227+K227</f>
        <v>4659</v>
      </c>
      <c r="M227" s="4"/>
      <c r="N227" s="4">
        <f>L227+M227</f>
        <v>4659</v>
      </c>
      <c r="O227" s="4"/>
      <c r="P227" s="4">
        <f>N227+O227</f>
        <v>4659</v>
      </c>
      <c r="Q227" s="4"/>
      <c r="R227" s="4">
        <f t="shared" si="623"/>
        <v>4659</v>
      </c>
      <c r="S227" s="4">
        <v>0</v>
      </c>
      <c r="T227" s="4">
        <v>0</v>
      </c>
      <c r="U227" s="4">
        <f t="shared" si="456"/>
        <v>0</v>
      </c>
      <c r="V227" s="4">
        <v>0</v>
      </c>
      <c r="W227" s="4">
        <f t="shared" ref="W227:W229" si="702">U227+V227</f>
        <v>0</v>
      </c>
      <c r="X227" s="4">
        <v>0</v>
      </c>
      <c r="Y227" s="4">
        <f t="shared" ref="Y227:Y229" si="703">W227+X227</f>
        <v>0</v>
      </c>
      <c r="Z227" s="4">
        <v>0</v>
      </c>
      <c r="AA227" s="4">
        <f t="shared" ref="AA227:AA229" si="704">Y227+Z227</f>
        <v>0</v>
      </c>
      <c r="AB227" s="4">
        <v>0</v>
      </c>
      <c r="AC227" s="4">
        <f t="shared" ref="AC227:AC229" si="705">AA227+AB227</f>
        <v>0</v>
      </c>
      <c r="AD227" s="4">
        <v>0</v>
      </c>
      <c r="AE227" s="4">
        <f t="shared" si="628"/>
        <v>0</v>
      </c>
      <c r="AF227" s="3">
        <v>0</v>
      </c>
      <c r="AG227" s="3">
        <v>0</v>
      </c>
      <c r="AH227" s="3">
        <f t="shared" si="457"/>
        <v>0</v>
      </c>
      <c r="AI227" s="3">
        <v>0</v>
      </c>
      <c r="AJ227" s="3">
        <f t="shared" ref="AJ227:AJ229" si="706">AH227+AI227</f>
        <v>0</v>
      </c>
      <c r="AK227" s="3">
        <v>0</v>
      </c>
      <c r="AL227" s="3">
        <f t="shared" ref="AL227:AL229" si="707">AJ227+AK227</f>
        <v>0</v>
      </c>
      <c r="AM227" s="3">
        <v>0</v>
      </c>
      <c r="AN227" s="3">
        <f t="shared" ref="AN227:AN229" si="708">AL227+AM227</f>
        <v>0</v>
      </c>
      <c r="AO227" s="3">
        <v>0</v>
      </c>
      <c r="AP227" s="3">
        <f t="shared" ref="AP227:AP229" si="709">AN227+AO227</f>
        <v>0</v>
      </c>
      <c r="AQ227" s="3">
        <v>0</v>
      </c>
      <c r="AR227" s="3">
        <f t="shared" si="633"/>
        <v>0</v>
      </c>
      <c r="AS227" s="5" t="s">
        <v>298</v>
      </c>
      <c r="AT227" s="5">
        <v>0</v>
      </c>
    </row>
    <row r="228" spans="1:46" x14ac:dyDescent="0.35">
      <c r="A228" s="31"/>
      <c r="B228" s="24" t="s">
        <v>21</v>
      </c>
      <c r="C228" s="24"/>
      <c r="D228" s="4">
        <v>13977</v>
      </c>
      <c r="E228" s="4"/>
      <c r="F228" s="4">
        <f t="shared" si="455"/>
        <v>13977</v>
      </c>
      <c r="G228" s="4"/>
      <c r="H228" s="4">
        <f t="shared" si="699"/>
        <v>13977</v>
      </c>
      <c r="I228" s="4"/>
      <c r="J228" s="4">
        <f t="shared" si="700"/>
        <v>13977</v>
      </c>
      <c r="K228" s="4"/>
      <c r="L228" s="4">
        <f t="shared" si="701"/>
        <v>13977</v>
      </c>
      <c r="M228" s="4"/>
      <c r="N228" s="4">
        <f>L228+M228</f>
        <v>13977</v>
      </c>
      <c r="O228" s="4"/>
      <c r="P228" s="4">
        <f>N228+O228</f>
        <v>13977</v>
      </c>
      <c r="Q228" s="4"/>
      <c r="R228" s="3">
        <f t="shared" si="623"/>
        <v>13977</v>
      </c>
      <c r="S228" s="4">
        <v>0</v>
      </c>
      <c r="T228" s="4">
        <v>0</v>
      </c>
      <c r="U228" s="4">
        <f t="shared" si="456"/>
        <v>0</v>
      </c>
      <c r="V228" s="4">
        <v>0</v>
      </c>
      <c r="W228" s="4">
        <f t="shared" si="702"/>
        <v>0</v>
      </c>
      <c r="X228" s="4">
        <v>0</v>
      </c>
      <c r="Y228" s="4">
        <f t="shared" si="703"/>
        <v>0</v>
      </c>
      <c r="Z228" s="4">
        <v>0</v>
      </c>
      <c r="AA228" s="4">
        <f t="shared" si="704"/>
        <v>0</v>
      </c>
      <c r="AB228" s="4">
        <v>0</v>
      </c>
      <c r="AC228" s="4">
        <f t="shared" si="705"/>
        <v>0</v>
      </c>
      <c r="AD228" s="4">
        <v>0</v>
      </c>
      <c r="AE228" s="3">
        <f t="shared" si="628"/>
        <v>0</v>
      </c>
      <c r="AF228" s="3">
        <v>0</v>
      </c>
      <c r="AG228" s="3">
        <v>0</v>
      </c>
      <c r="AH228" s="3">
        <f t="shared" si="457"/>
        <v>0</v>
      </c>
      <c r="AI228" s="3">
        <v>0</v>
      </c>
      <c r="AJ228" s="3">
        <f t="shared" si="706"/>
        <v>0</v>
      </c>
      <c r="AK228" s="3">
        <v>0</v>
      </c>
      <c r="AL228" s="3">
        <f t="shared" si="707"/>
        <v>0</v>
      </c>
      <c r="AM228" s="3">
        <v>0</v>
      </c>
      <c r="AN228" s="3">
        <f t="shared" si="708"/>
        <v>0</v>
      </c>
      <c r="AO228" s="3">
        <v>0</v>
      </c>
      <c r="AP228" s="3">
        <f t="shared" si="709"/>
        <v>0</v>
      </c>
      <c r="AQ228" s="3">
        <v>0</v>
      </c>
      <c r="AR228" s="3">
        <f t="shared" si="633"/>
        <v>0</v>
      </c>
      <c r="AS228" s="5" t="s">
        <v>297</v>
      </c>
      <c r="AT228" s="5"/>
    </row>
    <row r="229" spans="1:46" ht="36" x14ac:dyDescent="0.35">
      <c r="A229" s="31" t="s">
        <v>233</v>
      </c>
      <c r="B229" s="24" t="s">
        <v>43</v>
      </c>
      <c r="C229" s="2" t="s">
        <v>97</v>
      </c>
      <c r="D229" s="4">
        <f>D231+D232</f>
        <v>55250.1</v>
      </c>
      <c r="E229" s="4">
        <f>E231+E232</f>
        <v>0</v>
      </c>
      <c r="F229" s="4">
        <f t="shared" si="455"/>
        <v>55250.1</v>
      </c>
      <c r="G229" s="4">
        <f>G231+G232</f>
        <v>0</v>
      </c>
      <c r="H229" s="4">
        <f t="shared" si="699"/>
        <v>55250.1</v>
      </c>
      <c r="I229" s="4">
        <f>I231+I232</f>
        <v>0</v>
      </c>
      <c r="J229" s="4">
        <f t="shared" si="700"/>
        <v>55250.1</v>
      </c>
      <c r="K229" s="4">
        <f>K231+K232</f>
        <v>0</v>
      </c>
      <c r="L229" s="4">
        <f t="shared" si="701"/>
        <v>55250.1</v>
      </c>
      <c r="M229" s="4">
        <f>M231+M232</f>
        <v>0</v>
      </c>
      <c r="N229" s="4">
        <f>L229+M229</f>
        <v>55250.1</v>
      </c>
      <c r="O229" s="4">
        <f>O231+O232</f>
        <v>0</v>
      </c>
      <c r="P229" s="4">
        <f>N229+O229</f>
        <v>55250.1</v>
      </c>
      <c r="Q229" s="4">
        <f>Q231+Q232</f>
        <v>0</v>
      </c>
      <c r="R229" s="3">
        <f t="shared" si="623"/>
        <v>55250.1</v>
      </c>
      <c r="S229" s="4">
        <f t="shared" ref="S229:AF229" si="710">S231+S232</f>
        <v>394108.19999999995</v>
      </c>
      <c r="T229" s="4">
        <f t="shared" ref="T229:V229" si="711">T231+T232</f>
        <v>0</v>
      </c>
      <c r="U229" s="4">
        <f t="shared" si="456"/>
        <v>394108.19999999995</v>
      </c>
      <c r="V229" s="4">
        <f t="shared" si="711"/>
        <v>0</v>
      </c>
      <c r="W229" s="4">
        <f t="shared" si="702"/>
        <v>394108.19999999995</v>
      </c>
      <c r="X229" s="4">
        <f t="shared" ref="X229" si="712">X231+X232</f>
        <v>0</v>
      </c>
      <c r="Y229" s="4">
        <f t="shared" si="703"/>
        <v>394108.19999999995</v>
      </c>
      <c r="Z229" s="4">
        <f t="shared" ref="Z229:AB229" si="713">Z231+Z232</f>
        <v>0</v>
      </c>
      <c r="AA229" s="4">
        <f t="shared" si="704"/>
        <v>394108.19999999995</v>
      </c>
      <c r="AB229" s="4">
        <f t="shared" si="713"/>
        <v>0</v>
      </c>
      <c r="AC229" s="4">
        <f t="shared" si="705"/>
        <v>394108.19999999995</v>
      </c>
      <c r="AD229" s="4">
        <f t="shared" ref="AD229" si="714">AD231+AD232</f>
        <v>0</v>
      </c>
      <c r="AE229" s="3">
        <f t="shared" si="628"/>
        <v>394108.19999999995</v>
      </c>
      <c r="AF229" s="4">
        <f t="shared" si="710"/>
        <v>0</v>
      </c>
      <c r="AG229" s="3">
        <f t="shared" ref="AG229:AI229" si="715">AG231+AG232</f>
        <v>0</v>
      </c>
      <c r="AH229" s="3">
        <f t="shared" si="457"/>
        <v>0</v>
      </c>
      <c r="AI229" s="3">
        <f t="shared" si="715"/>
        <v>0</v>
      </c>
      <c r="AJ229" s="3">
        <f t="shared" si="706"/>
        <v>0</v>
      </c>
      <c r="AK229" s="3">
        <f t="shared" ref="AK229:AM229" si="716">AK231+AK232</f>
        <v>0</v>
      </c>
      <c r="AL229" s="3">
        <f t="shared" si="707"/>
        <v>0</v>
      </c>
      <c r="AM229" s="3">
        <f t="shared" si="716"/>
        <v>0</v>
      </c>
      <c r="AN229" s="3">
        <f t="shared" si="708"/>
        <v>0</v>
      </c>
      <c r="AO229" s="3">
        <f t="shared" ref="AO229:AQ229" si="717">AO231+AO232</f>
        <v>0</v>
      </c>
      <c r="AP229" s="3">
        <f t="shared" si="709"/>
        <v>0</v>
      </c>
      <c r="AQ229" s="3">
        <f t="shared" si="717"/>
        <v>0</v>
      </c>
      <c r="AR229" s="3">
        <f t="shared" si="633"/>
        <v>0</v>
      </c>
      <c r="AS229" s="5"/>
      <c r="AT229" s="5"/>
    </row>
    <row r="230" spans="1:46" x14ac:dyDescent="0.35">
      <c r="A230" s="31"/>
      <c r="B230" s="24" t="s">
        <v>5</v>
      </c>
      <c r="C230" s="2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3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5"/>
      <c r="AT230" s="5"/>
    </row>
    <row r="231" spans="1:46" hidden="1" x14ac:dyDescent="0.35">
      <c r="A231" s="13"/>
      <c r="B231" s="1" t="s">
        <v>6</v>
      </c>
      <c r="C231" s="1"/>
      <c r="D231" s="4">
        <v>13812.6</v>
      </c>
      <c r="E231" s="4"/>
      <c r="F231" s="4">
        <f t="shared" si="455"/>
        <v>13812.6</v>
      </c>
      <c r="G231" s="4"/>
      <c r="H231" s="4">
        <f t="shared" ref="H231:H233" si="718">F231+G231</f>
        <v>13812.6</v>
      </c>
      <c r="I231" s="4"/>
      <c r="J231" s="4">
        <f t="shared" ref="J231:J233" si="719">H231+I231</f>
        <v>13812.6</v>
      </c>
      <c r="K231" s="4"/>
      <c r="L231" s="4">
        <f t="shared" ref="L231:L233" si="720">J231+K231</f>
        <v>13812.6</v>
      </c>
      <c r="M231" s="4"/>
      <c r="N231" s="4">
        <f>L231+M231</f>
        <v>13812.6</v>
      </c>
      <c r="O231" s="4"/>
      <c r="P231" s="4">
        <f>N231+O231</f>
        <v>13812.6</v>
      </c>
      <c r="Q231" s="4"/>
      <c r="R231" s="4">
        <f t="shared" si="623"/>
        <v>13812.6</v>
      </c>
      <c r="S231" s="4">
        <v>98527.1</v>
      </c>
      <c r="T231" s="4"/>
      <c r="U231" s="4">
        <f t="shared" si="456"/>
        <v>98527.1</v>
      </c>
      <c r="V231" s="4"/>
      <c r="W231" s="4">
        <f t="shared" ref="W231:W233" si="721">U231+V231</f>
        <v>98527.1</v>
      </c>
      <c r="X231" s="4"/>
      <c r="Y231" s="4">
        <f t="shared" ref="Y231:Y233" si="722">W231+X231</f>
        <v>98527.1</v>
      </c>
      <c r="Z231" s="4"/>
      <c r="AA231" s="4">
        <f t="shared" ref="AA231:AA233" si="723">Y231+Z231</f>
        <v>98527.1</v>
      </c>
      <c r="AB231" s="4"/>
      <c r="AC231" s="4">
        <f t="shared" ref="AC231:AC233" si="724">AA231+AB231</f>
        <v>98527.1</v>
      </c>
      <c r="AD231" s="4"/>
      <c r="AE231" s="4">
        <f t="shared" si="628"/>
        <v>98527.1</v>
      </c>
      <c r="AF231" s="3">
        <v>0</v>
      </c>
      <c r="AG231" s="3">
        <v>0</v>
      </c>
      <c r="AH231" s="3">
        <f t="shared" si="457"/>
        <v>0</v>
      </c>
      <c r="AI231" s="3">
        <v>0</v>
      </c>
      <c r="AJ231" s="3">
        <f t="shared" ref="AJ231:AJ233" si="725">AH231+AI231</f>
        <v>0</v>
      </c>
      <c r="AK231" s="3">
        <v>0</v>
      </c>
      <c r="AL231" s="3">
        <f t="shared" ref="AL231:AL233" si="726">AJ231+AK231</f>
        <v>0</v>
      </c>
      <c r="AM231" s="3">
        <v>0</v>
      </c>
      <c r="AN231" s="3">
        <f t="shared" ref="AN231:AN233" si="727">AL231+AM231</f>
        <v>0</v>
      </c>
      <c r="AO231" s="3">
        <v>0</v>
      </c>
      <c r="AP231" s="3">
        <f t="shared" ref="AP231:AP233" si="728">AN231+AO231</f>
        <v>0</v>
      </c>
      <c r="AQ231" s="3">
        <v>0</v>
      </c>
      <c r="AR231" s="3">
        <f t="shared" si="633"/>
        <v>0</v>
      </c>
      <c r="AS231" s="5" t="s">
        <v>288</v>
      </c>
      <c r="AT231" s="5">
        <v>0</v>
      </c>
    </row>
    <row r="232" spans="1:46" x14ac:dyDescent="0.35">
      <c r="A232" s="31"/>
      <c r="B232" s="24" t="s">
        <v>21</v>
      </c>
      <c r="C232" s="24"/>
      <c r="D232" s="4">
        <v>41437.5</v>
      </c>
      <c r="E232" s="4"/>
      <c r="F232" s="4">
        <f t="shared" si="455"/>
        <v>41437.5</v>
      </c>
      <c r="G232" s="4"/>
      <c r="H232" s="4">
        <f t="shared" si="718"/>
        <v>41437.5</v>
      </c>
      <c r="I232" s="4"/>
      <c r="J232" s="4">
        <f t="shared" si="719"/>
        <v>41437.5</v>
      </c>
      <c r="K232" s="4"/>
      <c r="L232" s="4">
        <f t="shared" si="720"/>
        <v>41437.5</v>
      </c>
      <c r="M232" s="4"/>
      <c r="N232" s="4">
        <f>L232+M232</f>
        <v>41437.5</v>
      </c>
      <c r="O232" s="4"/>
      <c r="P232" s="4">
        <f>N232+O232</f>
        <v>41437.5</v>
      </c>
      <c r="Q232" s="4"/>
      <c r="R232" s="3">
        <f t="shared" si="623"/>
        <v>41437.5</v>
      </c>
      <c r="S232" s="4">
        <v>295581.09999999998</v>
      </c>
      <c r="T232" s="4"/>
      <c r="U232" s="4">
        <f t="shared" si="456"/>
        <v>295581.09999999998</v>
      </c>
      <c r="V232" s="4"/>
      <c r="W232" s="4">
        <f t="shared" si="721"/>
        <v>295581.09999999998</v>
      </c>
      <c r="X232" s="4"/>
      <c r="Y232" s="4">
        <f t="shared" si="722"/>
        <v>295581.09999999998</v>
      </c>
      <c r="Z232" s="4"/>
      <c r="AA232" s="4">
        <f t="shared" si="723"/>
        <v>295581.09999999998</v>
      </c>
      <c r="AB232" s="4"/>
      <c r="AC232" s="4">
        <f t="shared" si="724"/>
        <v>295581.09999999998</v>
      </c>
      <c r="AD232" s="4"/>
      <c r="AE232" s="3">
        <f t="shared" si="628"/>
        <v>295581.09999999998</v>
      </c>
      <c r="AF232" s="3">
        <v>0</v>
      </c>
      <c r="AG232" s="3">
        <v>0</v>
      </c>
      <c r="AH232" s="3">
        <f t="shared" si="457"/>
        <v>0</v>
      </c>
      <c r="AI232" s="3">
        <v>0</v>
      </c>
      <c r="AJ232" s="3">
        <f t="shared" si="725"/>
        <v>0</v>
      </c>
      <c r="AK232" s="3">
        <v>0</v>
      </c>
      <c r="AL232" s="3">
        <f t="shared" si="726"/>
        <v>0</v>
      </c>
      <c r="AM232" s="3">
        <v>0</v>
      </c>
      <c r="AN232" s="3">
        <f t="shared" si="727"/>
        <v>0</v>
      </c>
      <c r="AO232" s="3">
        <v>0</v>
      </c>
      <c r="AP232" s="3">
        <f t="shared" si="728"/>
        <v>0</v>
      </c>
      <c r="AQ232" s="3">
        <v>0</v>
      </c>
      <c r="AR232" s="3">
        <f t="shared" si="633"/>
        <v>0</v>
      </c>
      <c r="AS232" s="5" t="s">
        <v>297</v>
      </c>
      <c r="AT232" s="5"/>
    </row>
    <row r="233" spans="1:46" ht="36" x14ac:dyDescent="0.35">
      <c r="A233" s="31" t="s">
        <v>234</v>
      </c>
      <c r="B233" s="24" t="s">
        <v>44</v>
      </c>
      <c r="C233" s="2" t="s">
        <v>248</v>
      </c>
      <c r="D233" s="4">
        <f>D235+D236</f>
        <v>283733.40000000002</v>
      </c>
      <c r="E233" s="4">
        <f>E235+E236</f>
        <v>0</v>
      </c>
      <c r="F233" s="4">
        <f t="shared" si="455"/>
        <v>283733.40000000002</v>
      </c>
      <c r="G233" s="4">
        <f>G235+G236</f>
        <v>0</v>
      </c>
      <c r="H233" s="4">
        <f t="shared" si="718"/>
        <v>283733.40000000002</v>
      </c>
      <c r="I233" s="4">
        <f>I235+I236</f>
        <v>0</v>
      </c>
      <c r="J233" s="4">
        <f t="shared" si="719"/>
        <v>283733.40000000002</v>
      </c>
      <c r="K233" s="4">
        <f>K235+K236</f>
        <v>25817.919999999998</v>
      </c>
      <c r="L233" s="4">
        <f t="shared" si="720"/>
        <v>309551.32</v>
      </c>
      <c r="M233" s="4">
        <f>M235+M236</f>
        <v>0</v>
      </c>
      <c r="N233" s="4">
        <f>L233+M233</f>
        <v>309551.32</v>
      </c>
      <c r="O233" s="4">
        <f>O235+O236</f>
        <v>0</v>
      </c>
      <c r="P233" s="4">
        <f>N233+O233</f>
        <v>309551.32</v>
      </c>
      <c r="Q233" s="4">
        <f>Q235+Q236</f>
        <v>0</v>
      </c>
      <c r="R233" s="3">
        <f t="shared" si="623"/>
        <v>309551.32</v>
      </c>
      <c r="S233" s="4">
        <f t="shared" ref="S233:AF233" si="729">S235+S236</f>
        <v>0</v>
      </c>
      <c r="T233" s="4">
        <f t="shared" ref="T233:V233" si="730">T235+T236</f>
        <v>0</v>
      </c>
      <c r="U233" s="4">
        <f t="shared" si="456"/>
        <v>0</v>
      </c>
      <c r="V233" s="4">
        <f t="shared" si="730"/>
        <v>0</v>
      </c>
      <c r="W233" s="4">
        <f t="shared" si="721"/>
        <v>0</v>
      </c>
      <c r="X233" s="4">
        <f t="shared" ref="X233" si="731">X235+X236</f>
        <v>0</v>
      </c>
      <c r="Y233" s="4">
        <f t="shared" si="722"/>
        <v>0</v>
      </c>
      <c r="Z233" s="4">
        <f t="shared" ref="Z233:AB233" si="732">Z235+Z236</f>
        <v>0</v>
      </c>
      <c r="AA233" s="4">
        <f t="shared" si="723"/>
        <v>0</v>
      </c>
      <c r="AB233" s="4">
        <f t="shared" si="732"/>
        <v>0</v>
      </c>
      <c r="AC233" s="4">
        <f t="shared" si="724"/>
        <v>0</v>
      </c>
      <c r="AD233" s="4">
        <f t="shared" ref="AD233" si="733">AD235+AD236</f>
        <v>0</v>
      </c>
      <c r="AE233" s="3">
        <f t="shared" si="628"/>
        <v>0</v>
      </c>
      <c r="AF233" s="4">
        <f t="shared" si="729"/>
        <v>0</v>
      </c>
      <c r="AG233" s="3">
        <f t="shared" ref="AG233:AI233" si="734">AG235+AG236</f>
        <v>0</v>
      </c>
      <c r="AH233" s="3">
        <f t="shared" si="457"/>
        <v>0</v>
      </c>
      <c r="AI233" s="3">
        <f t="shared" si="734"/>
        <v>0</v>
      </c>
      <c r="AJ233" s="3">
        <f t="shared" si="725"/>
        <v>0</v>
      </c>
      <c r="AK233" s="3">
        <f t="shared" ref="AK233:AM233" si="735">AK235+AK236</f>
        <v>0</v>
      </c>
      <c r="AL233" s="3">
        <f t="shared" si="726"/>
        <v>0</v>
      </c>
      <c r="AM233" s="3">
        <f t="shared" si="735"/>
        <v>0</v>
      </c>
      <c r="AN233" s="3">
        <f t="shared" si="727"/>
        <v>0</v>
      </c>
      <c r="AO233" s="3">
        <f t="shared" ref="AO233:AQ233" si="736">AO235+AO236</f>
        <v>0</v>
      </c>
      <c r="AP233" s="3">
        <f t="shared" si="728"/>
        <v>0</v>
      </c>
      <c r="AQ233" s="3">
        <f t="shared" si="736"/>
        <v>0</v>
      </c>
      <c r="AR233" s="3">
        <f t="shared" si="633"/>
        <v>0</v>
      </c>
      <c r="AS233" s="5"/>
      <c r="AT233" s="5"/>
    </row>
    <row r="234" spans="1:46" x14ac:dyDescent="0.35">
      <c r="A234" s="31"/>
      <c r="B234" s="24" t="s">
        <v>5</v>
      </c>
      <c r="C234" s="2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3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5"/>
      <c r="AT234" s="5"/>
    </row>
    <row r="235" spans="1:46" hidden="1" x14ac:dyDescent="0.35">
      <c r="A235" s="13"/>
      <c r="B235" s="1" t="s">
        <v>6</v>
      </c>
      <c r="C235" s="1"/>
      <c r="D235" s="4">
        <v>70933.399999999994</v>
      </c>
      <c r="E235" s="4"/>
      <c r="F235" s="4">
        <f t="shared" si="455"/>
        <v>70933.399999999994</v>
      </c>
      <c r="G235" s="4"/>
      <c r="H235" s="4">
        <f t="shared" ref="H235:H241" si="737">F235+G235</f>
        <v>70933.399999999994</v>
      </c>
      <c r="I235" s="4"/>
      <c r="J235" s="4">
        <f t="shared" ref="J235:J241" si="738">H235+I235</f>
        <v>70933.399999999994</v>
      </c>
      <c r="K235" s="4">
        <v>25817.919999999998</v>
      </c>
      <c r="L235" s="4">
        <f t="shared" ref="L235:L241" si="739">J235+K235</f>
        <v>96751.319999999992</v>
      </c>
      <c r="M235" s="4"/>
      <c r="N235" s="4">
        <f t="shared" ref="N235:N241" si="740">L235+M235</f>
        <v>96751.319999999992</v>
      </c>
      <c r="O235" s="4"/>
      <c r="P235" s="4">
        <f t="shared" ref="P235:P241" si="741">N235+O235</f>
        <v>96751.319999999992</v>
      </c>
      <c r="Q235" s="4"/>
      <c r="R235" s="4">
        <f t="shared" si="623"/>
        <v>96751.319999999992</v>
      </c>
      <c r="S235" s="4">
        <v>0</v>
      </c>
      <c r="T235" s="4">
        <v>0</v>
      </c>
      <c r="U235" s="4">
        <f t="shared" si="456"/>
        <v>0</v>
      </c>
      <c r="V235" s="4">
        <v>0</v>
      </c>
      <c r="W235" s="4">
        <f t="shared" ref="W235:W241" si="742">U235+V235</f>
        <v>0</v>
      </c>
      <c r="X235" s="4">
        <v>0</v>
      </c>
      <c r="Y235" s="4">
        <f t="shared" ref="Y235:Y241" si="743">W235+X235</f>
        <v>0</v>
      </c>
      <c r="Z235" s="4">
        <v>0</v>
      </c>
      <c r="AA235" s="4">
        <f t="shared" ref="AA235:AA241" si="744">Y235+Z235</f>
        <v>0</v>
      </c>
      <c r="AB235" s="4"/>
      <c r="AC235" s="4">
        <f t="shared" ref="AC235:AC241" si="745">AA235+AB235</f>
        <v>0</v>
      </c>
      <c r="AD235" s="4"/>
      <c r="AE235" s="4">
        <f t="shared" si="628"/>
        <v>0</v>
      </c>
      <c r="AF235" s="3">
        <v>0</v>
      </c>
      <c r="AG235" s="3">
        <v>0</v>
      </c>
      <c r="AH235" s="3">
        <f t="shared" si="457"/>
        <v>0</v>
      </c>
      <c r="AI235" s="3">
        <v>0</v>
      </c>
      <c r="AJ235" s="3">
        <f t="shared" ref="AJ235:AJ241" si="746">AH235+AI235</f>
        <v>0</v>
      </c>
      <c r="AK235" s="3">
        <v>0</v>
      </c>
      <c r="AL235" s="3">
        <f t="shared" ref="AL235:AL241" si="747">AJ235+AK235</f>
        <v>0</v>
      </c>
      <c r="AM235" s="3">
        <v>0</v>
      </c>
      <c r="AN235" s="3">
        <f t="shared" ref="AN235:AN241" si="748">AL235+AM235</f>
        <v>0</v>
      </c>
      <c r="AO235" s="3">
        <v>0</v>
      </c>
      <c r="AP235" s="3">
        <f t="shared" ref="AP235:AP241" si="749">AN235+AO235</f>
        <v>0</v>
      </c>
      <c r="AQ235" s="3">
        <v>0</v>
      </c>
      <c r="AR235" s="3">
        <f t="shared" si="633"/>
        <v>0</v>
      </c>
      <c r="AS235" s="5" t="s">
        <v>278</v>
      </c>
      <c r="AT235" s="5">
        <v>0</v>
      </c>
    </row>
    <row r="236" spans="1:46" x14ac:dyDescent="0.35">
      <c r="A236" s="31"/>
      <c r="B236" s="24" t="s">
        <v>21</v>
      </c>
      <c r="C236" s="24"/>
      <c r="D236" s="4">
        <v>212800</v>
      </c>
      <c r="E236" s="4"/>
      <c r="F236" s="4">
        <f t="shared" si="455"/>
        <v>212800</v>
      </c>
      <c r="G236" s="4"/>
      <c r="H236" s="4">
        <f t="shared" si="737"/>
        <v>212800</v>
      </c>
      <c r="I236" s="4"/>
      <c r="J236" s="4">
        <f t="shared" si="738"/>
        <v>212800</v>
      </c>
      <c r="K236" s="4"/>
      <c r="L236" s="4">
        <f t="shared" si="739"/>
        <v>212800</v>
      </c>
      <c r="M236" s="4"/>
      <c r="N236" s="4">
        <f t="shared" si="740"/>
        <v>212800</v>
      </c>
      <c r="O236" s="4"/>
      <c r="P236" s="4">
        <f t="shared" si="741"/>
        <v>212800</v>
      </c>
      <c r="Q236" s="4"/>
      <c r="R236" s="3">
        <f t="shared" si="623"/>
        <v>212800</v>
      </c>
      <c r="S236" s="4">
        <v>0</v>
      </c>
      <c r="T236" s="4">
        <v>0</v>
      </c>
      <c r="U236" s="4">
        <f t="shared" si="456"/>
        <v>0</v>
      </c>
      <c r="V236" s="4">
        <v>0</v>
      </c>
      <c r="W236" s="4">
        <f t="shared" si="742"/>
        <v>0</v>
      </c>
      <c r="X236" s="4">
        <v>0</v>
      </c>
      <c r="Y236" s="4">
        <f t="shared" si="743"/>
        <v>0</v>
      </c>
      <c r="Z236" s="4">
        <v>0</v>
      </c>
      <c r="AA236" s="4">
        <f t="shared" si="744"/>
        <v>0</v>
      </c>
      <c r="AB236" s="4"/>
      <c r="AC236" s="4">
        <f t="shared" si="745"/>
        <v>0</v>
      </c>
      <c r="AD236" s="4"/>
      <c r="AE236" s="3">
        <f t="shared" si="628"/>
        <v>0</v>
      </c>
      <c r="AF236" s="3">
        <v>0</v>
      </c>
      <c r="AG236" s="3">
        <v>0</v>
      </c>
      <c r="AH236" s="3">
        <f t="shared" si="457"/>
        <v>0</v>
      </c>
      <c r="AI236" s="3">
        <v>0</v>
      </c>
      <c r="AJ236" s="3">
        <f t="shared" si="746"/>
        <v>0</v>
      </c>
      <c r="AK236" s="3">
        <v>0</v>
      </c>
      <c r="AL236" s="3">
        <f t="shared" si="747"/>
        <v>0</v>
      </c>
      <c r="AM236" s="3">
        <v>0</v>
      </c>
      <c r="AN236" s="3">
        <f t="shared" si="748"/>
        <v>0</v>
      </c>
      <c r="AO236" s="3">
        <v>0</v>
      </c>
      <c r="AP236" s="3">
        <f t="shared" si="749"/>
        <v>0</v>
      </c>
      <c r="AQ236" s="3">
        <v>0</v>
      </c>
      <c r="AR236" s="3">
        <f t="shared" si="633"/>
        <v>0</v>
      </c>
      <c r="AS236" s="5" t="s">
        <v>278</v>
      </c>
      <c r="AT236" s="5"/>
    </row>
    <row r="237" spans="1:46" ht="36" x14ac:dyDescent="0.35">
      <c r="A237" s="31" t="s">
        <v>235</v>
      </c>
      <c r="B237" s="24" t="s">
        <v>252</v>
      </c>
      <c r="C237" s="2" t="s">
        <v>97</v>
      </c>
      <c r="D237" s="4">
        <v>8000</v>
      </c>
      <c r="E237" s="4"/>
      <c r="F237" s="4">
        <f t="shared" si="455"/>
        <v>8000</v>
      </c>
      <c r="G237" s="4">
        <v>3396.34</v>
      </c>
      <c r="H237" s="4">
        <f t="shared" si="737"/>
        <v>11396.34</v>
      </c>
      <c r="I237" s="4"/>
      <c r="J237" s="4">
        <f t="shared" si="738"/>
        <v>11396.34</v>
      </c>
      <c r="K237" s="4"/>
      <c r="L237" s="4">
        <f t="shared" si="739"/>
        <v>11396.34</v>
      </c>
      <c r="M237" s="4"/>
      <c r="N237" s="4">
        <f t="shared" si="740"/>
        <v>11396.34</v>
      </c>
      <c r="O237" s="4"/>
      <c r="P237" s="4">
        <f t="shared" si="741"/>
        <v>11396.34</v>
      </c>
      <c r="Q237" s="4"/>
      <c r="R237" s="3">
        <f t="shared" si="623"/>
        <v>11396.34</v>
      </c>
      <c r="S237" s="4">
        <v>39873.699999999997</v>
      </c>
      <c r="T237" s="4"/>
      <c r="U237" s="4">
        <f t="shared" si="456"/>
        <v>39873.699999999997</v>
      </c>
      <c r="V237" s="4"/>
      <c r="W237" s="4">
        <f t="shared" si="742"/>
        <v>39873.699999999997</v>
      </c>
      <c r="X237" s="4"/>
      <c r="Y237" s="4">
        <f t="shared" si="743"/>
        <v>39873.699999999997</v>
      </c>
      <c r="Z237" s="4"/>
      <c r="AA237" s="4">
        <f t="shared" si="744"/>
        <v>39873.699999999997</v>
      </c>
      <c r="AB237" s="4"/>
      <c r="AC237" s="4">
        <f t="shared" si="745"/>
        <v>39873.699999999997</v>
      </c>
      <c r="AD237" s="4"/>
      <c r="AE237" s="3">
        <f t="shared" si="628"/>
        <v>39873.699999999997</v>
      </c>
      <c r="AF237" s="3">
        <v>0</v>
      </c>
      <c r="AG237" s="3">
        <v>0</v>
      </c>
      <c r="AH237" s="3">
        <f t="shared" si="457"/>
        <v>0</v>
      </c>
      <c r="AI237" s="3">
        <v>0</v>
      </c>
      <c r="AJ237" s="3">
        <f t="shared" si="746"/>
        <v>0</v>
      </c>
      <c r="AK237" s="3">
        <v>0</v>
      </c>
      <c r="AL237" s="3">
        <f t="shared" si="747"/>
        <v>0</v>
      </c>
      <c r="AM237" s="3">
        <v>0</v>
      </c>
      <c r="AN237" s="3">
        <f t="shared" si="748"/>
        <v>0</v>
      </c>
      <c r="AO237" s="3">
        <v>0</v>
      </c>
      <c r="AP237" s="3">
        <f t="shared" si="749"/>
        <v>0</v>
      </c>
      <c r="AQ237" s="3">
        <v>0</v>
      </c>
      <c r="AR237" s="3">
        <f t="shared" si="633"/>
        <v>0</v>
      </c>
      <c r="AS237" s="5" t="s">
        <v>282</v>
      </c>
      <c r="AT237" s="5"/>
    </row>
    <row r="238" spans="1:46" ht="36" x14ac:dyDescent="0.35">
      <c r="A238" s="31" t="s">
        <v>236</v>
      </c>
      <c r="B238" s="24" t="s">
        <v>52</v>
      </c>
      <c r="C238" s="2" t="s">
        <v>97</v>
      </c>
      <c r="D238" s="4">
        <v>21398.400000000001</v>
      </c>
      <c r="E238" s="4"/>
      <c r="F238" s="4">
        <f t="shared" si="455"/>
        <v>21398.400000000001</v>
      </c>
      <c r="G238" s="4"/>
      <c r="H238" s="4">
        <f t="shared" si="737"/>
        <v>21398.400000000001</v>
      </c>
      <c r="I238" s="4"/>
      <c r="J238" s="4">
        <f t="shared" si="738"/>
        <v>21398.400000000001</v>
      </c>
      <c r="K238" s="4"/>
      <c r="L238" s="4">
        <f t="shared" si="739"/>
        <v>21398.400000000001</v>
      </c>
      <c r="M238" s="4"/>
      <c r="N238" s="4">
        <f t="shared" si="740"/>
        <v>21398.400000000001</v>
      </c>
      <c r="O238" s="4"/>
      <c r="P238" s="4">
        <f t="shared" si="741"/>
        <v>21398.400000000001</v>
      </c>
      <c r="Q238" s="4">
        <v>-21398.400000000001</v>
      </c>
      <c r="R238" s="3">
        <f t="shared" si="623"/>
        <v>0</v>
      </c>
      <c r="S238" s="4">
        <v>0</v>
      </c>
      <c r="T238" s="4">
        <v>0</v>
      </c>
      <c r="U238" s="4">
        <f t="shared" si="456"/>
        <v>0</v>
      </c>
      <c r="V238" s="4">
        <v>0</v>
      </c>
      <c r="W238" s="4">
        <f t="shared" si="742"/>
        <v>0</v>
      </c>
      <c r="X238" s="4">
        <v>0</v>
      </c>
      <c r="Y238" s="4">
        <f t="shared" si="743"/>
        <v>0</v>
      </c>
      <c r="Z238" s="4">
        <v>0</v>
      </c>
      <c r="AA238" s="4">
        <f t="shared" si="744"/>
        <v>0</v>
      </c>
      <c r="AB238" s="4"/>
      <c r="AC238" s="4">
        <f t="shared" si="745"/>
        <v>0</v>
      </c>
      <c r="AD238" s="4">
        <v>21398.400000000001</v>
      </c>
      <c r="AE238" s="3">
        <f t="shared" si="628"/>
        <v>21398.400000000001</v>
      </c>
      <c r="AF238" s="3">
        <v>0</v>
      </c>
      <c r="AG238" s="3">
        <v>0</v>
      </c>
      <c r="AH238" s="3">
        <f t="shared" si="457"/>
        <v>0</v>
      </c>
      <c r="AI238" s="3">
        <v>0</v>
      </c>
      <c r="AJ238" s="3">
        <f t="shared" si="746"/>
        <v>0</v>
      </c>
      <c r="AK238" s="3">
        <v>0</v>
      </c>
      <c r="AL238" s="3">
        <f t="shared" si="747"/>
        <v>0</v>
      </c>
      <c r="AM238" s="3">
        <v>0</v>
      </c>
      <c r="AN238" s="3">
        <f t="shared" si="748"/>
        <v>0</v>
      </c>
      <c r="AO238" s="3">
        <v>0</v>
      </c>
      <c r="AP238" s="3">
        <f t="shared" si="749"/>
        <v>0</v>
      </c>
      <c r="AQ238" s="3">
        <v>0</v>
      </c>
      <c r="AR238" s="3">
        <f t="shared" si="633"/>
        <v>0</v>
      </c>
      <c r="AS238" s="5" t="s">
        <v>283</v>
      </c>
      <c r="AT238" s="5"/>
    </row>
    <row r="239" spans="1:46" ht="36" x14ac:dyDescent="0.35">
      <c r="A239" s="31" t="s">
        <v>237</v>
      </c>
      <c r="B239" s="24" t="s">
        <v>53</v>
      </c>
      <c r="C239" s="2" t="s">
        <v>97</v>
      </c>
      <c r="D239" s="4">
        <v>12363.3</v>
      </c>
      <c r="E239" s="4"/>
      <c r="F239" s="4">
        <f t="shared" ref="F239:F330" si="750">D239+E239</f>
        <v>12363.3</v>
      </c>
      <c r="G239" s="4"/>
      <c r="H239" s="4">
        <f t="shared" si="737"/>
        <v>12363.3</v>
      </c>
      <c r="I239" s="4"/>
      <c r="J239" s="4">
        <f t="shared" si="738"/>
        <v>12363.3</v>
      </c>
      <c r="K239" s="4"/>
      <c r="L239" s="4">
        <f t="shared" si="739"/>
        <v>12363.3</v>
      </c>
      <c r="M239" s="4"/>
      <c r="N239" s="4">
        <f t="shared" si="740"/>
        <v>12363.3</v>
      </c>
      <c r="O239" s="4"/>
      <c r="P239" s="4">
        <f t="shared" si="741"/>
        <v>12363.3</v>
      </c>
      <c r="Q239" s="4"/>
      <c r="R239" s="3">
        <f t="shared" si="623"/>
        <v>12363.3</v>
      </c>
      <c r="S239" s="4">
        <v>0</v>
      </c>
      <c r="T239" s="4">
        <v>0</v>
      </c>
      <c r="U239" s="4">
        <f t="shared" ref="U239:U330" si="751">S239+T239</f>
        <v>0</v>
      </c>
      <c r="V239" s="4">
        <v>0</v>
      </c>
      <c r="W239" s="4">
        <f t="shared" si="742"/>
        <v>0</v>
      </c>
      <c r="X239" s="4">
        <v>0</v>
      </c>
      <c r="Y239" s="4">
        <f t="shared" si="743"/>
        <v>0</v>
      </c>
      <c r="Z239" s="4">
        <v>0</v>
      </c>
      <c r="AA239" s="4">
        <f t="shared" si="744"/>
        <v>0</v>
      </c>
      <c r="AB239" s="4"/>
      <c r="AC239" s="4">
        <f t="shared" si="745"/>
        <v>0</v>
      </c>
      <c r="AD239" s="4"/>
      <c r="AE239" s="3">
        <f t="shared" si="628"/>
        <v>0</v>
      </c>
      <c r="AF239" s="3">
        <v>0</v>
      </c>
      <c r="AG239" s="3">
        <v>0</v>
      </c>
      <c r="AH239" s="3">
        <f t="shared" ref="AH239:AH330" si="752">AF239+AG239</f>
        <v>0</v>
      </c>
      <c r="AI239" s="3">
        <v>0</v>
      </c>
      <c r="AJ239" s="3">
        <f t="shared" si="746"/>
        <v>0</v>
      </c>
      <c r="AK239" s="3">
        <v>0</v>
      </c>
      <c r="AL239" s="3">
        <f t="shared" si="747"/>
        <v>0</v>
      </c>
      <c r="AM239" s="3">
        <v>0</v>
      </c>
      <c r="AN239" s="3">
        <f t="shared" si="748"/>
        <v>0</v>
      </c>
      <c r="AO239" s="3">
        <v>0</v>
      </c>
      <c r="AP239" s="3">
        <f t="shared" si="749"/>
        <v>0</v>
      </c>
      <c r="AQ239" s="3">
        <v>0</v>
      </c>
      <c r="AR239" s="3">
        <f t="shared" si="633"/>
        <v>0</v>
      </c>
      <c r="AS239" s="5" t="s">
        <v>284</v>
      </c>
      <c r="AT239" s="5"/>
    </row>
    <row r="240" spans="1:46" ht="54" x14ac:dyDescent="0.35">
      <c r="A240" s="31" t="s">
        <v>238</v>
      </c>
      <c r="B240" s="24" t="s">
        <v>54</v>
      </c>
      <c r="C240" s="2" t="s">
        <v>97</v>
      </c>
      <c r="D240" s="4">
        <v>9666.2000000000007</v>
      </c>
      <c r="E240" s="4"/>
      <c r="F240" s="4">
        <f t="shared" si="750"/>
        <v>9666.2000000000007</v>
      </c>
      <c r="G240" s="4"/>
      <c r="H240" s="4">
        <f t="shared" si="737"/>
        <v>9666.2000000000007</v>
      </c>
      <c r="I240" s="4"/>
      <c r="J240" s="4">
        <f t="shared" si="738"/>
        <v>9666.2000000000007</v>
      </c>
      <c r="K240" s="4"/>
      <c r="L240" s="4">
        <f t="shared" si="739"/>
        <v>9666.2000000000007</v>
      </c>
      <c r="M240" s="4"/>
      <c r="N240" s="4">
        <f t="shared" si="740"/>
        <v>9666.2000000000007</v>
      </c>
      <c r="O240" s="4"/>
      <c r="P240" s="4">
        <f t="shared" si="741"/>
        <v>9666.2000000000007</v>
      </c>
      <c r="Q240" s="4">
        <v>-9666.2000000000007</v>
      </c>
      <c r="R240" s="3">
        <f t="shared" si="623"/>
        <v>0</v>
      </c>
      <c r="S240" s="4">
        <v>0</v>
      </c>
      <c r="T240" s="4">
        <v>0</v>
      </c>
      <c r="U240" s="4">
        <f t="shared" si="751"/>
        <v>0</v>
      </c>
      <c r="V240" s="4">
        <v>0</v>
      </c>
      <c r="W240" s="4">
        <f t="shared" si="742"/>
        <v>0</v>
      </c>
      <c r="X240" s="4">
        <v>0</v>
      </c>
      <c r="Y240" s="4">
        <f t="shared" si="743"/>
        <v>0</v>
      </c>
      <c r="Z240" s="4">
        <v>0</v>
      </c>
      <c r="AA240" s="4">
        <f t="shared" si="744"/>
        <v>0</v>
      </c>
      <c r="AB240" s="4"/>
      <c r="AC240" s="4">
        <f t="shared" si="745"/>
        <v>0</v>
      </c>
      <c r="AD240" s="4">
        <v>9666.2000000000007</v>
      </c>
      <c r="AE240" s="3">
        <f t="shared" si="628"/>
        <v>9666.2000000000007</v>
      </c>
      <c r="AF240" s="3">
        <v>0</v>
      </c>
      <c r="AG240" s="3">
        <v>0</v>
      </c>
      <c r="AH240" s="3">
        <f t="shared" si="752"/>
        <v>0</v>
      </c>
      <c r="AI240" s="3">
        <v>0</v>
      </c>
      <c r="AJ240" s="3">
        <f t="shared" si="746"/>
        <v>0</v>
      </c>
      <c r="AK240" s="3">
        <v>0</v>
      </c>
      <c r="AL240" s="3">
        <f t="shared" si="747"/>
        <v>0</v>
      </c>
      <c r="AM240" s="3">
        <v>0</v>
      </c>
      <c r="AN240" s="3">
        <f t="shared" si="748"/>
        <v>0</v>
      </c>
      <c r="AO240" s="3">
        <v>0</v>
      </c>
      <c r="AP240" s="3">
        <f t="shared" si="749"/>
        <v>0</v>
      </c>
      <c r="AQ240" s="3">
        <v>0</v>
      </c>
      <c r="AR240" s="3">
        <f t="shared" si="633"/>
        <v>0</v>
      </c>
      <c r="AS240" s="5" t="s">
        <v>285</v>
      </c>
      <c r="AT240" s="5"/>
    </row>
    <row r="241" spans="1:46" ht="36" x14ac:dyDescent="0.35">
      <c r="A241" s="31" t="s">
        <v>239</v>
      </c>
      <c r="B241" s="24" t="s">
        <v>55</v>
      </c>
      <c r="C241" s="2" t="s">
        <v>97</v>
      </c>
      <c r="D241" s="4">
        <f>D243+D244</f>
        <v>0</v>
      </c>
      <c r="E241" s="4">
        <f>E243+E244</f>
        <v>0</v>
      </c>
      <c r="F241" s="4">
        <f t="shared" si="750"/>
        <v>0</v>
      </c>
      <c r="G241" s="4">
        <f>G243+G244</f>
        <v>0</v>
      </c>
      <c r="H241" s="4">
        <f t="shared" si="737"/>
        <v>0</v>
      </c>
      <c r="I241" s="4">
        <f>I243+I244</f>
        <v>0</v>
      </c>
      <c r="J241" s="4">
        <f t="shared" si="738"/>
        <v>0</v>
      </c>
      <c r="K241" s="4">
        <f>K243+K244</f>
        <v>0</v>
      </c>
      <c r="L241" s="4">
        <f t="shared" si="739"/>
        <v>0</v>
      </c>
      <c r="M241" s="4">
        <f>M243+M244</f>
        <v>0</v>
      </c>
      <c r="N241" s="4">
        <f t="shared" si="740"/>
        <v>0</v>
      </c>
      <c r="O241" s="4">
        <f>O243+O244</f>
        <v>0</v>
      </c>
      <c r="P241" s="4">
        <f t="shared" si="741"/>
        <v>0</v>
      </c>
      <c r="Q241" s="4">
        <f>Q243+Q244</f>
        <v>0</v>
      </c>
      <c r="R241" s="3">
        <f t="shared" si="623"/>
        <v>0</v>
      </c>
      <c r="S241" s="4">
        <f t="shared" ref="S241:AF241" si="753">S243+S244</f>
        <v>33031.4</v>
      </c>
      <c r="T241" s="4">
        <f t="shared" ref="T241:V241" si="754">T243+T244</f>
        <v>0</v>
      </c>
      <c r="U241" s="4">
        <f t="shared" si="751"/>
        <v>33031.4</v>
      </c>
      <c r="V241" s="4">
        <f t="shared" si="754"/>
        <v>0</v>
      </c>
      <c r="W241" s="4">
        <f t="shared" si="742"/>
        <v>33031.4</v>
      </c>
      <c r="X241" s="4">
        <f t="shared" ref="X241" si="755">X243+X244</f>
        <v>0</v>
      </c>
      <c r="Y241" s="4">
        <f t="shared" si="743"/>
        <v>33031.4</v>
      </c>
      <c r="Z241" s="4">
        <f t="shared" ref="Z241:AB241" si="756">Z243+Z244</f>
        <v>0</v>
      </c>
      <c r="AA241" s="4">
        <f t="shared" si="744"/>
        <v>33031.4</v>
      </c>
      <c r="AB241" s="4">
        <f t="shared" si="756"/>
        <v>0</v>
      </c>
      <c r="AC241" s="4">
        <f t="shared" si="745"/>
        <v>33031.4</v>
      </c>
      <c r="AD241" s="4">
        <f t="shared" ref="AD241" si="757">AD243+AD244</f>
        <v>0</v>
      </c>
      <c r="AE241" s="3">
        <f t="shared" si="628"/>
        <v>33031.4</v>
      </c>
      <c r="AF241" s="4">
        <f t="shared" si="753"/>
        <v>0</v>
      </c>
      <c r="AG241" s="3">
        <f t="shared" ref="AG241:AI241" si="758">AG243+AG244</f>
        <v>0</v>
      </c>
      <c r="AH241" s="3">
        <f t="shared" si="752"/>
        <v>0</v>
      </c>
      <c r="AI241" s="3">
        <f t="shared" si="758"/>
        <v>0</v>
      </c>
      <c r="AJ241" s="3">
        <f t="shared" si="746"/>
        <v>0</v>
      </c>
      <c r="AK241" s="3">
        <f t="shared" ref="AK241:AM241" si="759">AK243+AK244</f>
        <v>0</v>
      </c>
      <c r="AL241" s="3">
        <f t="shared" si="747"/>
        <v>0</v>
      </c>
      <c r="AM241" s="3">
        <f t="shared" si="759"/>
        <v>0</v>
      </c>
      <c r="AN241" s="3">
        <f t="shared" si="748"/>
        <v>0</v>
      </c>
      <c r="AO241" s="3">
        <f t="shared" ref="AO241:AQ241" si="760">AO243+AO244</f>
        <v>0</v>
      </c>
      <c r="AP241" s="3">
        <f t="shared" si="749"/>
        <v>0</v>
      </c>
      <c r="AQ241" s="3">
        <f t="shared" si="760"/>
        <v>0</v>
      </c>
      <c r="AR241" s="3">
        <f t="shared" si="633"/>
        <v>0</v>
      </c>
      <c r="AS241" s="5"/>
      <c r="AT241" s="5"/>
    </row>
    <row r="242" spans="1:46" x14ac:dyDescent="0.35">
      <c r="A242" s="31"/>
      <c r="B242" s="24" t="s">
        <v>5</v>
      </c>
      <c r="C242" s="2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3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5"/>
      <c r="AT242" s="5"/>
    </row>
    <row r="243" spans="1:46" hidden="1" x14ac:dyDescent="0.35">
      <c r="A243" s="13"/>
      <c r="B243" s="1" t="s">
        <v>6</v>
      </c>
      <c r="C243" s="1"/>
      <c r="D243" s="4">
        <v>0</v>
      </c>
      <c r="E243" s="4">
        <v>0</v>
      </c>
      <c r="F243" s="4">
        <f t="shared" si="750"/>
        <v>0</v>
      </c>
      <c r="G243" s="4">
        <v>0</v>
      </c>
      <c r="H243" s="4">
        <f t="shared" ref="H243:H245" si="761">F243+G243</f>
        <v>0</v>
      </c>
      <c r="I243" s="4">
        <v>0</v>
      </c>
      <c r="J243" s="4">
        <f t="shared" ref="J243:J245" si="762">H243+I243</f>
        <v>0</v>
      </c>
      <c r="K243" s="4">
        <v>0</v>
      </c>
      <c r="L243" s="4">
        <f t="shared" ref="L243:L245" si="763">J243+K243</f>
        <v>0</v>
      </c>
      <c r="M243" s="4">
        <v>0</v>
      </c>
      <c r="N243" s="4">
        <f>L243+M243</f>
        <v>0</v>
      </c>
      <c r="O243" s="4">
        <v>0</v>
      </c>
      <c r="P243" s="4">
        <f>N243+O243</f>
        <v>0</v>
      </c>
      <c r="Q243" s="4">
        <v>0</v>
      </c>
      <c r="R243" s="4">
        <f t="shared" si="623"/>
        <v>0</v>
      </c>
      <c r="S243" s="4">
        <v>8257.9</v>
      </c>
      <c r="T243" s="4"/>
      <c r="U243" s="4">
        <f t="shared" si="751"/>
        <v>8257.9</v>
      </c>
      <c r="V243" s="4"/>
      <c r="W243" s="4">
        <f t="shared" ref="W243:W245" si="764">U243+V243</f>
        <v>8257.9</v>
      </c>
      <c r="X243" s="4"/>
      <c r="Y243" s="4">
        <f t="shared" ref="Y243:Y245" si="765">W243+X243</f>
        <v>8257.9</v>
      </c>
      <c r="Z243" s="4"/>
      <c r="AA243" s="4">
        <f t="shared" ref="AA243:AA245" si="766">Y243+Z243</f>
        <v>8257.9</v>
      </c>
      <c r="AB243" s="4">
        <v>-0.05</v>
      </c>
      <c r="AC243" s="4">
        <f t="shared" ref="AC243:AC245" si="767">AA243+AB243</f>
        <v>8257.85</v>
      </c>
      <c r="AD243" s="4"/>
      <c r="AE243" s="4">
        <f t="shared" si="628"/>
        <v>8257.85</v>
      </c>
      <c r="AF243" s="3">
        <v>0</v>
      </c>
      <c r="AG243" s="3">
        <v>0</v>
      </c>
      <c r="AH243" s="3">
        <f t="shared" si="752"/>
        <v>0</v>
      </c>
      <c r="AI243" s="3">
        <v>0</v>
      </c>
      <c r="AJ243" s="3">
        <f t="shared" ref="AJ243:AJ245" si="768">AH243+AI243</f>
        <v>0</v>
      </c>
      <c r="AK243" s="3">
        <v>0</v>
      </c>
      <c r="AL243" s="3">
        <f t="shared" ref="AL243:AL245" si="769">AJ243+AK243</f>
        <v>0</v>
      </c>
      <c r="AM243" s="3">
        <v>0</v>
      </c>
      <c r="AN243" s="3">
        <f t="shared" ref="AN243:AN245" si="770">AL243+AM243</f>
        <v>0</v>
      </c>
      <c r="AO243" s="3">
        <v>0</v>
      </c>
      <c r="AP243" s="3">
        <f t="shared" ref="AP243:AP245" si="771">AN243+AO243</f>
        <v>0</v>
      </c>
      <c r="AQ243" s="3">
        <v>0</v>
      </c>
      <c r="AR243" s="3">
        <f t="shared" si="633"/>
        <v>0</v>
      </c>
      <c r="AS243" s="5" t="s">
        <v>287</v>
      </c>
      <c r="AT243" s="5">
        <v>0</v>
      </c>
    </row>
    <row r="244" spans="1:46" x14ac:dyDescent="0.35">
      <c r="A244" s="31"/>
      <c r="B244" s="24" t="s">
        <v>21</v>
      </c>
      <c r="C244" s="24"/>
      <c r="D244" s="4">
        <v>0</v>
      </c>
      <c r="E244" s="4">
        <v>0</v>
      </c>
      <c r="F244" s="4">
        <f t="shared" si="750"/>
        <v>0</v>
      </c>
      <c r="G244" s="4">
        <v>0</v>
      </c>
      <c r="H244" s="4">
        <f t="shared" si="761"/>
        <v>0</v>
      </c>
      <c r="I244" s="4">
        <v>0</v>
      </c>
      <c r="J244" s="4">
        <f t="shared" si="762"/>
        <v>0</v>
      </c>
      <c r="K244" s="4">
        <v>0</v>
      </c>
      <c r="L244" s="4">
        <f t="shared" si="763"/>
        <v>0</v>
      </c>
      <c r="M244" s="4">
        <v>0</v>
      </c>
      <c r="N244" s="4">
        <f>L244+M244</f>
        <v>0</v>
      </c>
      <c r="O244" s="4">
        <v>0</v>
      </c>
      <c r="P244" s="4">
        <f>N244+O244</f>
        <v>0</v>
      </c>
      <c r="Q244" s="4">
        <v>0</v>
      </c>
      <c r="R244" s="3">
        <f t="shared" si="623"/>
        <v>0</v>
      </c>
      <c r="S244" s="4">
        <v>24773.5</v>
      </c>
      <c r="T244" s="4"/>
      <c r="U244" s="4">
        <f t="shared" si="751"/>
        <v>24773.5</v>
      </c>
      <c r="V244" s="4"/>
      <c r="W244" s="4">
        <f t="shared" si="764"/>
        <v>24773.5</v>
      </c>
      <c r="X244" s="4"/>
      <c r="Y244" s="4">
        <f t="shared" si="765"/>
        <v>24773.5</v>
      </c>
      <c r="Z244" s="4"/>
      <c r="AA244" s="4">
        <f t="shared" si="766"/>
        <v>24773.5</v>
      </c>
      <c r="AB244" s="4">
        <v>0.05</v>
      </c>
      <c r="AC244" s="4">
        <f t="shared" si="767"/>
        <v>24773.55</v>
      </c>
      <c r="AD244" s="4"/>
      <c r="AE244" s="3">
        <f t="shared" si="628"/>
        <v>24773.55</v>
      </c>
      <c r="AF244" s="3">
        <v>0</v>
      </c>
      <c r="AG244" s="3">
        <v>0</v>
      </c>
      <c r="AH244" s="3">
        <f t="shared" si="752"/>
        <v>0</v>
      </c>
      <c r="AI244" s="3">
        <v>0</v>
      </c>
      <c r="AJ244" s="3">
        <f t="shared" si="768"/>
        <v>0</v>
      </c>
      <c r="AK244" s="3">
        <v>0</v>
      </c>
      <c r="AL244" s="3">
        <f t="shared" si="769"/>
        <v>0</v>
      </c>
      <c r="AM244" s="3">
        <v>0</v>
      </c>
      <c r="AN244" s="3">
        <f t="shared" si="770"/>
        <v>0</v>
      </c>
      <c r="AO244" s="3">
        <v>0</v>
      </c>
      <c r="AP244" s="3">
        <f t="shared" si="771"/>
        <v>0</v>
      </c>
      <c r="AQ244" s="3">
        <v>0</v>
      </c>
      <c r="AR244" s="3">
        <f t="shared" si="633"/>
        <v>0</v>
      </c>
      <c r="AS244" s="5" t="s">
        <v>297</v>
      </c>
      <c r="AT244" s="5"/>
    </row>
    <row r="245" spans="1:46" ht="36" x14ac:dyDescent="0.35">
      <c r="A245" s="31" t="s">
        <v>240</v>
      </c>
      <c r="B245" s="24" t="s">
        <v>56</v>
      </c>
      <c r="C245" s="2" t="s">
        <v>97</v>
      </c>
      <c r="D245" s="4">
        <f>D247+D248</f>
        <v>0</v>
      </c>
      <c r="E245" s="4">
        <f>E247+E248</f>
        <v>0</v>
      </c>
      <c r="F245" s="4">
        <f t="shared" si="750"/>
        <v>0</v>
      </c>
      <c r="G245" s="4">
        <f>G247+G248</f>
        <v>0</v>
      </c>
      <c r="H245" s="4">
        <f t="shared" si="761"/>
        <v>0</v>
      </c>
      <c r="I245" s="4">
        <f>I247+I248</f>
        <v>0</v>
      </c>
      <c r="J245" s="4">
        <f t="shared" si="762"/>
        <v>0</v>
      </c>
      <c r="K245" s="4">
        <f>K247+K248</f>
        <v>0</v>
      </c>
      <c r="L245" s="4">
        <f t="shared" si="763"/>
        <v>0</v>
      </c>
      <c r="M245" s="4">
        <f>M247+M248</f>
        <v>0</v>
      </c>
      <c r="N245" s="4">
        <f>L245+M245</f>
        <v>0</v>
      </c>
      <c r="O245" s="4">
        <f>O247+O248</f>
        <v>0</v>
      </c>
      <c r="P245" s="4">
        <f>N245+O245</f>
        <v>0</v>
      </c>
      <c r="Q245" s="4">
        <f>Q247+Q248</f>
        <v>0</v>
      </c>
      <c r="R245" s="3">
        <f t="shared" si="623"/>
        <v>0</v>
      </c>
      <c r="S245" s="4">
        <f t="shared" ref="S245:AF245" si="772">S247+S248</f>
        <v>19415.8</v>
      </c>
      <c r="T245" s="4">
        <f t="shared" ref="T245:V245" si="773">T247+T248</f>
        <v>0</v>
      </c>
      <c r="U245" s="4">
        <f t="shared" si="751"/>
        <v>19415.8</v>
      </c>
      <c r="V245" s="4">
        <f t="shared" si="773"/>
        <v>0</v>
      </c>
      <c r="W245" s="4">
        <f t="shared" si="764"/>
        <v>19415.8</v>
      </c>
      <c r="X245" s="4">
        <f t="shared" ref="X245" si="774">X247+X248</f>
        <v>0</v>
      </c>
      <c r="Y245" s="4">
        <f t="shared" si="765"/>
        <v>19415.8</v>
      </c>
      <c r="Z245" s="4">
        <f t="shared" ref="Z245:AB245" si="775">Z247+Z248</f>
        <v>0</v>
      </c>
      <c r="AA245" s="4">
        <f t="shared" si="766"/>
        <v>19415.8</v>
      </c>
      <c r="AB245" s="4">
        <f t="shared" si="775"/>
        <v>0</v>
      </c>
      <c r="AC245" s="4">
        <f t="shared" si="767"/>
        <v>19415.8</v>
      </c>
      <c r="AD245" s="4">
        <f t="shared" ref="AD245" si="776">AD247+AD248</f>
        <v>0</v>
      </c>
      <c r="AE245" s="3">
        <f t="shared" si="628"/>
        <v>19415.8</v>
      </c>
      <c r="AF245" s="4">
        <f t="shared" si="772"/>
        <v>0</v>
      </c>
      <c r="AG245" s="3">
        <f t="shared" ref="AG245:AI245" si="777">AG247+AG248</f>
        <v>0</v>
      </c>
      <c r="AH245" s="3">
        <f t="shared" si="752"/>
        <v>0</v>
      </c>
      <c r="AI245" s="3">
        <f t="shared" si="777"/>
        <v>0</v>
      </c>
      <c r="AJ245" s="3">
        <f t="shared" si="768"/>
        <v>0</v>
      </c>
      <c r="AK245" s="3">
        <f t="shared" ref="AK245:AM245" si="778">AK247+AK248</f>
        <v>0</v>
      </c>
      <c r="AL245" s="3">
        <f t="shared" si="769"/>
        <v>0</v>
      </c>
      <c r="AM245" s="3">
        <f t="shared" si="778"/>
        <v>0</v>
      </c>
      <c r="AN245" s="3">
        <f t="shared" si="770"/>
        <v>0</v>
      </c>
      <c r="AO245" s="3">
        <f t="shared" ref="AO245:AQ245" si="779">AO247+AO248</f>
        <v>0</v>
      </c>
      <c r="AP245" s="3">
        <f t="shared" si="771"/>
        <v>0</v>
      </c>
      <c r="AQ245" s="3">
        <f t="shared" si="779"/>
        <v>0</v>
      </c>
      <c r="AR245" s="3">
        <f t="shared" si="633"/>
        <v>0</v>
      </c>
      <c r="AS245" s="5"/>
      <c r="AT245" s="5"/>
    </row>
    <row r="246" spans="1:46" x14ac:dyDescent="0.35">
      <c r="A246" s="31"/>
      <c r="B246" s="24" t="s">
        <v>5</v>
      </c>
      <c r="C246" s="2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3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5"/>
      <c r="AT246" s="5"/>
    </row>
    <row r="247" spans="1:46" hidden="1" x14ac:dyDescent="0.35">
      <c r="A247" s="13"/>
      <c r="B247" s="1" t="s">
        <v>6</v>
      </c>
      <c r="C247" s="1"/>
      <c r="D247" s="4">
        <v>0</v>
      </c>
      <c r="E247" s="4">
        <v>0</v>
      </c>
      <c r="F247" s="4">
        <f t="shared" si="750"/>
        <v>0</v>
      </c>
      <c r="G247" s="4">
        <v>0</v>
      </c>
      <c r="H247" s="4">
        <f t="shared" ref="H247:H249" si="780">F247+G247</f>
        <v>0</v>
      </c>
      <c r="I247" s="4">
        <v>0</v>
      </c>
      <c r="J247" s="4">
        <f t="shared" ref="J247:J249" si="781">H247+I247</f>
        <v>0</v>
      </c>
      <c r="K247" s="4">
        <v>0</v>
      </c>
      <c r="L247" s="4">
        <f t="shared" ref="L247:L249" si="782">J247+K247</f>
        <v>0</v>
      </c>
      <c r="M247" s="4">
        <v>0</v>
      </c>
      <c r="N247" s="4">
        <f>L247+M247</f>
        <v>0</v>
      </c>
      <c r="O247" s="4">
        <v>0</v>
      </c>
      <c r="P247" s="4">
        <f>N247+O247</f>
        <v>0</v>
      </c>
      <c r="Q247" s="4">
        <v>0</v>
      </c>
      <c r="R247" s="4">
        <f t="shared" si="623"/>
        <v>0</v>
      </c>
      <c r="S247" s="4">
        <v>4853.8999999999996</v>
      </c>
      <c r="T247" s="4"/>
      <c r="U247" s="4">
        <f t="shared" si="751"/>
        <v>4853.8999999999996</v>
      </c>
      <c r="V247" s="4"/>
      <c r="W247" s="4">
        <f t="shared" ref="W247:W249" si="783">U247+V247</f>
        <v>4853.8999999999996</v>
      </c>
      <c r="X247" s="4"/>
      <c r="Y247" s="4">
        <f t="shared" ref="Y247:Y249" si="784">W247+X247</f>
        <v>4853.8999999999996</v>
      </c>
      <c r="Z247" s="4"/>
      <c r="AA247" s="4">
        <f t="shared" ref="AA247:AA249" si="785">Y247+Z247</f>
        <v>4853.8999999999996</v>
      </c>
      <c r="AB247" s="4">
        <v>0.05</v>
      </c>
      <c r="AC247" s="4">
        <f t="shared" ref="AC247:AC249" si="786">AA247+AB247</f>
        <v>4853.95</v>
      </c>
      <c r="AD247" s="4"/>
      <c r="AE247" s="4">
        <f t="shared" si="628"/>
        <v>4853.95</v>
      </c>
      <c r="AF247" s="3">
        <v>0</v>
      </c>
      <c r="AG247" s="3">
        <v>0</v>
      </c>
      <c r="AH247" s="3">
        <f t="shared" si="752"/>
        <v>0</v>
      </c>
      <c r="AI247" s="3">
        <v>0</v>
      </c>
      <c r="AJ247" s="3">
        <f t="shared" ref="AJ247:AJ249" si="787">AH247+AI247</f>
        <v>0</v>
      </c>
      <c r="AK247" s="3">
        <v>0</v>
      </c>
      <c r="AL247" s="3">
        <f t="shared" ref="AL247:AL249" si="788">AJ247+AK247</f>
        <v>0</v>
      </c>
      <c r="AM247" s="3">
        <v>0</v>
      </c>
      <c r="AN247" s="3">
        <f t="shared" ref="AN247:AN249" si="789">AL247+AM247</f>
        <v>0</v>
      </c>
      <c r="AO247" s="3">
        <v>0</v>
      </c>
      <c r="AP247" s="3">
        <f t="shared" ref="AP247:AP249" si="790">AN247+AO247</f>
        <v>0</v>
      </c>
      <c r="AQ247" s="3">
        <v>0</v>
      </c>
      <c r="AR247" s="3">
        <f t="shared" si="633"/>
        <v>0</v>
      </c>
      <c r="AS247" s="5" t="s">
        <v>294</v>
      </c>
      <c r="AT247" s="5">
        <v>0</v>
      </c>
    </row>
    <row r="248" spans="1:46" x14ac:dyDescent="0.35">
      <c r="A248" s="31"/>
      <c r="B248" s="24" t="s">
        <v>21</v>
      </c>
      <c r="C248" s="24"/>
      <c r="D248" s="4">
        <v>0</v>
      </c>
      <c r="E248" s="4">
        <v>0</v>
      </c>
      <c r="F248" s="4">
        <f t="shared" si="750"/>
        <v>0</v>
      </c>
      <c r="G248" s="4">
        <v>0</v>
      </c>
      <c r="H248" s="4">
        <f t="shared" si="780"/>
        <v>0</v>
      </c>
      <c r="I248" s="4">
        <v>0</v>
      </c>
      <c r="J248" s="4">
        <f t="shared" si="781"/>
        <v>0</v>
      </c>
      <c r="K248" s="4">
        <v>0</v>
      </c>
      <c r="L248" s="4">
        <f t="shared" si="782"/>
        <v>0</v>
      </c>
      <c r="M248" s="4">
        <v>0</v>
      </c>
      <c r="N248" s="4">
        <f>L248+M248</f>
        <v>0</v>
      </c>
      <c r="O248" s="4">
        <v>0</v>
      </c>
      <c r="P248" s="4">
        <f>N248+O248</f>
        <v>0</v>
      </c>
      <c r="Q248" s="4">
        <v>0</v>
      </c>
      <c r="R248" s="3">
        <f t="shared" si="623"/>
        <v>0</v>
      </c>
      <c r="S248" s="4">
        <v>14561.9</v>
      </c>
      <c r="T248" s="4"/>
      <c r="U248" s="4">
        <f t="shared" si="751"/>
        <v>14561.9</v>
      </c>
      <c r="V248" s="4"/>
      <c r="W248" s="4">
        <f t="shared" si="783"/>
        <v>14561.9</v>
      </c>
      <c r="X248" s="4"/>
      <c r="Y248" s="4">
        <f t="shared" si="784"/>
        <v>14561.9</v>
      </c>
      <c r="Z248" s="4"/>
      <c r="AA248" s="4">
        <f t="shared" si="785"/>
        <v>14561.9</v>
      </c>
      <c r="AB248" s="4">
        <v>-0.05</v>
      </c>
      <c r="AC248" s="4">
        <f t="shared" si="786"/>
        <v>14561.85</v>
      </c>
      <c r="AD248" s="4"/>
      <c r="AE248" s="3">
        <f t="shared" si="628"/>
        <v>14561.85</v>
      </c>
      <c r="AF248" s="3">
        <v>0</v>
      </c>
      <c r="AG248" s="3">
        <v>0</v>
      </c>
      <c r="AH248" s="3">
        <f t="shared" si="752"/>
        <v>0</v>
      </c>
      <c r="AI248" s="3">
        <v>0</v>
      </c>
      <c r="AJ248" s="3">
        <f t="shared" si="787"/>
        <v>0</v>
      </c>
      <c r="AK248" s="3">
        <v>0</v>
      </c>
      <c r="AL248" s="3">
        <f t="shared" si="788"/>
        <v>0</v>
      </c>
      <c r="AM248" s="3">
        <v>0</v>
      </c>
      <c r="AN248" s="3">
        <f t="shared" si="789"/>
        <v>0</v>
      </c>
      <c r="AO248" s="3">
        <v>0</v>
      </c>
      <c r="AP248" s="3">
        <f t="shared" si="790"/>
        <v>0</v>
      </c>
      <c r="AQ248" s="3">
        <v>0</v>
      </c>
      <c r="AR248" s="3">
        <f t="shared" si="633"/>
        <v>0</v>
      </c>
      <c r="AS248" s="5" t="s">
        <v>297</v>
      </c>
      <c r="AT248" s="5"/>
    </row>
    <row r="249" spans="1:46" ht="36" x14ac:dyDescent="0.35">
      <c r="A249" s="31" t="s">
        <v>241</v>
      </c>
      <c r="B249" s="24" t="s">
        <v>98</v>
      </c>
      <c r="C249" s="2" t="s">
        <v>97</v>
      </c>
      <c r="D249" s="4">
        <f>D251+D252</f>
        <v>0</v>
      </c>
      <c r="E249" s="4">
        <f>E251+E252</f>
        <v>0</v>
      </c>
      <c r="F249" s="4">
        <f t="shared" si="750"/>
        <v>0</v>
      </c>
      <c r="G249" s="4">
        <f>G251+G252</f>
        <v>0</v>
      </c>
      <c r="H249" s="4">
        <f t="shared" si="780"/>
        <v>0</v>
      </c>
      <c r="I249" s="4">
        <f>I251+I252</f>
        <v>0</v>
      </c>
      <c r="J249" s="4">
        <f t="shared" si="781"/>
        <v>0</v>
      </c>
      <c r="K249" s="4">
        <f>K251+K252</f>
        <v>0</v>
      </c>
      <c r="L249" s="4">
        <f t="shared" si="782"/>
        <v>0</v>
      </c>
      <c r="M249" s="4">
        <f>M251+M252</f>
        <v>0</v>
      </c>
      <c r="N249" s="4">
        <f>L249+M249</f>
        <v>0</v>
      </c>
      <c r="O249" s="4">
        <f>O251+O252</f>
        <v>0</v>
      </c>
      <c r="P249" s="4">
        <f>N249+O249</f>
        <v>0</v>
      </c>
      <c r="Q249" s="4">
        <f>Q251+Q252</f>
        <v>0</v>
      </c>
      <c r="R249" s="3">
        <f t="shared" si="623"/>
        <v>0</v>
      </c>
      <c r="S249" s="4">
        <f t="shared" ref="S249:AF249" si="791">S251+S252</f>
        <v>100000</v>
      </c>
      <c r="T249" s="4">
        <f t="shared" ref="T249:V249" si="792">T251+T252</f>
        <v>0</v>
      </c>
      <c r="U249" s="4">
        <f t="shared" si="751"/>
        <v>100000</v>
      </c>
      <c r="V249" s="4">
        <f t="shared" si="792"/>
        <v>0</v>
      </c>
      <c r="W249" s="4">
        <f t="shared" si="783"/>
        <v>100000</v>
      </c>
      <c r="X249" s="4">
        <f t="shared" ref="X249" si="793">X251+X252</f>
        <v>0</v>
      </c>
      <c r="Y249" s="4">
        <f t="shared" si="784"/>
        <v>100000</v>
      </c>
      <c r="Z249" s="4">
        <f t="shared" ref="Z249:AB249" si="794">Z251+Z252</f>
        <v>0</v>
      </c>
      <c r="AA249" s="4">
        <f t="shared" si="785"/>
        <v>100000</v>
      </c>
      <c r="AB249" s="4">
        <f t="shared" si="794"/>
        <v>0</v>
      </c>
      <c r="AC249" s="4">
        <f t="shared" si="786"/>
        <v>100000</v>
      </c>
      <c r="AD249" s="4">
        <f t="shared" ref="AD249" si="795">AD251+AD252</f>
        <v>0</v>
      </c>
      <c r="AE249" s="3">
        <f t="shared" si="628"/>
        <v>100000</v>
      </c>
      <c r="AF249" s="4">
        <f t="shared" si="791"/>
        <v>999358.3</v>
      </c>
      <c r="AG249" s="3">
        <f t="shared" ref="AG249:AI249" si="796">AG251+AG252</f>
        <v>0</v>
      </c>
      <c r="AH249" s="3">
        <f t="shared" si="752"/>
        <v>999358.3</v>
      </c>
      <c r="AI249" s="3">
        <f t="shared" si="796"/>
        <v>0</v>
      </c>
      <c r="AJ249" s="3">
        <f t="shared" si="787"/>
        <v>999358.3</v>
      </c>
      <c r="AK249" s="3">
        <f t="shared" ref="AK249:AM249" si="797">AK251+AK252</f>
        <v>0</v>
      </c>
      <c r="AL249" s="3">
        <f t="shared" si="788"/>
        <v>999358.3</v>
      </c>
      <c r="AM249" s="3">
        <f t="shared" si="797"/>
        <v>0</v>
      </c>
      <c r="AN249" s="3">
        <f t="shared" si="789"/>
        <v>999358.3</v>
      </c>
      <c r="AO249" s="3">
        <f t="shared" ref="AO249:AQ249" si="798">AO251+AO252</f>
        <v>0</v>
      </c>
      <c r="AP249" s="3">
        <f t="shared" si="790"/>
        <v>999358.3</v>
      </c>
      <c r="AQ249" s="3">
        <f t="shared" si="798"/>
        <v>0</v>
      </c>
      <c r="AR249" s="3">
        <f t="shared" si="633"/>
        <v>999358.3</v>
      </c>
      <c r="AS249" s="5"/>
      <c r="AT249" s="5"/>
    </row>
    <row r="250" spans="1:46" x14ac:dyDescent="0.35">
      <c r="A250" s="31"/>
      <c r="B250" s="24" t="s">
        <v>5</v>
      </c>
      <c r="C250" s="2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3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5"/>
      <c r="AT250" s="5"/>
    </row>
    <row r="251" spans="1:46" hidden="1" x14ac:dyDescent="0.35">
      <c r="A251" s="13"/>
      <c r="B251" s="1" t="s">
        <v>6</v>
      </c>
      <c r="C251" s="1"/>
      <c r="D251" s="4">
        <v>0</v>
      </c>
      <c r="E251" s="4">
        <v>0</v>
      </c>
      <c r="F251" s="4">
        <f t="shared" si="750"/>
        <v>0</v>
      </c>
      <c r="G251" s="4">
        <v>0</v>
      </c>
      <c r="H251" s="4">
        <f t="shared" ref="H251:H275" si="799">F251+G251</f>
        <v>0</v>
      </c>
      <c r="I251" s="4">
        <v>0</v>
      </c>
      <c r="J251" s="4">
        <f t="shared" ref="J251:J253" si="800">H251+I251</f>
        <v>0</v>
      </c>
      <c r="K251" s="4">
        <v>0</v>
      </c>
      <c r="L251" s="4">
        <f t="shared" ref="L251:L253" si="801">J251+K251</f>
        <v>0</v>
      </c>
      <c r="M251" s="4">
        <v>0</v>
      </c>
      <c r="N251" s="4">
        <f>L251+M251</f>
        <v>0</v>
      </c>
      <c r="O251" s="4">
        <v>0</v>
      </c>
      <c r="P251" s="4">
        <f>N251+O251</f>
        <v>0</v>
      </c>
      <c r="Q251" s="4">
        <v>0</v>
      </c>
      <c r="R251" s="4">
        <f t="shared" si="623"/>
        <v>0</v>
      </c>
      <c r="S251" s="4">
        <v>25000</v>
      </c>
      <c r="T251" s="4"/>
      <c r="U251" s="4">
        <f t="shared" si="751"/>
        <v>25000</v>
      </c>
      <c r="V251" s="4"/>
      <c r="W251" s="4">
        <f t="shared" ref="W251:W275" si="802">U251+V251</f>
        <v>25000</v>
      </c>
      <c r="X251" s="4"/>
      <c r="Y251" s="4">
        <f t="shared" ref="Y251:Y253" si="803">W251+X251</f>
        <v>25000</v>
      </c>
      <c r="Z251" s="4"/>
      <c r="AA251" s="4">
        <f t="shared" ref="AA251:AA253" si="804">Y251+Z251</f>
        <v>25000</v>
      </c>
      <c r="AB251" s="4"/>
      <c r="AC251" s="4">
        <f t="shared" ref="AC251:AC253" si="805">AA251+AB251</f>
        <v>25000</v>
      </c>
      <c r="AD251" s="4"/>
      <c r="AE251" s="4">
        <f t="shared" si="628"/>
        <v>25000</v>
      </c>
      <c r="AF251" s="3">
        <v>284496.90000000002</v>
      </c>
      <c r="AG251" s="3"/>
      <c r="AH251" s="3">
        <f t="shared" si="752"/>
        <v>284496.90000000002</v>
      </c>
      <c r="AI251" s="3"/>
      <c r="AJ251" s="3">
        <f t="shared" ref="AJ251:AJ275" si="806">AH251+AI251</f>
        <v>284496.90000000002</v>
      </c>
      <c r="AK251" s="3"/>
      <c r="AL251" s="3">
        <f t="shared" ref="AL251:AL253" si="807">AJ251+AK251</f>
        <v>284496.90000000002</v>
      </c>
      <c r="AM251" s="3"/>
      <c r="AN251" s="3">
        <f t="shared" ref="AN251:AN253" si="808">AL251+AM251</f>
        <v>284496.90000000002</v>
      </c>
      <c r="AO251" s="3"/>
      <c r="AP251" s="3">
        <f t="shared" ref="AP251:AP253" si="809">AN251+AO251</f>
        <v>284496.90000000002</v>
      </c>
      <c r="AQ251" s="3"/>
      <c r="AR251" s="3">
        <f t="shared" si="633"/>
        <v>284496.90000000002</v>
      </c>
      <c r="AS251" s="5" t="s">
        <v>295</v>
      </c>
      <c r="AT251" s="5">
        <v>0</v>
      </c>
    </row>
    <row r="252" spans="1:46" x14ac:dyDescent="0.35">
      <c r="A252" s="31"/>
      <c r="B252" s="24" t="s">
        <v>21</v>
      </c>
      <c r="C252" s="24"/>
      <c r="D252" s="4">
        <v>0</v>
      </c>
      <c r="E252" s="4">
        <v>0</v>
      </c>
      <c r="F252" s="4">
        <f t="shared" si="750"/>
        <v>0</v>
      </c>
      <c r="G252" s="4">
        <v>0</v>
      </c>
      <c r="H252" s="4">
        <f t="shared" si="799"/>
        <v>0</v>
      </c>
      <c r="I252" s="4">
        <v>0</v>
      </c>
      <c r="J252" s="4">
        <f t="shared" si="800"/>
        <v>0</v>
      </c>
      <c r="K252" s="4">
        <v>0</v>
      </c>
      <c r="L252" s="4">
        <f t="shared" si="801"/>
        <v>0</v>
      </c>
      <c r="M252" s="4">
        <v>0</v>
      </c>
      <c r="N252" s="4">
        <f>L252+M252</f>
        <v>0</v>
      </c>
      <c r="O252" s="4">
        <v>0</v>
      </c>
      <c r="P252" s="4">
        <f>N252+O252</f>
        <v>0</v>
      </c>
      <c r="Q252" s="4">
        <v>0</v>
      </c>
      <c r="R252" s="3">
        <f t="shared" si="623"/>
        <v>0</v>
      </c>
      <c r="S252" s="4">
        <v>75000</v>
      </c>
      <c r="T252" s="4"/>
      <c r="U252" s="4">
        <f t="shared" si="751"/>
        <v>75000</v>
      </c>
      <c r="V252" s="4"/>
      <c r="W252" s="4">
        <f t="shared" si="802"/>
        <v>75000</v>
      </c>
      <c r="X252" s="4"/>
      <c r="Y252" s="4">
        <f t="shared" si="803"/>
        <v>75000</v>
      </c>
      <c r="Z252" s="4"/>
      <c r="AA252" s="4">
        <f t="shared" si="804"/>
        <v>75000</v>
      </c>
      <c r="AB252" s="4"/>
      <c r="AC252" s="4">
        <f t="shared" si="805"/>
        <v>75000</v>
      </c>
      <c r="AD252" s="4"/>
      <c r="AE252" s="3">
        <f t="shared" si="628"/>
        <v>75000</v>
      </c>
      <c r="AF252" s="3">
        <v>714861.4</v>
      </c>
      <c r="AG252" s="3"/>
      <c r="AH252" s="3">
        <f t="shared" si="752"/>
        <v>714861.4</v>
      </c>
      <c r="AI252" s="3"/>
      <c r="AJ252" s="3">
        <f t="shared" si="806"/>
        <v>714861.4</v>
      </c>
      <c r="AK252" s="3"/>
      <c r="AL252" s="3">
        <f t="shared" si="807"/>
        <v>714861.4</v>
      </c>
      <c r="AM252" s="3"/>
      <c r="AN252" s="3">
        <f t="shared" si="808"/>
        <v>714861.4</v>
      </c>
      <c r="AO252" s="3"/>
      <c r="AP252" s="3">
        <f t="shared" si="809"/>
        <v>714861.4</v>
      </c>
      <c r="AQ252" s="3"/>
      <c r="AR252" s="3">
        <f t="shared" si="633"/>
        <v>714861.4</v>
      </c>
      <c r="AS252" s="5" t="s">
        <v>297</v>
      </c>
      <c r="AT252" s="5"/>
    </row>
    <row r="253" spans="1:46" ht="45" customHeight="1" x14ac:dyDescent="0.35">
      <c r="A253" s="31" t="s">
        <v>242</v>
      </c>
      <c r="B253" s="24" t="s">
        <v>323</v>
      </c>
      <c r="C253" s="2" t="s">
        <v>97</v>
      </c>
      <c r="D253" s="4"/>
      <c r="E253" s="4"/>
      <c r="F253" s="4"/>
      <c r="G253" s="4">
        <f>G255+G256+G257</f>
        <v>94805.5</v>
      </c>
      <c r="H253" s="4">
        <f t="shared" si="799"/>
        <v>94805.5</v>
      </c>
      <c r="I253" s="4">
        <f>I255+I256+I257</f>
        <v>0</v>
      </c>
      <c r="J253" s="4">
        <f t="shared" si="800"/>
        <v>94805.5</v>
      </c>
      <c r="K253" s="4">
        <f>K255+K256+K257</f>
        <v>0</v>
      </c>
      <c r="L253" s="4">
        <f t="shared" si="801"/>
        <v>94805.5</v>
      </c>
      <c r="M253" s="4">
        <f>M255+M256+M257</f>
        <v>0</v>
      </c>
      <c r="N253" s="4">
        <f>L253+M253</f>
        <v>94805.5</v>
      </c>
      <c r="O253" s="4">
        <f>O255+O256+O257</f>
        <v>0</v>
      </c>
      <c r="P253" s="4">
        <f>N253+O253</f>
        <v>94805.5</v>
      </c>
      <c r="Q253" s="4">
        <f>Q255+Q256+Q257</f>
        <v>0</v>
      </c>
      <c r="R253" s="3">
        <f t="shared" si="623"/>
        <v>94805.5</v>
      </c>
      <c r="S253" s="4"/>
      <c r="T253" s="4"/>
      <c r="U253" s="4"/>
      <c r="V253" s="4">
        <f>V255+V256+V257</f>
        <v>0</v>
      </c>
      <c r="W253" s="4">
        <f t="shared" si="802"/>
        <v>0</v>
      </c>
      <c r="X253" s="4">
        <f>X255+X256+X257</f>
        <v>0</v>
      </c>
      <c r="Y253" s="4">
        <f t="shared" si="803"/>
        <v>0</v>
      </c>
      <c r="Z253" s="4">
        <f>Z255+Z256+Z257</f>
        <v>0</v>
      </c>
      <c r="AA253" s="4">
        <f t="shared" si="804"/>
        <v>0</v>
      </c>
      <c r="AB253" s="4">
        <f>AB255+AB256+AB257</f>
        <v>0</v>
      </c>
      <c r="AC253" s="4">
        <f t="shared" si="805"/>
        <v>0</v>
      </c>
      <c r="AD253" s="4">
        <f>AD255+AD256+AD257</f>
        <v>0</v>
      </c>
      <c r="AE253" s="3">
        <f t="shared" si="628"/>
        <v>0</v>
      </c>
      <c r="AF253" s="4"/>
      <c r="AG253" s="3"/>
      <c r="AH253" s="3"/>
      <c r="AI253" s="3">
        <f>AI255+AI256+AI257</f>
        <v>0</v>
      </c>
      <c r="AJ253" s="3">
        <f t="shared" si="806"/>
        <v>0</v>
      </c>
      <c r="AK253" s="3">
        <f>AK255+AK256+AK257</f>
        <v>0</v>
      </c>
      <c r="AL253" s="3">
        <f t="shared" si="807"/>
        <v>0</v>
      </c>
      <c r="AM253" s="3">
        <f>AM255+AM256+AM257</f>
        <v>0</v>
      </c>
      <c r="AN253" s="3">
        <f t="shared" si="808"/>
        <v>0</v>
      </c>
      <c r="AO253" s="3">
        <f>AO255+AO256+AO257</f>
        <v>0</v>
      </c>
      <c r="AP253" s="3">
        <f t="shared" si="809"/>
        <v>0</v>
      </c>
      <c r="AQ253" s="3">
        <f t="shared" ref="AQ253" si="810">AQ255+AQ256+AQ257</f>
        <v>0</v>
      </c>
      <c r="AR253" s="3">
        <f t="shared" si="633"/>
        <v>0</v>
      </c>
      <c r="AS253" s="5"/>
      <c r="AT253" s="5"/>
    </row>
    <row r="254" spans="1:46" x14ac:dyDescent="0.35">
      <c r="A254" s="31"/>
      <c r="B254" s="24" t="s">
        <v>5</v>
      </c>
      <c r="C254" s="2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3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3"/>
      <c r="AF254" s="4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5"/>
      <c r="AT254" s="5"/>
    </row>
    <row r="255" spans="1:46" hidden="1" x14ac:dyDescent="0.35">
      <c r="A255" s="13"/>
      <c r="B255" s="1" t="s">
        <v>6</v>
      </c>
      <c r="C255" s="1"/>
      <c r="D255" s="4"/>
      <c r="E255" s="4"/>
      <c r="F255" s="4"/>
      <c r="G255" s="4">
        <v>1185.0999999999999</v>
      </c>
      <c r="H255" s="4">
        <f t="shared" si="799"/>
        <v>1185.0999999999999</v>
      </c>
      <c r="I255" s="4"/>
      <c r="J255" s="4">
        <f t="shared" ref="J255:J258" si="811">H255+I255</f>
        <v>1185.0999999999999</v>
      </c>
      <c r="K255" s="4"/>
      <c r="L255" s="4">
        <f t="shared" ref="L255:L258" si="812">J255+K255</f>
        <v>1185.0999999999999</v>
      </c>
      <c r="M255" s="4"/>
      <c r="N255" s="4">
        <f>L255+M255</f>
        <v>1185.0999999999999</v>
      </c>
      <c r="O255" s="4"/>
      <c r="P255" s="4">
        <f>N255+O255</f>
        <v>1185.0999999999999</v>
      </c>
      <c r="Q255" s="4"/>
      <c r="R255" s="4">
        <f t="shared" si="623"/>
        <v>1185.0999999999999</v>
      </c>
      <c r="S255" s="4"/>
      <c r="T255" s="4"/>
      <c r="U255" s="4"/>
      <c r="V255" s="4"/>
      <c r="W255" s="4">
        <f t="shared" si="802"/>
        <v>0</v>
      </c>
      <c r="X255" s="4"/>
      <c r="Y255" s="4">
        <f t="shared" ref="Y255:Y258" si="813">W255+X255</f>
        <v>0</v>
      </c>
      <c r="Z255" s="4"/>
      <c r="AA255" s="4">
        <f t="shared" ref="AA255:AA258" si="814">Y255+Z255</f>
        <v>0</v>
      </c>
      <c r="AB255" s="4"/>
      <c r="AC255" s="4">
        <f t="shared" ref="AC255:AC258" si="815">AA255+AB255</f>
        <v>0</v>
      </c>
      <c r="AD255" s="4"/>
      <c r="AE255" s="4">
        <f t="shared" si="628"/>
        <v>0</v>
      </c>
      <c r="AF255" s="4"/>
      <c r="AG255" s="3"/>
      <c r="AH255" s="3"/>
      <c r="AI255" s="3"/>
      <c r="AJ255" s="3">
        <f t="shared" si="806"/>
        <v>0</v>
      </c>
      <c r="AK255" s="3"/>
      <c r="AL255" s="3">
        <f t="shared" ref="AL255:AL258" si="816">AJ255+AK255</f>
        <v>0</v>
      </c>
      <c r="AM255" s="3"/>
      <c r="AN255" s="3">
        <f t="shared" ref="AN255:AN258" si="817">AL255+AM255</f>
        <v>0</v>
      </c>
      <c r="AO255" s="3"/>
      <c r="AP255" s="3">
        <f t="shared" ref="AP255:AP258" si="818">AN255+AO255</f>
        <v>0</v>
      </c>
      <c r="AQ255" s="3"/>
      <c r="AR255" s="3">
        <f t="shared" si="633"/>
        <v>0</v>
      </c>
      <c r="AS255" s="5" t="s">
        <v>325</v>
      </c>
      <c r="AT255" s="5">
        <v>0</v>
      </c>
    </row>
    <row r="256" spans="1:46" x14ac:dyDescent="0.35">
      <c r="A256" s="31"/>
      <c r="B256" s="24" t="s">
        <v>21</v>
      </c>
      <c r="C256" s="24"/>
      <c r="D256" s="4"/>
      <c r="E256" s="4"/>
      <c r="F256" s="4"/>
      <c r="G256" s="4">
        <v>3555.2</v>
      </c>
      <c r="H256" s="4">
        <f t="shared" si="799"/>
        <v>3555.2</v>
      </c>
      <c r="I256" s="4"/>
      <c r="J256" s="4">
        <f t="shared" si="811"/>
        <v>3555.2</v>
      </c>
      <c r="K256" s="4"/>
      <c r="L256" s="4">
        <f t="shared" si="812"/>
        <v>3555.2</v>
      </c>
      <c r="M256" s="4"/>
      <c r="N256" s="4">
        <f>L256+M256</f>
        <v>3555.2</v>
      </c>
      <c r="O256" s="4"/>
      <c r="P256" s="4">
        <f>N256+O256</f>
        <v>3555.2</v>
      </c>
      <c r="Q256" s="4"/>
      <c r="R256" s="3">
        <f t="shared" si="623"/>
        <v>3555.2</v>
      </c>
      <c r="S256" s="4"/>
      <c r="T256" s="4"/>
      <c r="U256" s="4"/>
      <c r="V256" s="4"/>
      <c r="W256" s="4">
        <f t="shared" si="802"/>
        <v>0</v>
      </c>
      <c r="X256" s="4"/>
      <c r="Y256" s="4">
        <f t="shared" si="813"/>
        <v>0</v>
      </c>
      <c r="Z256" s="4"/>
      <c r="AA256" s="4">
        <f t="shared" si="814"/>
        <v>0</v>
      </c>
      <c r="AB256" s="4"/>
      <c r="AC256" s="4">
        <f t="shared" si="815"/>
        <v>0</v>
      </c>
      <c r="AD256" s="4"/>
      <c r="AE256" s="3">
        <f t="shared" si="628"/>
        <v>0</v>
      </c>
      <c r="AF256" s="4"/>
      <c r="AG256" s="3"/>
      <c r="AH256" s="3"/>
      <c r="AI256" s="3"/>
      <c r="AJ256" s="3">
        <f t="shared" si="806"/>
        <v>0</v>
      </c>
      <c r="AK256" s="3"/>
      <c r="AL256" s="3">
        <f t="shared" si="816"/>
        <v>0</v>
      </c>
      <c r="AM256" s="3"/>
      <c r="AN256" s="3">
        <f t="shared" si="817"/>
        <v>0</v>
      </c>
      <c r="AO256" s="3"/>
      <c r="AP256" s="3">
        <f t="shared" si="818"/>
        <v>0</v>
      </c>
      <c r="AQ256" s="3"/>
      <c r="AR256" s="3">
        <f t="shared" si="633"/>
        <v>0</v>
      </c>
      <c r="AS256" s="5" t="s">
        <v>325</v>
      </c>
      <c r="AT256" s="5"/>
    </row>
    <row r="257" spans="1:46" x14ac:dyDescent="0.35">
      <c r="A257" s="31"/>
      <c r="B257" s="24" t="s">
        <v>20</v>
      </c>
      <c r="C257" s="24"/>
      <c r="D257" s="4"/>
      <c r="E257" s="4"/>
      <c r="F257" s="4"/>
      <c r="G257" s="4">
        <v>90065.2</v>
      </c>
      <c r="H257" s="4">
        <f t="shared" si="799"/>
        <v>90065.2</v>
      </c>
      <c r="I257" s="4"/>
      <c r="J257" s="4">
        <f t="shared" si="811"/>
        <v>90065.2</v>
      </c>
      <c r="K257" s="4"/>
      <c r="L257" s="4">
        <f t="shared" si="812"/>
        <v>90065.2</v>
      </c>
      <c r="M257" s="4"/>
      <c r="N257" s="4">
        <f>L257+M257</f>
        <v>90065.2</v>
      </c>
      <c r="O257" s="4"/>
      <c r="P257" s="4">
        <f>N257+O257</f>
        <v>90065.2</v>
      </c>
      <c r="Q257" s="4"/>
      <c r="R257" s="3">
        <f t="shared" si="623"/>
        <v>90065.2</v>
      </c>
      <c r="S257" s="4"/>
      <c r="T257" s="4"/>
      <c r="U257" s="4"/>
      <c r="V257" s="4"/>
      <c r="W257" s="4">
        <f t="shared" si="802"/>
        <v>0</v>
      </c>
      <c r="X257" s="4"/>
      <c r="Y257" s="4">
        <f t="shared" si="813"/>
        <v>0</v>
      </c>
      <c r="Z257" s="4"/>
      <c r="AA257" s="4">
        <f t="shared" si="814"/>
        <v>0</v>
      </c>
      <c r="AB257" s="4"/>
      <c r="AC257" s="4">
        <f t="shared" si="815"/>
        <v>0</v>
      </c>
      <c r="AD257" s="4"/>
      <c r="AE257" s="3">
        <f t="shared" si="628"/>
        <v>0</v>
      </c>
      <c r="AF257" s="4"/>
      <c r="AG257" s="3"/>
      <c r="AH257" s="3"/>
      <c r="AI257" s="3"/>
      <c r="AJ257" s="3">
        <f t="shared" si="806"/>
        <v>0</v>
      </c>
      <c r="AK257" s="3"/>
      <c r="AL257" s="3">
        <f t="shared" si="816"/>
        <v>0</v>
      </c>
      <c r="AM257" s="3"/>
      <c r="AN257" s="3">
        <f t="shared" si="817"/>
        <v>0</v>
      </c>
      <c r="AO257" s="3"/>
      <c r="AP257" s="3">
        <f t="shared" si="818"/>
        <v>0</v>
      </c>
      <c r="AQ257" s="3"/>
      <c r="AR257" s="3">
        <f t="shared" si="633"/>
        <v>0</v>
      </c>
      <c r="AS257" s="5" t="s">
        <v>325</v>
      </c>
      <c r="AT257" s="5"/>
    </row>
    <row r="258" spans="1:46" ht="60.75" customHeight="1" x14ac:dyDescent="0.35">
      <c r="A258" s="31" t="s">
        <v>243</v>
      </c>
      <c r="B258" s="24" t="s">
        <v>324</v>
      </c>
      <c r="C258" s="2" t="s">
        <v>97</v>
      </c>
      <c r="D258" s="4"/>
      <c r="E258" s="4"/>
      <c r="F258" s="4"/>
      <c r="G258" s="4">
        <f>G260+G261+G262</f>
        <v>99267.5</v>
      </c>
      <c r="H258" s="4">
        <f t="shared" si="799"/>
        <v>99267.5</v>
      </c>
      <c r="I258" s="4">
        <f>I260+I261+I262</f>
        <v>0</v>
      </c>
      <c r="J258" s="4">
        <f t="shared" si="811"/>
        <v>99267.5</v>
      </c>
      <c r="K258" s="4">
        <f>K260+K261+K262</f>
        <v>0</v>
      </c>
      <c r="L258" s="4">
        <f t="shared" si="812"/>
        <v>99267.5</v>
      </c>
      <c r="M258" s="4">
        <f>M260+M261+M262</f>
        <v>0</v>
      </c>
      <c r="N258" s="4">
        <f>L258+M258</f>
        <v>99267.5</v>
      </c>
      <c r="O258" s="4">
        <f>O260+O261+O262</f>
        <v>0</v>
      </c>
      <c r="P258" s="4">
        <f>N258+O258</f>
        <v>99267.5</v>
      </c>
      <c r="Q258" s="4">
        <f>Q260+Q261+Q262</f>
        <v>0</v>
      </c>
      <c r="R258" s="3">
        <f t="shared" si="623"/>
        <v>99267.5</v>
      </c>
      <c r="S258" s="4"/>
      <c r="T258" s="4"/>
      <c r="U258" s="4"/>
      <c r="V258" s="4">
        <f>V260+V261+V262</f>
        <v>0</v>
      </c>
      <c r="W258" s="4">
        <f t="shared" si="802"/>
        <v>0</v>
      </c>
      <c r="X258" s="4">
        <f>X260+X261+X262</f>
        <v>0</v>
      </c>
      <c r="Y258" s="4">
        <f t="shared" si="813"/>
        <v>0</v>
      </c>
      <c r="Z258" s="4">
        <f>Z260+Z261+Z262</f>
        <v>0</v>
      </c>
      <c r="AA258" s="4">
        <f t="shared" si="814"/>
        <v>0</v>
      </c>
      <c r="AB258" s="4">
        <f>AB260+AB261+AB262</f>
        <v>0</v>
      </c>
      <c r="AC258" s="4">
        <f t="shared" si="815"/>
        <v>0</v>
      </c>
      <c r="AD258" s="4">
        <f>AD260+AD261+AD262</f>
        <v>0</v>
      </c>
      <c r="AE258" s="3">
        <f t="shared" si="628"/>
        <v>0</v>
      </c>
      <c r="AF258" s="4"/>
      <c r="AG258" s="3"/>
      <c r="AH258" s="3"/>
      <c r="AI258" s="3">
        <f>AI260+AI261+AI262</f>
        <v>0</v>
      </c>
      <c r="AJ258" s="3">
        <f t="shared" si="806"/>
        <v>0</v>
      </c>
      <c r="AK258" s="3">
        <f>AK260+AK261+AK262</f>
        <v>0</v>
      </c>
      <c r="AL258" s="3">
        <f t="shared" si="816"/>
        <v>0</v>
      </c>
      <c r="AM258" s="3">
        <f>AM260+AM261+AM262</f>
        <v>0</v>
      </c>
      <c r="AN258" s="3">
        <f t="shared" si="817"/>
        <v>0</v>
      </c>
      <c r="AO258" s="3">
        <f>AO260+AO261+AO262</f>
        <v>0</v>
      </c>
      <c r="AP258" s="3">
        <f t="shared" si="818"/>
        <v>0</v>
      </c>
      <c r="AQ258" s="3">
        <f t="shared" ref="AQ258" si="819">AQ260+AQ261+AQ262</f>
        <v>0</v>
      </c>
      <c r="AR258" s="3">
        <f t="shared" si="633"/>
        <v>0</v>
      </c>
      <c r="AS258" s="5"/>
      <c r="AT258" s="5"/>
    </row>
    <row r="259" spans="1:46" x14ac:dyDescent="0.35">
      <c r="A259" s="31"/>
      <c r="B259" s="24" t="s">
        <v>5</v>
      </c>
      <c r="C259" s="2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3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3"/>
      <c r="AF259" s="4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5"/>
      <c r="AT259" s="5"/>
    </row>
    <row r="260" spans="1:46" hidden="1" x14ac:dyDescent="0.35">
      <c r="A260" s="13"/>
      <c r="B260" s="1" t="s">
        <v>6</v>
      </c>
      <c r="C260" s="1"/>
      <c r="D260" s="4"/>
      <c r="E260" s="4"/>
      <c r="F260" s="4"/>
      <c r="G260" s="4">
        <v>1240.9000000000001</v>
      </c>
      <c r="H260" s="4">
        <f t="shared" si="799"/>
        <v>1240.9000000000001</v>
      </c>
      <c r="I260" s="4"/>
      <c r="J260" s="4">
        <f t="shared" ref="J260:J272" si="820">H260+I260</f>
        <v>1240.9000000000001</v>
      </c>
      <c r="K260" s="4"/>
      <c r="L260" s="4">
        <f t="shared" ref="L260:L272" si="821">J260+K260</f>
        <v>1240.9000000000001</v>
      </c>
      <c r="M260" s="4"/>
      <c r="N260" s="4">
        <f>L260+M260</f>
        <v>1240.9000000000001</v>
      </c>
      <c r="O260" s="4"/>
      <c r="P260" s="4">
        <f>N260+O260</f>
        <v>1240.9000000000001</v>
      </c>
      <c r="Q260" s="4"/>
      <c r="R260" s="4">
        <f t="shared" si="623"/>
        <v>1240.9000000000001</v>
      </c>
      <c r="S260" s="4"/>
      <c r="T260" s="4"/>
      <c r="U260" s="4"/>
      <c r="V260" s="4"/>
      <c r="W260" s="4">
        <f t="shared" si="802"/>
        <v>0</v>
      </c>
      <c r="X260" s="4"/>
      <c r="Y260" s="4">
        <f t="shared" ref="Y260:Y272" si="822">W260+X260</f>
        <v>0</v>
      </c>
      <c r="Z260" s="4"/>
      <c r="AA260" s="4">
        <f t="shared" ref="AA260:AA272" si="823">Y260+Z260</f>
        <v>0</v>
      </c>
      <c r="AB260" s="4"/>
      <c r="AC260" s="4">
        <f t="shared" ref="AC260:AC272" si="824">AA260+AB260</f>
        <v>0</v>
      </c>
      <c r="AD260" s="4"/>
      <c r="AE260" s="4">
        <f t="shared" si="628"/>
        <v>0</v>
      </c>
      <c r="AF260" s="4"/>
      <c r="AG260" s="3"/>
      <c r="AH260" s="3"/>
      <c r="AI260" s="3"/>
      <c r="AJ260" s="3">
        <f t="shared" si="806"/>
        <v>0</v>
      </c>
      <c r="AK260" s="3"/>
      <c r="AL260" s="3">
        <f t="shared" ref="AL260:AL272" si="825">AJ260+AK260</f>
        <v>0</v>
      </c>
      <c r="AM260" s="3"/>
      <c r="AN260" s="3">
        <f t="shared" ref="AN260:AN272" si="826">AL260+AM260</f>
        <v>0</v>
      </c>
      <c r="AO260" s="3"/>
      <c r="AP260" s="3">
        <f t="shared" ref="AP260:AP272" si="827">AN260+AO260</f>
        <v>0</v>
      </c>
      <c r="AQ260" s="3"/>
      <c r="AR260" s="3">
        <f t="shared" si="633"/>
        <v>0</v>
      </c>
      <c r="AS260" s="5" t="s">
        <v>325</v>
      </c>
      <c r="AT260" s="5">
        <v>0</v>
      </c>
    </row>
    <row r="261" spans="1:46" x14ac:dyDescent="0.35">
      <c r="A261" s="31"/>
      <c r="B261" s="24" t="s">
        <v>21</v>
      </c>
      <c r="C261" s="24"/>
      <c r="D261" s="4"/>
      <c r="E261" s="4"/>
      <c r="F261" s="4"/>
      <c r="G261" s="4">
        <v>3722.5</v>
      </c>
      <c r="H261" s="4">
        <f t="shared" si="799"/>
        <v>3722.5</v>
      </c>
      <c r="I261" s="4"/>
      <c r="J261" s="4">
        <f t="shared" si="820"/>
        <v>3722.5</v>
      </c>
      <c r="K261" s="4"/>
      <c r="L261" s="4">
        <f t="shared" si="821"/>
        <v>3722.5</v>
      </c>
      <c r="M261" s="4"/>
      <c r="N261" s="4">
        <f>L261+M261</f>
        <v>3722.5</v>
      </c>
      <c r="O261" s="4"/>
      <c r="P261" s="4">
        <f>N261+O261</f>
        <v>3722.5</v>
      </c>
      <c r="Q261" s="4"/>
      <c r="R261" s="3">
        <f t="shared" si="623"/>
        <v>3722.5</v>
      </c>
      <c r="S261" s="4"/>
      <c r="T261" s="4"/>
      <c r="U261" s="4"/>
      <c r="V261" s="4"/>
      <c r="W261" s="4">
        <f t="shared" si="802"/>
        <v>0</v>
      </c>
      <c r="X261" s="4"/>
      <c r="Y261" s="4">
        <f t="shared" si="822"/>
        <v>0</v>
      </c>
      <c r="Z261" s="4"/>
      <c r="AA261" s="4">
        <f t="shared" si="823"/>
        <v>0</v>
      </c>
      <c r="AB261" s="4"/>
      <c r="AC261" s="4">
        <f t="shared" si="824"/>
        <v>0</v>
      </c>
      <c r="AD261" s="4"/>
      <c r="AE261" s="3">
        <f t="shared" si="628"/>
        <v>0</v>
      </c>
      <c r="AF261" s="4"/>
      <c r="AG261" s="3"/>
      <c r="AH261" s="3"/>
      <c r="AI261" s="3"/>
      <c r="AJ261" s="3">
        <f t="shared" si="806"/>
        <v>0</v>
      </c>
      <c r="AK261" s="3"/>
      <c r="AL261" s="3">
        <f t="shared" si="825"/>
        <v>0</v>
      </c>
      <c r="AM261" s="3"/>
      <c r="AN261" s="3">
        <f t="shared" si="826"/>
        <v>0</v>
      </c>
      <c r="AO261" s="3"/>
      <c r="AP261" s="3">
        <f t="shared" si="827"/>
        <v>0</v>
      </c>
      <c r="AQ261" s="3"/>
      <c r="AR261" s="3">
        <f t="shared" si="633"/>
        <v>0</v>
      </c>
      <c r="AS261" s="5" t="s">
        <v>325</v>
      </c>
      <c r="AT261" s="5"/>
    </row>
    <row r="262" spans="1:46" x14ac:dyDescent="0.35">
      <c r="A262" s="31"/>
      <c r="B262" s="24" t="s">
        <v>20</v>
      </c>
      <c r="C262" s="24"/>
      <c r="D262" s="4"/>
      <c r="E262" s="4"/>
      <c r="F262" s="4"/>
      <c r="G262" s="4">
        <v>94304.1</v>
      </c>
      <c r="H262" s="4">
        <f t="shared" si="799"/>
        <v>94304.1</v>
      </c>
      <c r="I262" s="4"/>
      <c r="J262" s="4">
        <f t="shared" si="820"/>
        <v>94304.1</v>
      </c>
      <c r="K262" s="4"/>
      <c r="L262" s="4">
        <f>J262+K262</f>
        <v>94304.1</v>
      </c>
      <c r="M262" s="4"/>
      <c r="N262" s="4">
        <f>L262+M262</f>
        <v>94304.1</v>
      </c>
      <c r="O262" s="4"/>
      <c r="P262" s="4">
        <f>N262+O262</f>
        <v>94304.1</v>
      </c>
      <c r="Q262" s="4"/>
      <c r="R262" s="3">
        <f t="shared" si="623"/>
        <v>94304.1</v>
      </c>
      <c r="S262" s="4"/>
      <c r="T262" s="4"/>
      <c r="U262" s="4"/>
      <c r="V262" s="4"/>
      <c r="W262" s="4">
        <f t="shared" si="802"/>
        <v>0</v>
      </c>
      <c r="X262" s="4"/>
      <c r="Y262" s="4">
        <f t="shared" si="822"/>
        <v>0</v>
      </c>
      <c r="Z262" s="4"/>
      <c r="AA262" s="4">
        <f t="shared" si="823"/>
        <v>0</v>
      </c>
      <c r="AB262" s="4"/>
      <c r="AC262" s="4">
        <f t="shared" si="824"/>
        <v>0</v>
      </c>
      <c r="AD262" s="4"/>
      <c r="AE262" s="3">
        <f t="shared" si="628"/>
        <v>0</v>
      </c>
      <c r="AF262" s="4"/>
      <c r="AG262" s="3"/>
      <c r="AH262" s="3"/>
      <c r="AI262" s="3"/>
      <c r="AJ262" s="3">
        <f t="shared" si="806"/>
        <v>0</v>
      </c>
      <c r="AK262" s="3"/>
      <c r="AL262" s="3">
        <f t="shared" si="825"/>
        <v>0</v>
      </c>
      <c r="AM262" s="3"/>
      <c r="AN262" s="3">
        <f t="shared" si="826"/>
        <v>0</v>
      </c>
      <c r="AO262" s="3"/>
      <c r="AP262" s="3">
        <f t="shared" si="827"/>
        <v>0</v>
      </c>
      <c r="AQ262" s="3"/>
      <c r="AR262" s="3">
        <f t="shared" si="633"/>
        <v>0</v>
      </c>
      <c r="AS262" s="5" t="s">
        <v>325</v>
      </c>
      <c r="AT262" s="5"/>
    </row>
    <row r="263" spans="1:46" ht="36" x14ac:dyDescent="0.35">
      <c r="A263" s="31" t="s">
        <v>163</v>
      </c>
      <c r="B263" s="24" t="s">
        <v>32</v>
      </c>
      <c r="C263" s="2" t="s">
        <v>97</v>
      </c>
      <c r="D263" s="4"/>
      <c r="E263" s="4"/>
      <c r="F263" s="4"/>
      <c r="G263" s="4"/>
      <c r="H263" s="4"/>
      <c r="I263" s="4"/>
      <c r="J263" s="4"/>
      <c r="K263" s="4">
        <v>10087</v>
      </c>
      <c r="L263" s="4">
        <f>J263+K263</f>
        <v>10087</v>
      </c>
      <c r="M263" s="4"/>
      <c r="N263" s="4">
        <f>L263+M263</f>
        <v>10087</v>
      </c>
      <c r="O263" s="4">
        <f>O265+O266</f>
        <v>94025</v>
      </c>
      <c r="P263" s="4">
        <f>N263+O263</f>
        <v>104112</v>
      </c>
      <c r="Q263" s="4">
        <f>Q265+Q266</f>
        <v>0</v>
      </c>
      <c r="R263" s="3">
        <f t="shared" si="623"/>
        <v>104112</v>
      </c>
      <c r="S263" s="4"/>
      <c r="T263" s="4"/>
      <c r="U263" s="4"/>
      <c r="V263" s="4"/>
      <c r="W263" s="4"/>
      <c r="X263" s="4"/>
      <c r="Y263" s="4">
        <f t="shared" si="822"/>
        <v>0</v>
      </c>
      <c r="Z263" s="4"/>
      <c r="AA263" s="4">
        <f t="shared" si="823"/>
        <v>0</v>
      </c>
      <c r="AB263" s="4"/>
      <c r="AC263" s="4">
        <f t="shared" si="824"/>
        <v>0</v>
      </c>
      <c r="AD263" s="4"/>
      <c r="AE263" s="3">
        <f t="shared" si="628"/>
        <v>0</v>
      </c>
      <c r="AF263" s="4"/>
      <c r="AG263" s="3"/>
      <c r="AH263" s="3"/>
      <c r="AI263" s="3"/>
      <c r="AJ263" s="3"/>
      <c r="AK263" s="3"/>
      <c r="AL263" s="3">
        <f t="shared" si="825"/>
        <v>0</v>
      </c>
      <c r="AM263" s="3"/>
      <c r="AN263" s="3">
        <f t="shared" si="826"/>
        <v>0</v>
      </c>
      <c r="AO263" s="3"/>
      <c r="AP263" s="3">
        <f t="shared" si="827"/>
        <v>0</v>
      </c>
      <c r="AQ263" s="3"/>
      <c r="AR263" s="3">
        <f t="shared" si="633"/>
        <v>0</v>
      </c>
      <c r="AS263" s="5" t="s">
        <v>365</v>
      </c>
      <c r="AT263" s="5"/>
    </row>
    <row r="264" spans="1:46" x14ac:dyDescent="0.35">
      <c r="A264" s="31"/>
      <c r="B264" s="24" t="s">
        <v>5</v>
      </c>
      <c r="C264" s="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3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3"/>
      <c r="AF264" s="4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5"/>
      <c r="AT264" s="5"/>
    </row>
    <row r="265" spans="1:46" hidden="1" x14ac:dyDescent="0.35">
      <c r="A265" s="13"/>
      <c r="B265" s="1" t="s">
        <v>6</v>
      </c>
      <c r="C265" s="2"/>
      <c r="D265" s="4"/>
      <c r="E265" s="4"/>
      <c r="F265" s="4"/>
      <c r="G265" s="4"/>
      <c r="H265" s="4"/>
      <c r="I265" s="4"/>
      <c r="J265" s="4"/>
      <c r="K265" s="4">
        <v>10087</v>
      </c>
      <c r="L265" s="4">
        <f t="shared" ref="L265:L266" si="828">J265+K265</f>
        <v>10087</v>
      </c>
      <c r="M265" s="4"/>
      <c r="N265" s="4">
        <f t="shared" ref="N265:N266" si="829">L265+M265</f>
        <v>10087</v>
      </c>
      <c r="O265" s="4">
        <v>23416.2</v>
      </c>
      <c r="P265" s="4">
        <f t="shared" ref="P265:P270" si="830">N265+O265</f>
        <v>33503.199999999997</v>
      </c>
      <c r="Q265" s="4"/>
      <c r="R265" s="4">
        <f t="shared" si="623"/>
        <v>33503.199999999997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>
        <f t="shared" si="824"/>
        <v>0</v>
      </c>
      <c r="AD265" s="4"/>
      <c r="AE265" s="4">
        <f t="shared" si="628"/>
        <v>0</v>
      </c>
      <c r="AF265" s="4"/>
      <c r="AG265" s="3"/>
      <c r="AH265" s="3"/>
      <c r="AI265" s="3"/>
      <c r="AJ265" s="3"/>
      <c r="AK265" s="3"/>
      <c r="AL265" s="3"/>
      <c r="AM265" s="3"/>
      <c r="AN265" s="3"/>
      <c r="AO265" s="3"/>
      <c r="AP265" s="3">
        <f t="shared" si="827"/>
        <v>0</v>
      </c>
      <c r="AQ265" s="3"/>
      <c r="AR265" s="3">
        <f t="shared" si="633"/>
        <v>0</v>
      </c>
      <c r="AS265" s="5" t="s">
        <v>286</v>
      </c>
      <c r="AT265" s="5">
        <v>0</v>
      </c>
    </row>
    <row r="266" spans="1:46" x14ac:dyDescent="0.35">
      <c r="A266" s="31"/>
      <c r="B266" s="24" t="s">
        <v>21</v>
      </c>
      <c r="C266" s="2"/>
      <c r="D266" s="4"/>
      <c r="E266" s="4"/>
      <c r="F266" s="4"/>
      <c r="G266" s="4"/>
      <c r="H266" s="4"/>
      <c r="I266" s="4"/>
      <c r="J266" s="4"/>
      <c r="K266" s="4"/>
      <c r="L266" s="4">
        <f t="shared" si="828"/>
        <v>0</v>
      </c>
      <c r="M266" s="4"/>
      <c r="N266" s="4">
        <f t="shared" si="829"/>
        <v>0</v>
      </c>
      <c r="O266" s="4">
        <v>70608.800000000003</v>
      </c>
      <c r="P266" s="4">
        <f t="shared" si="830"/>
        <v>70608.800000000003</v>
      </c>
      <c r="Q266" s="4"/>
      <c r="R266" s="3">
        <f t="shared" si="623"/>
        <v>70608.800000000003</v>
      </c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>
        <f t="shared" si="824"/>
        <v>0</v>
      </c>
      <c r="AD266" s="4"/>
      <c r="AE266" s="3">
        <f t="shared" si="628"/>
        <v>0</v>
      </c>
      <c r="AF266" s="4"/>
      <c r="AG266" s="3"/>
      <c r="AH266" s="3"/>
      <c r="AI266" s="3"/>
      <c r="AJ266" s="3"/>
      <c r="AK266" s="3"/>
      <c r="AL266" s="3"/>
      <c r="AM266" s="3"/>
      <c r="AN266" s="3"/>
      <c r="AO266" s="3"/>
      <c r="AP266" s="3">
        <f t="shared" si="827"/>
        <v>0</v>
      </c>
      <c r="AQ266" s="3"/>
      <c r="AR266" s="3">
        <f t="shared" si="633"/>
        <v>0</v>
      </c>
      <c r="AS266" s="5" t="s">
        <v>297</v>
      </c>
      <c r="AT266" s="5"/>
    </row>
    <row r="267" spans="1:46" ht="36" x14ac:dyDescent="0.35">
      <c r="A267" s="31" t="s">
        <v>244</v>
      </c>
      <c r="B267" s="24" t="s">
        <v>387</v>
      </c>
      <c r="C267" s="2" t="s">
        <v>97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>
        <f t="shared" si="830"/>
        <v>0</v>
      </c>
      <c r="Q267" s="4"/>
      <c r="R267" s="3">
        <f t="shared" si="623"/>
        <v>0</v>
      </c>
      <c r="S267" s="4"/>
      <c r="T267" s="4"/>
      <c r="U267" s="4"/>
      <c r="V267" s="4"/>
      <c r="W267" s="4"/>
      <c r="X267" s="4"/>
      <c r="Y267" s="4"/>
      <c r="Z267" s="4"/>
      <c r="AA267" s="4"/>
      <c r="AB267" s="4">
        <f>AB269+AB270</f>
        <v>35000</v>
      </c>
      <c r="AC267" s="4">
        <f t="shared" si="824"/>
        <v>35000</v>
      </c>
      <c r="AD267" s="4">
        <f>AD269+AD270</f>
        <v>0</v>
      </c>
      <c r="AE267" s="3">
        <f t="shared" si="628"/>
        <v>35000</v>
      </c>
      <c r="AF267" s="4"/>
      <c r="AG267" s="3"/>
      <c r="AH267" s="3"/>
      <c r="AI267" s="3"/>
      <c r="AJ267" s="3"/>
      <c r="AK267" s="3"/>
      <c r="AL267" s="3"/>
      <c r="AM267" s="3"/>
      <c r="AN267" s="3"/>
      <c r="AO267" s="3"/>
      <c r="AP267" s="3">
        <f>AN267+AO267</f>
        <v>0</v>
      </c>
      <c r="AQ267" s="3"/>
      <c r="AR267" s="3">
        <f t="shared" si="633"/>
        <v>0</v>
      </c>
      <c r="AS267" s="5"/>
      <c r="AT267" s="5"/>
    </row>
    <row r="268" spans="1:46" x14ac:dyDescent="0.35">
      <c r="A268" s="31"/>
      <c r="B268" s="24" t="s">
        <v>5</v>
      </c>
      <c r="C268" s="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3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3"/>
      <c r="AF268" s="4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5"/>
      <c r="AT268" s="5"/>
    </row>
    <row r="269" spans="1:46" hidden="1" x14ac:dyDescent="0.35">
      <c r="A269" s="13"/>
      <c r="B269" s="1" t="s">
        <v>6</v>
      </c>
      <c r="C269" s="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>
        <f t="shared" si="830"/>
        <v>0</v>
      </c>
      <c r="Q269" s="4"/>
      <c r="R269" s="4">
        <f t="shared" si="623"/>
        <v>0</v>
      </c>
      <c r="S269" s="4"/>
      <c r="T269" s="4"/>
      <c r="U269" s="4"/>
      <c r="V269" s="4"/>
      <c r="W269" s="4"/>
      <c r="X269" s="4"/>
      <c r="Y269" s="4"/>
      <c r="Z269" s="4"/>
      <c r="AA269" s="4"/>
      <c r="AB269" s="4">
        <v>26250</v>
      </c>
      <c r="AC269" s="4">
        <f t="shared" si="824"/>
        <v>26250</v>
      </c>
      <c r="AD269" s="4"/>
      <c r="AE269" s="4">
        <f t="shared" si="628"/>
        <v>26250</v>
      </c>
      <c r="AF269" s="4"/>
      <c r="AG269" s="3"/>
      <c r="AH269" s="3"/>
      <c r="AI269" s="3"/>
      <c r="AJ269" s="3"/>
      <c r="AK269" s="3"/>
      <c r="AL269" s="3"/>
      <c r="AM269" s="3"/>
      <c r="AN269" s="3"/>
      <c r="AO269" s="3"/>
      <c r="AP269" s="3">
        <f t="shared" ref="AP269" si="831">AN269+AO269</f>
        <v>0</v>
      </c>
      <c r="AQ269" s="3"/>
      <c r="AR269" s="3">
        <f t="shared" si="633"/>
        <v>0</v>
      </c>
      <c r="AS269" s="5" t="s">
        <v>393</v>
      </c>
      <c r="AT269" s="5">
        <v>0</v>
      </c>
    </row>
    <row r="270" spans="1:46" x14ac:dyDescent="0.35">
      <c r="A270" s="31"/>
      <c r="B270" s="24" t="s">
        <v>21</v>
      </c>
      <c r="C270" s="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>
        <f t="shared" si="830"/>
        <v>0</v>
      </c>
      <c r="Q270" s="4"/>
      <c r="R270" s="3">
        <f t="shared" si="623"/>
        <v>0</v>
      </c>
      <c r="S270" s="4"/>
      <c r="T270" s="4"/>
      <c r="U270" s="4"/>
      <c r="V270" s="4"/>
      <c r="W270" s="4"/>
      <c r="X270" s="4"/>
      <c r="Y270" s="4"/>
      <c r="Z270" s="4"/>
      <c r="AA270" s="4"/>
      <c r="AB270" s="4">
        <v>8750</v>
      </c>
      <c r="AC270" s="4">
        <f t="shared" si="824"/>
        <v>8750</v>
      </c>
      <c r="AD270" s="4"/>
      <c r="AE270" s="3">
        <f t="shared" si="628"/>
        <v>8750</v>
      </c>
      <c r="AF270" s="4"/>
      <c r="AG270" s="3"/>
      <c r="AH270" s="3"/>
      <c r="AI270" s="3"/>
      <c r="AJ270" s="3"/>
      <c r="AK270" s="3"/>
      <c r="AL270" s="3"/>
      <c r="AM270" s="3"/>
      <c r="AN270" s="3"/>
      <c r="AO270" s="3"/>
      <c r="AP270" s="3">
        <f t="shared" si="827"/>
        <v>0</v>
      </c>
      <c r="AQ270" s="3"/>
      <c r="AR270" s="3">
        <f t="shared" si="633"/>
        <v>0</v>
      </c>
      <c r="AS270" s="5"/>
      <c r="AT270" s="5"/>
    </row>
    <row r="271" spans="1:46" ht="36" x14ac:dyDescent="0.35">
      <c r="A271" s="31" t="s">
        <v>245</v>
      </c>
      <c r="B271" s="24" t="s">
        <v>397</v>
      </c>
      <c r="C271" s="2" t="s">
        <v>301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>
        <v>128</v>
      </c>
      <c r="R271" s="3">
        <f t="shared" si="623"/>
        <v>128</v>
      </c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3">
        <f t="shared" si="628"/>
        <v>0</v>
      </c>
      <c r="AF271" s="4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>
        <f t="shared" si="633"/>
        <v>0</v>
      </c>
      <c r="AS271" s="5">
        <v>1020141890</v>
      </c>
      <c r="AT271" s="5"/>
    </row>
    <row r="272" spans="1:46" x14ac:dyDescent="0.35">
      <c r="A272" s="31"/>
      <c r="B272" s="24" t="s">
        <v>99</v>
      </c>
      <c r="C272" s="24"/>
      <c r="D272" s="4">
        <f>D275</f>
        <v>2259263.7999999998</v>
      </c>
      <c r="E272" s="4">
        <f>E275</f>
        <v>0</v>
      </c>
      <c r="F272" s="4">
        <f t="shared" si="750"/>
        <v>2259263.7999999998</v>
      </c>
      <c r="G272" s="4">
        <f>G275+G274</f>
        <v>182641.4</v>
      </c>
      <c r="H272" s="4">
        <f t="shared" si="799"/>
        <v>2441905.1999999997</v>
      </c>
      <c r="I272" s="4">
        <f>I275+I274</f>
        <v>0</v>
      </c>
      <c r="J272" s="4">
        <f t="shared" si="820"/>
        <v>2441905.1999999997</v>
      </c>
      <c r="K272" s="4">
        <f>K275+K274</f>
        <v>0</v>
      </c>
      <c r="L272" s="4">
        <f t="shared" si="821"/>
        <v>2441905.1999999997</v>
      </c>
      <c r="M272" s="4">
        <f>M275+M274</f>
        <v>0</v>
      </c>
      <c r="N272" s="4">
        <f>L272+M272</f>
        <v>2441905.1999999997</v>
      </c>
      <c r="O272" s="4">
        <f>O275+O274</f>
        <v>15.446</v>
      </c>
      <c r="P272" s="4">
        <f>N272+O272</f>
        <v>2441920.6459999997</v>
      </c>
      <c r="Q272" s="4">
        <f>Q275+Q274</f>
        <v>0</v>
      </c>
      <c r="R272" s="3">
        <f t="shared" si="623"/>
        <v>2441920.6459999997</v>
      </c>
      <c r="S272" s="4">
        <f t="shared" ref="S272:AF272" si="832">S275</f>
        <v>936232.6</v>
      </c>
      <c r="T272" s="4">
        <f t="shared" ref="T272" si="833">T275</f>
        <v>0</v>
      </c>
      <c r="U272" s="4">
        <f t="shared" si="751"/>
        <v>936232.6</v>
      </c>
      <c r="V272" s="4">
        <f>V275+V274</f>
        <v>0</v>
      </c>
      <c r="W272" s="4">
        <f t="shared" si="802"/>
        <v>936232.6</v>
      </c>
      <c r="X272" s="4">
        <f>X275+X274</f>
        <v>500000</v>
      </c>
      <c r="Y272" s="4">
        <f t="shared" si="822"/>
        <v>1436232.6</v>
      </c>
      <c r="Z272" s="4">
        <f>Z275+Z274</f>
        <v>-500000</v>
      </c>
      <c r="AA272" s="4">
        <f t="shared" si="823"/>
        <v>936232.60000000009</v>
      </c>
      <c r="AB272" s="4">
        <f>AB275+AB274</f>
        <v>0</v>
      </c>
      <c r="AC272" s="4">
        <f t="shared" si="824"/>
        <v>936232.60000000009</v>
      </c>
      <c r="AD272" s="4">
        <f>AD275+AD274</f>
        <v>0</v>
      </c>
      <c r="AE272" s="3">
        <f t="shared" si="628"/>
        <v>936232.60000000009</v>
      </c>
      <c r="AF272" s="4">
        <f t="shared" si="832"/>
        <v>0</v>
      </c>
      <c r="AG272" s="3">
        <f t="shared" ref="AG272" si="834">AG275</f>
        <v>0</v>
      </c>
      <c r="AH272" s="3">
        <f t="shared" si="752"/>
        <v>0</v>
      </c>
      <c r="AI272" s="3">
        <f>AI275+AI274</f>
        <v>0</v>
      </c>
      <c r="AJ272" s="3">
        <f t="shared" si="806"/>
        <v>0</v>
      </c>
      <c r="AK272" s="3">
        <f>AK275+AK274</f>
        <v>0</v>
      </c>
      <c r="AL272" s="3">
        <f t="shared" si="825"/>
        <v>0</v>
      </c>
      <c r="AM272" s="3">
        <f>AM275+AM274</f>
        <v>0</v>
      </c>
      <c r="AN272" s="3">
        <f t="shared" si="826"/>
        <v>0</v>
      </c>
      <c r="AO272" s="3">
        <f>AO275+AO274</f>
        <v>0</v>
      </c>
      <c r="AP272" s="3">
        <f t="shared" si="827"/>
        <v>0</v>
      </c>
      <c r="AQ272" s="3">
        <f t="shared" ref="AQ272" si="835">AQ275+AQ274</f>
        <v>0</v>
      </c>
      <c r="AR272" s="3">
        <f t="shared" si="633"/>
        <v>0</v>
      </c>
      <c r="AS272" s="5"/>
      <c r="AT272" s="5"/>
    </row>
    <row r="273" spans="1:46" x14ac:dyDescent="0.35">
      <c r="A273" s="31"/>
      <c r="B273" s="14" t="s">
        <v>5</v>
      </c>
      <c r="C273" s="2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3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5"/>
      <c r="AT273" s="5"/>
    </row>
    <row r="274" spans="1:46" hidden="1" x14ac:dyDescent="0.35">
      <c r="A274" s="13"/>
      <c r="B274" s="1" t="s">
        <v>6</v>
      </c>
      <c r="C274" s="1"/>
      <c r="D274" s="4"/>
      <c r="E274" s="4"/>
      <c r="F274" s="4"/>
      <c r="G274" s="4">
        <f>G284</f>
        <v>35136.400000000001</v>
      </c>
      <c r="H274" s="4">
        <f t="shared" si="799"/>
        <v>35136.400000000001</v>
      </c>
      <c r="I274" s="4">
        <f>I284</f>
        <v>0</v>
      </c>
      <c r="J274" s="4">
        <f t="shared" ref="J274:J276" si="836">H274+I274</f>
        <v>35136.400000000001</v>
      </c>
      <c r="K274" s="4">
        <f>K284</f>
        <v>0</v>
      </c>
      <c r="L274" s="4">
        <f t="shared" ref="L274:L276" si="837">J274+K274</f>
        <v>35136.400000000001</v>
      </c>
      <c r="M274" s="4">
        <f>M284</f>
        <v>0</v>
      </c>
      <c r="N274" s="4">
        <f>L274+M274</f>
        <v>35136.400000000001</v>
      </c>
      <c r="O274" s="4">
        <f>O284</f>
        <v>15.446</v>
      </c>
      <c r="P274" s="4">
        <f>N274+O274</f>
        <v>35151.846000000005</v>
      </c>
      <c r="Q274" s="4">
        <f>Q284</f>
        <v>0</v>
      </c>
      <c r="R274" s="4">
        <f t="shared" si="623"/>
        <v>35151.846000000005</v>
      </c>
      <c r="S274" s="4"/>
      <c r="T274" s="4"/>
      <c r="U274" s="4"/>
      <c r="V274" s="4">
        <f>V284</f>
        <v>0</v>
      </c>
      <c r="W274" s="4">
        <f t="shared" si="802"/>
        <v>0</v>
      </c>
      <c r="X274" s="4">
        <f>X284</f>
        <v>0</v>
      </c>
      <c r="Y274" s="4">
        <f t="shared" ref="Y274:Y275" si="838">W274+X274</f>
        <v>0</v>
      </c>
      <c r="Z274" s="4">
        <f>Z284</f>
        <v>0</v>
      </c>
      <c r="AA274" s="4">
        <f t="shared" ref="AA274:AA275" si="839">Y274+Z274</f>
        <v>0</v>
      </c>
      <c r="AB274" s="4">
        <f>AB284</f>
        <v>0</v>
      </c>
      <c r="AC274" s="4">
        <f t="shared" ref="AC274:AC275" si="840">AA274+AB274</f>
        <v>0</v>
      </c>
      <c r="AD274" s="4">
        <f>AD284</f>
        <v>0</v>
      </c>
      <c r="AE274" s="4">
        <f t="shared" si="628"/>
        <v>0</v>
      </c>
      <c r="AF274" s="4"/>
      <c r="AG274" s="3"/>
      <c r="AH274" s="3"/>
      <c r="AI274" s="3">
        <f>AI284</f>
        <v>0</v>
      </c>
      <c r="AJ274" s="3">
        <f t="shared" si="806"/>
        <v>0</v>
      </c>
      <c r="AK274" s="3">
        <f>AK284</f>
        <v>0</v>
      </c>
      <c r="AL274" s="3">
        <f t="shared" ref="AL274:AL276" si="841">AJ274+AK274</f>
        <v>0</v>
      </c>
      <c r="AM274" s="3">
        <f>AM284</f>
        <v>0</v>
      </c>
      <c r="AN274" s="3">
        <f t="shared" ref="AN274:AN276" si="842">AL274+AM274</f>
        <v>0</v>
      </c>
      <c r="AO274" s="3">
        <f>AO284</f>
        <v>0</v>
      </c>
      <c r="AP274" s="3">
        <f t="shared" ref="AP274:AP276" si="843">AN274+AO274</f>
        <v>0</v>
      </c>
      <c r="AQ274" s="3">
        <f t="shared" ref="AQ274" si="844">AQ284</f>
        <v>0</v>
      </c>
      <c r="AR274" s="3">
        <f t="shared" si="633"/>
        <v>0</v>
      </c>
      <c r="AS274" s="5"/>
      <c r="AT274" s="5">
        <v>0</v>
      </c>
    </row>
    <row r="275" spans="1:46" x14ac:dyDescent="0.35">
      <c r="A275" s="31"/>
      <c r="B275" s="14" t="s">
        <v>12</v>
      </c>
      <c r="C275" s="24"/>
      <c r="D275" s="4">
        <f>D278+D281</f>
        <v>2259263.7999999998</v>
      </c>
      <c r="E275" s="4">
        <f>E278+E281</f>
        <v>0</v>
      </c>
      <c r="F275" s="4">
        <f t="shared" si="750"/>
        <v>2259263.7999999998</v>
      </c>
      <c r="G275" s="4">
        <f>G278+G281+G285</f>
        <v>147505</v>
      </c>
      <c r="H275" s="4">
        <f t="shared" si="799"/>
        <v>2406768.7999999998</v>
      </c>
      <c r="I275" s="4">
        <f>I278+I281+I285</f>
        <v>0</v>
      </c>
      <c r="J275" s="4">
        <f t="shared" si="836"/>
        <v>2406768.7999999998</v>
      </c>
      <c r="K275" s="4">
        <f>K278+K281+K285+K288</f>
        <v>0</v>
      </c>
      <c r="L275" s="4">
        <f t="shared" si="837"/>
        <v>2406768.7999999998</v>
      </c>
      <c r="M275" s="4">
        <f>M278+M281+M285+M288</f>
        <v>0</v>
      </c>
      <c r="N275" s="4">
        <f>L275+M275</f>
        <v>2406768.7999999998</v>
      </c>
      <c r="O275" s="4">
        <f>O278+O281+O285+O288</f>
        <v>0</v>
      </c>
      <c r="P275" s="4">
        <f>N275+O275</f>
        <v>2406768.7999999998</v>
      </c>
      <c r="Q275" s="4">
        <f>Q278+Q281+Q285+Q288</f>
        <v>0</v>
      </c>
      <c r="R275" s="3">
        <f t="shared" si="623"/>
        <v>2406768.7999999998</v>
      </c>
      <c r="S275" s="4">
        <f t="shared" ref="S275:AF275" si="845">S278+S281</f>
        <v>936232.6</v>
      </c>
      <c r="T275" s="4">
        <f t="shared" ref="T275" si="846">T278+T281</f>
        <v>0</v>
      </c>
      <c r="U275" s="4">
        <f t="shared" si="751"/>
        <v>936232.6</v>
      </c>
      <c r="V275" s="4">
        <f>V278+V281+V285</f>
        <v>0</v>
      </c>
      <c r="W275" s="4">
        <f t="shared" si="802"/>
        <v>936232.6</v>
      </c>
      <c r="X275" s="4">
        <f>X278+X281+X285+X288</f>
        <v>500000</v>
      </c>
      <c r="Y275" s="4">
        <f t="shared" si="838"/>
        <v>1436232.6</v>
      </c>
      <c r="Z275" s="4">
        <f>Z278+Z281+Z285+Z288</f>
        <v>-500000</v>
      </c>
      <c r="AA275" s="4">
        <f t="shared" si="839"/>
        <v>936232.60000000009</v>
      </c>
      <c r="AB275" s="4">
        <f>AB278+AB281+AB285+AB288</f>
        <v>0</v>
      </c>
      <c r="AC275" s="4">
        <f t="shared" si="840"/>
        <v>936232.60000000009</v>
      </c>
      <c r="AD275" s="4">
        <f>AD278+AD281+AD285+AD288</f>
        <v>0</v>
      </c>
      <c r="AE275" s="3">
        <f t="shared" si="628"/>
        <v>936232.60000000009</v>
      </c>
      <c r="AF275" s="4">
        <f t="shared" si="845"/>
        <v>0</v>
      </c>
      <c r="AG275" s="3">
        <f t="shared" ref="AG275" si="847">AG278+AG281</f>
        <v>0</v>
      </c>
      <c r="AH275" s="3">
        <f t="shared" si="752"/>
        <v>0</v>
      </c>
      <c r="AI275" s="3">
        <f>AI278+AI281+AI285</f>
        <v>0</v>
      </c>
      <c r="AJ275" s="3">
        <f t="shared" si="806"/>
        <v>0</v>
      </c>
      <c r="AK275" s="3">
        <f>AK278+AK281+AK285+AK288</f>
        <v>0</v>
      </c>
      <c r="AL275" s="3">
        <f t="shared" si="841"/>
        <v>0</v>
      </c>
      <c r="AM275" s="3">
        <f>AM278+AM281+AM285+AM288</f>
        <v>0</v>
      </c>
      <c r="AN275" s="3">
        <f t="shared" si="842"/>
        <v>0</v>
      </c>
      <c r="AO275" s="3">
        <f>AO278+AO281+AO285+AO288</f>
        <v>0</v>
      </c>
      <c r="AP275" s="3">
        <f t="shared" si="843"/>
        <v>0</v>
      </c>
      <c r="AQ275" s="3">
        <f t="shared" ref="AQ275" si="848">AQ278+AQ281+AQ285+AQ288</f>
        <v>0</v>
      </c>
      <c r="AR275" s="3">
        <f t="shared" si="633"/>
        <v>0</v>
      </c>
      <c r="AS275" s="5"/>
      <c r="AT275" s="5"/>
    </row>
    <row r="276" spans="1:46" ht="36" x14ac:dyDescent="0.35">
      <c r="A276" s="31" t="s">
        <v>246</v>
      </c>
      <c r="B276" s="24" t="s">
        <v>100</v>
      </c>
      <c r="C276" s="2" t="s">
        <v>97</v>
      </c>
      <c r="D276" s="4">
        <f>D278</f>
        <v>2259263.7999999998</v>
      </c>
      <c r="E276" s="4">
        <f>E278</f>
        <v>0</v>
      </c>
      <c r="F276" s="4">
        <f t="shared" si="750"/>
        <v>2259263.7999999998</v>
      </c>
      <c r="G276" s="4">
        <f>G278</f>
        <v>0</v>
      </c>
      <c r="H276" s="4">
        <f t="shared" ref="H276" si="849">F276+G276</f>
        <v>2259263.7999999998</v>
      </c>
      <c r="I276" s="4">
        <f>I278</f>
        <v>0</v>
      </c>
      <c r="J276" s="4">
        <f t="shared" si="836"/>
        <v>2259263.7999999998</v>
      </c>
      <c r="K276" s="4">
        <f>K278</f>
        <v>0</v>
      </c>
      <c r="L276" s="4">
        <f t="shared" si="837"/>
        <v>2259263.7999999998</v>
      </c>
      <c r="M276" s="4">
        <f>M278</f>
        <v>0</v>
      </c>
      <c r="N276" s="4">
        <f>L276+M276</f>
        <v>2259263.7999999998</v>
      </c>
      <c r="O276" s="4">
        <f>O278</f>
        <v>0</v>
      </c>
      <c r="P276" s="4">
        <f>N276+O276</f>
        <v>2259263.7999999998</v>
      </c>
      <c r="Q276" s="4">
        <f>Q278</f>
        <v>0</v>
      </c>
      <c r="R276" s="3">
        <f t="shared" ref="R276:R331" si="850">P276+Q276</f>
        <v>2259263.7999999998</v>
      </c>
      <c r="S276" s="4">
        <f t="shared" ref="S276:AF276" si="851">S278</f>
        <v>669232.6</v>
      </c>
      <c r="T276" s="4">
        <f t="shared" ref="T276:V276" si="852">T278</f>
        <v>0</v>
      </c>
      <c r="U276" s="4">
        <f t="shared" si="751"/>
        <v>669232.6</v>
      </c>
      <c r="V276" s="4">
        <f t="shared" si="852"/>
        <v>0</v>
      </c>
      <c r="W276" s="4">
        <f t="shared" ref="W276" si="853">U276+V276</f>
        <v>669232.6</v>
      </c>
      <c r="X276" s="4">
        <f t="shared" ref="X276" si="854">X278</f>
        <v>0</v>
      </c>
      <c r="Y276" s="4">
        <f>W276+X276</f>
        <v>669232.6</v>
      </c>
      <c r="Z276" s="4">
        <f t="shared" ref="Z276:AB276" si="855">Z278</f>
        <v>0</v>
      </c>
      <c r="AA276" s="4">
        <f>Y276+Z276</f>
        <v>669232.6</v>
      </c>
      <c r="AB276" s="4">
        <f t="shared" si="855"/>
        <v>0</v>
      </c>
      <c r="AC276" s="4">
        <f>AA276+AB276</f>
        <v>669232.6</v>
      </c>
      <c r="AD276" s="4">
        <f t="shared" ref="AD276" si="856">AD278</f>
        <v>0</v>
      </c>
      <c r="AE276" s="3">
        <f t="shared" ref="AE276:AE331" si="857">AC276+AD276</f>
        <v>669232.6</v>
      </c>
      <c r="AF276" s="4">
        <f t="shared" si="851"/>
        <v>0</v>
      </c>
      <c r="AG276" s="3">
        <f t="shared" ref="AG276:AI276" si="858">AG278</f>
        <v>0</v>
      </c>
      <c r="AH276" s="3">
        <f t="shared" si="752"/>
        <v>0</v>
      </c>
      <c r="AI276" s="3">
        <f t="shared" si="858"/>
        <v>0</v>
      </c>
      <c r="AJ276" s="3">
        <f t="shared" ref="AJ276" si="859">AH276+AI276</f>
        <v>0</v>
      </c>
      <c r="AK276" s="3">
        <f t="shared" ref="AK276:AM276" si="860">AK278</f>
        <v>0</v>
      </c>
      <c r="AL276" s="3">
        <f t="shared" si="841"/>
        <v>0</v>
      </c>
      <c r="AM276" s="3">
        <f t="shared" si="860"/>
        <v>0</v>
      </c>
      <c r="AN276" s="3">
        <f t="shared" si="842"/>
        <v>0</v>
      </c>
      <c r="AO276" s="3">
        <f t="shared" ref="AO276:AQ276" si="861">AO278</f>
        <v>0</v>
      </c>
      <c r="AP276" s="3">
        <f t="shared" si="843"/>
        <v>0</v>
      </c>
      <c r="AQ276" s="3">
        <f t="shared" si="861"/>
        <v>0</v>
      </c>
      <c r="AR276" s="3">
        <f t="shared" ref="AR276:AR331" si="862">AP276+AQ276</f>
        <v>0</v>
      </c>
      <c r="AS276" s="5"/>
      <c r="AT276" s="5"/>
    </row>
    <row r="277" spans="1:46" x14ac:dyDescent="0.35">
      <c r="A277" s="31"/>
      <c r="B277" s="24" t="s">
        <v>5</v>
      </c>
      <c r="C277" s="2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3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5"/>
      <c r="AT277" s="5"/>
    </row>
    <row r="278" spans="1:46" x14ac:dyDescent="0.35">
      <c r="A278" s="31"/>
      <c r="B278" s="14" t="s">
        <v>12</v>
      </c>
      <c r="C278" s="24"/>
      <c r="D278" s="4">
        <v>2259263.7999999998</v>
      </c>
      <c r="E278" s="4"/>
      <c r="F278" s="4">
        <f t="shared" si="750"/>
        <v>2259263.7999999998</v>
      </c>
      <c r="G278" s="4"/>
      <c r="H278" s="4">
        <f t="shared" ref="H278:H279" si="863">F278+G278</f>
        <v>2259263.7999999998</v>
      </c>
      <c r="I278" s="4"/>
      <c r="J278" s="4">
        <f t="shared" ref="J278:J279" si="864">H278+I278</f>
        <v>2259263.7999999998</v>
      </c>
      <c r="K278" s="4"/>
      <c r="L278" s="4">
        <f t="shared" ref="L278:L279" si="865">J278+K278</f>
        <v>2259263.7999999998</v>
      </c>
      <c r="M278" s="4"/>
      <c r="N278" s="4">
        <f>L278+M278</f>
        <v>2259263.7999999998</v>
      </c>
      <c r="O278" s="4"/>
      <c r="P278" s="4">
        <f>N278+O278</f>
        <v>2259263.7999999998</v>
      </c>
      <c r="Q278" s="4"/>
      <c r="R278" s="3">
        <f t="shared" si="850"/>
        <v>2259263.7999999998</v>
      </c>
      <c r="S278" s="4">
        <v>669232.6</v>
      </c>
      <c r="T278" s="4"/>
      <c r="U278" s="4">
        <f t="shared" si="751"/>
        <v>669232.6</v>
      </c>
      <c r="V278" s="4"/>
      <c r="W278" s="4">
        <f t="shared" ref="W278:W279" si="866">U278+V278</f>
        <v>669232.6</v>
      </c>
      <c r="X278" s="4"/>
      <c r="Y278" s="4">
        <f t="shared" ref="Y278:Y279" si="867">W278+X278</f>
        <v>669232.6</v>
      </c>
      <c r="Z278" s="4"/>
      <c r="AA278" s="4">
        <f t="shared" ref="AA278:AA279" si="868">Y278+Z278</f>
        <v>669232.6</v>
      </c>
      <c r="AB278" s="4"/>
      <c r="AC278" s="4">
        <f t="shared" ref="AC278:AC279" si="869">AA278+AB278</f>
        <v>669232.6</v>
      </c>
      <c r="AD278" s="4"/>
      <c r="AE278" s="3">
        <f t="shared" si="857"/>
        <v>669232.6</v>
      </c>
      <c r="AF278" s="3">
        <v>0</v>
      </c>
      <c r="AG278" s="3">
        <v>0</v>
      </c>
      <c r="AH278" s="3">
        <f t="shared" si="752"/>
        <v>0</v>
      </c>
      <c r="AI278" s="3">
        <v>0</v>
      </c>
      <c r="AJ278" s="3">
        <f t="shared" ref="AJ278:AJ279" si="870">AH278+AI278</f>
        <v>0</v>
      </c>
      <c r="AK278" s="3">
        <v>0</v>
      </c>
      <c r="AL278" s="3">
        <f t="shared" ref="AL278:AL279" si="871">AJ278+AK278</f>
        <v>0</v>
      </c>
      <c r="AM278" s="3">
        <v>0</v>
      </c>
      <c r="AN278" s="3">
        <f t="shared" ref="AN278:AN279" si="872">AL278+AM278</f>
        <v>0</v>
      </c>
      <c r="AO278" s="3">
        <v>0</v>
      </c>
      <c r="AP278" s="3">
        <f t="shared" ref="AP278:AP279" si="873">AN278+AO278</f>
        <v>0</v>
      </c>
      <c r="AQ278" s="3">
        <v>0</v>
      </c>
      <c r="AR278" s="3">
        <f t="shared" si="862"/>
        <v>0</v>
      </c>
      <c r="AS278" s="5" t="s">
        <v>148</v>
      </c>
      <c r="AT278" s="5"/>
    </row>
    <row r="279" spans="1:46" ht="36" x14ac:dyDescent="0.35">
      <c r="A279" s="31" t="s">
        <v>247</v>
      </c>
      <c r="B279" s="24" t="s">
        <v>101</v>
      </c>
      <c r="C279" s="2" t="s">
        <v>97</v>
      </c>
      <c r="D279" s="4">
        <f>D281</f>
        <v>0</v>
      </c>
      <c r="E279" s="4">
        <f>E281</f>
        <v>0</v>
      </c>
      <c r="F279" s="4">
        <f t="shared" si="750"/>
        <v>0</v>
      </c>
      <c r="G279" s="4">
        <f>G281</f>
        <v>0</v>
      </c>
      <c r="H279" s="4">
        <f t="shared" si="863"/>
        <v>0</v>
      </c>
      <c r="I279" s="4">
        <f>I281</f>
        <v>0</v>
      </c>
      <c r="J279" s="4">
        <f t="shared" si="864"/>
        <v>0</v>
      </c>
      <c r="K279" s="4">
        <f>K281</f>
        <v>0</v>
      </c>
      <c r="L279" s="4">
        <f t="shared" si="865"/>
        <v>0</v>
      </c>
      <c r="M279" s="4">
        <f>M281</f>
        <v>0</v>
      </c>
      <c r="N279" s="4">
        <f>L279+M279</f>
        <v>0</v>
      </c>
      <c r="O279" s="4">
        <f>O281</f>
        <v>0</v>
      </c>
      <c r="P279" s="4">
        <f>N279+O279</f>
        <v>0</v>
      </c>
      <c r="Q279" s="4">
        <f>Q281</f>
        <v>0</v>
      </c>
      <c r="R279" s="3">
        <f t="shared" si="850"/>
        <v>0</v>
      </c>
      <c r="S279" s="4">
        <f t="shared" ref="S279:AF279" si="874">S281</f>
        <v>267000</v>
      </c>
      <c r="T279" s="4">
        <f t="shared" ref="T279:V279" si="875">T281</f>
        <v>0</v>
      </c>
      <c r="U279" s="4">
        <f t="shared" si="751"/>
        <v>267000</v>
      </c>
      <c r="V279" s="4">
        <f t="shared" si="875"/>
        <v>0</v>
      </c>
      <c r="W279" s="4">
        <f t="shared" si="866"/>
        <v>267000</v>
      </c>
      <c r="X279" s="4">
        <f t="shared" ref="X279" si="876">X281</f>
        <v>0</v>
      </c>
      <c r="Y279" s="4">
        <f t="shared" si="867"/>
        <v>267000</v>
      </c>
      <c r="Z279" s="4">
        <f t="shared" ref="Z279:AB279" si="877">Z281</f>
        <v>0</v>
      </c>
      <c r="AA279" s="4">
        <f t="shared" si="868"/>
        <v>267000</v>
      </c>
      <c r="AB279" s="4">
        <f t="shared" si="877"/>
        <v>0</v>
      </c>
      <c r="AC279" s="4">
        <f t="shared" si="869"/>
        <v>267000</v>
      </c>
      <c r="AD279" s="4">
        <f t="shared" ref="AD279" si="878">AD281</f>
        <v>0</v>
      </c>
      <c r="AE279" s="3">
        <f t="shared" si="857"/>
        <v>267000</v>
      </c>
      <c r="AF279" s="4">
        <f t="shared" si="874"/>
        <v>0</v>
      </c>
      <c r="AG279" s="3">
        <f t="shared" ref="AG279:AI279" si="879">AG281</f>
        <v>0</v>
      </c>
      <c r="AH279" s="3">
        <f t="shared" si="752"/>
        <v>0</v>
      </c>
      <c r="AI279" s="3">
        <f t="shared" si="879"/>
        <v>0</v>
      </c>
      <c r="AJ279" s="3">
        <f t="shared" si="870"/>
        <v>0</v>
      </c>
      <c r="AK279" s="3">
        <f t="shared" ref="AK279:AM279" si="880">AK281</f>
        <v>0</v>
      </c>
      <c r="AL279" s="3">
        <f t="shared" si="871"/>
        <v>0</v>
      </c>
      <c r="AM279" s="3">
        <f t="shared" si="880"/>
        <v>0</v>
      </c>
      <c r="AN279" s="3">
        <f t="shared" si="872"/>
        <v>0</v>
      </c>
      <c r="AO279" s="3">
        <f t="shared" ref="AO279:AQ279" si="881">AO281</f>
        <v>0</v>
      </c>
      <c r="AP279" s="3">
        <f t="shared" si="873"/>
        <v>0</v>
      </c>
      <c r="AQ279" s="3">
        <f t="shared" si="881"/>
        <v>0</v>
      </c>
      <c r="AR279" s="3">
        <f t="shared" si="862"/>
        <v>0</v>
      </c>
      <c r="AS279" s="5"/>
      <c r="AT279" s="5"/>
    </row>
    <row r="280" spans="1:46" x14ac:dyDescent="0.35">
      <c r="A280" s="31"/>
      <c r="B280" s="24" t="s">
        <v>5</v>
      </c>
      <c r="C280" s="2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3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5"/>
      <c r="AT280" s="5"/>
    </row>
    <row r="281" spans="1:46" x14ac:dyDescent="0.35">
      <c r="A281" s="31"/>
      <c r="B281" s="14" t="s">
        <v>12</v>
      </c>
      <c r="C281" s="24"/>
      <c r="D281" s="4">
        <v>0</v>
      </c>
      <c r="E281" s="4">
        <v>0</v>
      </c>
      <c r="F281" s="4">
        <f t="shared" si="750"/>
        <v>0</v>
      </c>
      <c r="G281" s="4">
        <v>0</v>
      </c>
      <c r="H281" s="4">
        <f>F281+G281</f>
        <v>0</v>
      </c>
      <c r="I281" s="4">
        <v>0</v>
      </c>
      <c r="J281" s="4">
        <f>H281+I281</f>
        <v>0</v>
      </c>
      <c r="K281" s="4">
        <v>0</v>
      </c>
      <c r="L281" s="4">
        <f>J281+K281</f>
        <v>0</v>
      </c>
      <c r="M281" s="4">
        <v>0</v>
      </c>
      <c r="N281" s="4">
        <f>L281+M281</f>
        <v>0</v>
      </c>
      <c r="O281" s="4">
        <v>0</v>
      </c>
      <c r="P281" s="4">
        <f>N281+O281</f>
        <v>0</v>
      </c>
      <c r="Q281" s="4">
        <v>0</v>
      </c>
      <c r="R281" s="3">
        <f t="shared" si="850"/>
        <v>0</v>
      </c>
      <c r="S281" s="4">
        <v>267000</v>
      </c>
      <c r="T281" s="4"/>
      <c r="U281" s="4">
        <f t="shared" si="751"/>
        <v>267000</v>
      </c>
      <c r="V281" s="4"/>
      <c r="W281" s="4">
        <f t="shared" ref="W281:W317" si="882">U281+V281</f>
        <v>267000</v>
      </c>
      <c r="X281" s="4"/>
      <c r="Y281" s="4">
        <f t="shared" ref="Y281:Y282" si="883">W281+X281</f>
        <v>267000</v>
      </c>
      <c r="Z281" s="4"/>
      <c r="AA281" s="4">
        <f t="shared" ref="AA281:AA282" si="884">Y281+Z281</f>
        <v>267000</v>
      </c>
      <c r="AB281" s="4"/>
      <c r="AC281" s="4">
        <f t="shared" ref="AC281:AC282" si="885">AA281+AB281</f>
        <v>267000</v>
      </c>
      <c r="AD281" s="4"/>
      <c r="AE281" s="3">
        <f t="shared" si="857"/>
        <v>267000</v>
      </c>
      <c r="AF281" s="3">
        <v>0</v>
      </c>
      <c r="AG281" s="3">
        <v>0</v>
      </c>
      <c r="AH281" s="3">
        <f t="shared" si="752"/>
        <v>0</v>
      </c>
      <c r="AI281" s="3">
        <v>0</v>
      </c>
      <c r="AJ281" s="3">
        <f t="shared" ref="AJ281:AJ317" si="886">AH281+AI281</f>
        <v>0</v>
      </c>
      <c r="AK281" s="3">
        <v>0</v>
      </c>
      <c r="AL281" s="3">
        <f t="shared" ref="AL281:AL282" si="887">AJ281+AK281</f>
        <v>0</v>
      </c>
      <c r="AM281" s="3">
        <v>0</v>
      </c>
      <c r="AN281" s="3">
        <f t="shared" ref="AN281:AN282" si="888">AL281+AM281</f>
        <v>0</v>
      </c>
      <c r="AO281" s="3">
        <v>0</v>
      </c>
      <c r="AP281" s="3">
        <f t="shared" ref="AP281:AP282" si="889">AN281+AO281</f>
        <v>0</v>
      </c>
      <c r="AQ281" s="3">
        <v>0</v>
      </c>
      <c r="AR281" s="3">
        <f t="shared" si="862"/>
        <v>0</v>
      </c>
      <c r="AS281" s="5" t="s">
        <v>148</v>
      </c>
      <c r="AT281" s="5"/>
    </row>
    <row r="282" spans="1:46" ht="36" x14ac:dyDescent="0.35">
      <c r="A282" s="31" t="s">
        <v>337</v>
      </c>
      <c r="B282" s="24" t="s">
        <v>32</v>
      </c>
      <c r="C282" s="2" t="s">
        <v>97</v>
      </c>
      <c r="D282" s="4"/>
      <c r="E282" s="4"/>
      <c r="F282" s="4"/>
      <c r="G282" s="4">
        <f>G284+G285</f>
        <v>182641.4</v>
      </c>
      <c r="H282" s="4">
        <f t="shared" ref="H282:H285" si="890">F282+G282</f>
        <v>182641.4</v>
      </c>
      <c r="I282" s="4">
        <f>I284+I285</f>
        <v>0</v>
      </c>
      <c r="J282" s="4">
        <f t="shared" ref="J282" si="891">H282+I282</f>
        <v>182641.4</v>
      </c>
      <c r="K282" s="4">
        <f>K284+K285</f>
        <v>0</v>
      </c>
      <c r="L282" s="4">
        <f t="shared" ref="L282" si="892">J282+K282</f>
        <v>182641.4</v>
      </c>
      <c r="M282" s="4">
        <f>M284+M285</f>
        <v>0</v>
      </c>
      <c r="N282" s="4">
        <f>L282+M282</f>
        <v>182641.4</v>
      </c>
      <c r="O282" s="4">
        <f>O284+O285</f>
        <v>15.446</v>
      </c>
      <c r="P282" s="4">
        <f>N282+O282</f>
        <v>182656.84599999999</v>
      </c>
      <c r="Q282" s="4">
        <f>Q284+Q285</f>
        <v>0</v>
      </c>
      <c r="R282" s="3">
        <f t="shared" si="850"/>
        <v>182656.84599999999</v>
      </c>
      <c r="S282" s="4"/>
      <c r="T282" s="4"/>
      <c r="U282" s="4"/>
      <c r="V282" s="4"/>
      <c r="W282" s="4">
        <f t="shared" si="882"/>
        <v>0</v>
      </c>
      <c r="X282" s="4"/>
      <c r="Y282" s="4">
        <f t="shared" si="883"/>
        <v>0</v>
      </c>
      <c r="Z282" s="4"/>
      <c r="AA282" s="4">
        <f t="shared" si="884"/>
        <v>0</v>
      </c>
      <c r="AB282" s="4"/>
      <c r="AC282" s="4">
        <f t="shared" si="885"/>
        <v>0</v>
      </c>
      <c r="AD282" s="4"/>
      <c r="AE282" s="3">
        <f t="shared" si="857"/>
        <v>0</v>
      </c>
      <c r="AF282" s="3"/>
      <c r="AG282" s="3"/>
      <c r="AH282" s="3"/>
      <c r="AI282" s="3"/>
      <c r="AJ282" s="3">
        <f t="shared" si="886"/>
        <v>0</v>
      </c>
      <c r="AK282" s="3"/>
      <c r="AL282" s="3">
        <f t="shared" si="887"/>
        <v>0</v>
      </c>
      <c r="AM282" s="3"/>
      <c r="AN282" s="3">
        <f t="shared" si="888"/>
        <v>0</v>
      </c>
      <c r="AO282" s="3"/>
      <c r="AP282" s="3">
        <f t="shared" si="889"/>
        <v>0</v>
      </c>
      <c r="AQ282" s="3"/>
      <c r="AR282" s="3">
        <f t="shared" si="862"/>
        <v>0</v>
      </c>
      <c r="AS282" s="5"/>
      <c r="AT282" s="5"/>
    </row>
    <row r="283" spans="1:46" x14ac:dyDescent="0.35">
      <c r="A283" s="31"/>
      <c r="B283" s="24" t="s">
        <v>5</v>
      </c>
      <c r="C283" s="2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3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5"/>
      <c r="AT283" s="5"/>
    </row>
    <row r="284" spans="1:46" hidden="1" x14ac:dyDescent="0.35">
      <c r="A284" s="13"/>
      <c r="B284" s="1" t="s">
        <v>6</v>
      </c>
      <c r="C284" s="1"/>
      <c r="D284" s="4"/>
      <c r="E284" s="4"/>
      <c r="F284" s="4"/>
      <c r="G284" s="4">
        <v>35136.400000000001</v>
      </c>
      <c r="H284" s="4">
        <f t="shared" si="890"/>
        <v>35136.400000000001</v>
      </c>
      <c r="I284" s="4"/>
      <c r="J284" s="4">
        <f t="shared" ref="J284:J317" si="893">H284+I284</f>
        <v>35136.400000000001</v>
      </c>
      <c r="K284" s="4"/>
      <c r="L284" s="4">
        <f t="shared" ref="L284:L317" si="894">J284+K284</f>
        <v>35136.400000000001</v>
      </c>
      <c r="M284" s="4"/>
      <c r="N284" s="4">
        <f>L284+M284</f>
        <v>35136.400000000001</v>
      </c>
      <c r="O284" s="4">
        <v>15.446</v>
      </c>
      <c r="P284" s="4">
        <f>N284+O284</f>
        <v>35151.846000000005</v>
      </c>
      <c r="Q284" s="4"/>
      <c r="R284" s="4">
        <f t="shared" si="850"/>
        <v>35151.846000000005</v>
      </c>
      <c r="S284" s="4"/>
      <c r="T284" s="4"/>
      <c r="U284" s="4"/>
      <c r="V284" s="4"/>
      <c r="W284" s="4">
        <f t="shared" si="882"/>
        <v>0</v>
      </c>
      <c r="X284" s="4"/>
      <c r="Y284" s="4">
        <f t="shared" ref="Y284:Y317" si="895">W284+X284</f>
        <v>0</v>
      </c>
      <c r="Z284" s="4"/>
      <c r="AA284" s="4">
        <f t="shared" ref="AA284:AA286" si="896">Y284+Z284</f>
        <v>0</v>
      </c>
      <c r="AB284" s="4"/>
      <c r="AC284" s="4">
        <f t="shared" ref="AC284:AC286" si="897">AA284+AB284</f>
        <v>0</v>
      </c>
      <c r="AD284" s="4"/>
      <c r="AE284" s="4">
        <f t="shared" si="857"/>
        <v>0</v>
      </c>
      <c r="AF284" s="3"/>
      <c r="AG284" s="3"/>
      <c r="AH284" s="3"/>
      <c r="AI284" s="3"/>
      <c r="AJ284" s="3">
        <f t="shared" si="886"/>
        <v>0</v>
      </c>
      <c r="AK284" s="3"/>
      <c r="AL284" s="3">
        <f t="shared" ref="AL284:AL317" si="898">AJ284+AK284</f>
        <v>0</v>
      </c>
      <c r="AM284" s="3"/>
      <c r="AN284" s="3">
        <f t="shared" ref="AN284" si="899">AL284+AM284</f>
        <v>0</v>
      </c>
      <c r="AO284" s="3"/>
      <c r="AP284" s="3">
        <f t="shared" ref="AP284" si="900">AN284+AO284</f>
        <v>0</v>
      </c>
      <c r="AQ284" s="3"/>
      <c r="AR284" s="3">
        <f t="shared" si="862"/>
        <v>0</v>
      </c>
      <c r="AS284" s="5" t="s">
        <v>344</v>
      </c>
      <c r="AT284" s="5">
        <v>0</v>
      </c>
    </row>
    <row r="285" spans="1:46" x14ac:dyDescent="0.35">
      <c r="A285" s="31"/>
      <c r="B285" s="14" t="s">
        <v>12</v>
      </c>
      <c r="C285" s="24"/>
      <c r="D285" s="4"/>
      <c r="E285" s="4"/>
      <c r="F285" s="4"/>
      <c r="G285" s="4">
        <v>147505</v>
      </c>
      <c r="H285" s="4">
        <f t="shared" si="890"/>
        <v>147505</v>
      </c>
      <c r="I285" s="4"/>
      <c r="J285" s="4">
        <f t="shared" si="893"/>
        <v>147505</v>
      </c>
      <c r="K285" s="4"/>
      <c r="L285" s="4">
        <f t="shared" si="894"/>
        <v>147505</v>
      </c>
      <c r="M285" s="4"/>
      <c r="N285" s="4">
        <f>L285+M285</f>
        <v>147505</v>
      </c>
      <c r="O285" s="4"/>
      <c r="P285" s="4">
        <f>N285+O285</f>
        <v>147505</v>
      </c>
      <c r="Q285" s="4"/>
      <c r="R285" s="3">
        <f t="shared" si="850"/>
        <v>147505</v>
      </c>
      <c r="S285" s="4"/>
      <c r="T285" s="4"/>
      <c r="U285" s="4"/>
      <c r="V285" s="4"/>
      <c r="W285" s="4">
        <f t="shared" si="882"/>
        <v>0</v>
      </c>
      <c r="X285" s="4"/>
      <c r="Y285" s="4">
        <f t="shared" si="895"/>
        <v>0</v>
      </c>
      <c r="Z285" s="4"/>
      <c r="AA285" s="4">
        <f t="shared" si="896"/>
        <v>0</v>
      </c>
      <c r="AB285" s="4"/>
      <c r="AC285" s="4">
        <f t="shared" si="897"/>
        <v>0</v>
      </c>
      <c r="AD285" s="4"/>
      <c r="AE285" s="3">
        <f t="shared" si="857"/>
        <v>0</v>
      </c>
      <c r="AF285" s="3"/>
      <c r="AG285" s="3"/>
      <c r="AH285" s="3"/>
      <c r="AI285" s="3"/>
      <c r="AJ285" s="3">
        <f t="shared" si="886"/>
        <v>0</v>
      </c>
      <c r="AK285" s="3"/>
      <c r="AL285" s="3">
        <f>AJ285+AK285</f>
        <v>0</v>
      </c>
      <c r="AM285" s="3"/>
      <c r="AN285" s="3">
        <f>AL285+AM285</f>
        <v>0</v>
      </c>
      <c r="AO285" s="3"/>
      <c r="AP285" s="3">
        <f>AN285+AO285</f>
        <v>0</v>
      </c>
      <c r="AQ285" s="3"/>
      <c r="AR285" s="3">
        <f t="shared" si="862"/>
        <v>0</v>
      </c>
      <c r="AS285" s="5" t="s">
        <v>345</v>
      </c>
      <c r="AT285" s="5"/>
    </row>
    <row r="286" spans="1:46" ht="54" hidden="1" x14ac:dyDescent="0.35">
      <c r="A286" s="13" t="s">
        <v>246</v>
      </c>
      <c r="B286" s="1" t="s">
        <v>364</v>
      </c>
      <c r="C286" s="2" t="s">
        <v>301</v>
      </c>
      <c r="D286" s="4"/>
      <c r="E286" s="4"/>
      <c r="F286" s="4"/>
      <c r="G286" s="4"/>
      <c r="H286" s="4"/>
      <c r="I286" s="4"/>
      <c r="J286" s="4"/>
      <c r="K286" s="4"/>
      <c r="L286" s="4">
        <f t="shared" si="894"/>
        <v>0</v>
      </c>
      <c r="M286" s="4"/>
      <c r="N286" s="4">
        <f>L286+M286</f>
        <v>0</v>
      </c>
      <c r="O286" s="4"/>
      <c r="P286" s="4">
        <f>N286+O286</f>
        <v>0</v>
      </c>
      <c r="Q286" s="4"/>
      <c r="R286" s="4">
        <f t="shared" si="850"/>
        <v>0</v>
      </c>
      <c r="S286" s="4"/>
      <c r="T286" s="4"/>
      <c r="U286" s="4"/>
      <c r="V286" s="4"/>
      <c r="W286" s="4"/>
      <c r="X286" s="4">
        <f>X288</f>
        <v>500000</v>
      </c>
      <c r="Y286" s="4">
        <f t="shared" si="895"/>
        <v>500000</v>
      </c>
      <c r="Z286" s="4">
        <f>Z288</f>
        <v>-500000</v>
      </c>
      <c r="AA286" s="4">
        <f t="shared" si="896"/>
        <v>0</v>
      </c>
      <c r="AB286" s="4">
        <f>AB288</f>
        <v>0</v>
      </c>
      <c r="AC286" s="4">
        <f t="shared" si="897"/>
        <v>0</v>
      </c>
      <c r="AD286" s="4">
        <f>AD288</f>
        <v>0</v>
      </c>
      <c r="AE286" s="4">
        <f t="shared" si="857"/>
        <v>0</v>
      </c>
      <c r="AF286" s="3"/>
      <c r="AG286" s="3"/>
      <c r="AH286" s="3"/>
      <c r="AI286" s="3"/>
      <c r="AJ286" s="3"/>
      <c r="AK286" s="3"/>
      <c r="AL286" s="3">
        <f t="shared" ref="AL286:AL288" si="901">AJ286+AK286</f>
        <v>0</v>
      </c>
      <c r="AM286" s="3"/>
      <c r="AN286" s="3">
        <f t="shared" ref="AN286" si="902">AL286+AM286</f>
        <v>0</v>
      </c>
      <c r="AO286" s="3"/>
      <c r="AP286" s="3">
        <f t="shared" ref="AP286" si="903">AN286+AO286</f>
        <v>0</v>
      </c>
      <c r="AQ286" s="3"/>
      <c r="AR286" s="3">
        <f t="shared" si="862"/>
        <v>0</v>
      </c>
      <c r="AS286" s="5"/>
      <c r="AT286" s="5">
        <v>0</v>
      </c>
    </row>
    <row r="287" spans="1:46" hidden="1" x14ac:dyDescent="0.35">
      <c r="A287" s="13"/>
      <c r="B287" s="1" t="s">
        <v>5</v>
      </c>
      <c r="C287" s="1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5"/>
      <c r="AT287" s="5">
        <v>0</v>
      </c>
    </row>
    <row r="288" spans="1:46" hidden="1" x14ac:dyDescent="0.35">
      <c r="A288" s="13"/>
      <c r="B288" s="14" t="s">
        <v>12</v>
      </c>
      <c r="C288" s="1"/>
      <c r="D288" s="4"/>
      <c r="E288" s="4"/>
      <c r="F288" s="4"/>
      <c r="G288" s="4"/>
      <c r="H288" s="4"/>
      <c r="I288" s="4"/>
      <c r="J288" s="4"/>
      <c r="K288" s="4"/>
      <c r="L288" s="4">
        <f t="shared" si="894"/>
        <v>0</v>
      </c>
      <c r="M288" s="4"/>
      <c r="N288" s="4">
        <f t="shared" ref="N288:N309" si="904">L288+M288</f>
        <v>0</v>
      </c>
      <c r="O288" s="4"/>
      <c r="P288" s="4">
        <f t="shared" ref="P288:P309" si="905">N288+O288</f>
        <v>0</v>
      </c>
      <c r="Q288" s="4"/>
      <c r="R288" s="4">
        <f t="shared" si="850"/>
        <v>0</v>
      </c>
      <c r="S288" s="4"/>
      <c r="T288" s="4"/>
      <c r="U288" s="4"/>
      <c r="V288" s="4"/>
      <c r="W288" s="4"/>
      <c r="X288" s="4">
        <v>500000</v>
      </c>
      <c r="Y288" s="4">
        <f t="shared" si="895"/>
        <v>500000</v>
      </c>
      <c r="Z288" s="4">
        <v>-500000</v>
      </c>
      <c r="AA288" s="4">
        <f t="shared" ref="AA288:AA307" si="906">Y288+Z288</f>
        <v>0</v>
      </c>
      <c r="AB288" s="4"/>
      <c r="AC288" s="4">
        <f t="shared" ref="AC288:AC307" si="907">AA288+AB288</f>
        <v>0</v>
      </c>
      <c r="AD288" s="4"/>
      <c r="AE288" s="4">
        <f t="shared" si="857"/>
        <v>0</v>
      </c>
      <c r="AF288" s="3"/>
      <c r="AG288" s="3"/>
      <c r="AH288" s="3"/>
      <c r="AI288" s="3"/>
      <c r="AJ288" s="3"/>
      <c r="AK288" s="3"/>
      <c r="AL288" s="3">
        <f t="shared" si="901"/>
        <v>0</v>
      </c>
      <c r="AM288" s="3"/>
      <c r="AN288" s="3">
        <f t="shared" ref="AN288:AN307" si="908">AL288+AM288</f>
        <v>0</v>
      </c>
      <c r="AO288" s="3"/>
      <c r="AP288" s="3">
        <f t="shared" ref="AP288:AP307" si="909">AN288+AO288</f>
        <v>0</v>
      </c>
      <c r="AQ288" s="3"/>
      <c r="AR288" s="3">
        <f t="shared" si="862"/>
        <v>0</v>
      </c>
      <c r="AS288" s="5" t="s">
        <v>148</v>
      </c>
      <c r="AT288" s="5">
        <v>0</v>
      </c>
    </row>
    <row r="289" spans="1:46" x14ac:dyDescent="0.35">
      <c r="A289" s="31"/>
      <c r="B289" s="24" t="s">
        <v>23</v>
      </c>
      <c r="C289" s="25"/>
      <c r="D289" s="3">
        <f>D290</f>
        <v>152441.9</v>
      </c>
      <c r="E289" s="3">
        <f>E290</f>
        <v>-56569.932999999997</v>
      </c>
      <c r="F289" s="4">
        <f t="shared" si="750"/>
        <v>95871.967000000004</v>
      </c>
      <c r="G289" s="3">
        <f>G290</f>
        <v>0</v>
      </c>
      <c r="H289" s="4">
        <f t="shared" ref="H289:H317" si="910">F289+G289</f>
        <v>95871.967000000004</v>
      </c>
      <c r="I289" s="3">
        <f>I290</f>
        <v>0</v>
      </c>
      <c r="J289" s="4">
        <f t="shared" si="893"/>
        <v>95871.967000000004</v>
      </c>
      <c r="K289" s="3">
        <f>K290</f>
        <v>0</v>
      </c>
      <c r="L289" s="4">
        <f t="shared" si="894"/>
        <v>95871.967000000004</v>
      </c>
      <c r="M289" s="3">
        <f>M290</f>
        <v>0</v>
      </c>
      <c r="N289" s="4">
        <f t="shared" si="904"/>
        <v>95871.967000000004</v>
      </c>
      <c r="O289" s="3">
        <f>O290</f>
        <v>0</v>
      </c>
      <c r="P289" s="4">
        <f t="shared" si="905"/>
        <v>95871.967000000004</v>
      </c>
      <c r="Q289" s="3">
        <f>Q290+Q291</f>
        <v>0</v>
      </c>
      <c r="R289" s="3">
        <f t="shared" si="850"/>
        <v>95871.967000000004</v>
      </c>
      <c r="S289" s="3">
        <f t="shared" ref="S289:AO289" si="911">S290</f>
        <v>168660</v>
      </c>
      <c r="T289" s="3">
        <f t="shared" si="911"/>
        <v>0</v>
      </c>
      <c r="U289" s="4">
        <f t="shared" si="751"/>
        <v>168660</v>
      </c>
      <c r="V289" s="3">
        <f t="shared" si="911"/>
        <v>0</v>
      </c>
      <c r="W289" s="4">
        <f t="shared" si="882"/>
        <v>168660</v>
      </c>
      <c r="X289" s="3">
        <f t="shared" si="911"/>
        <v>0</v>
      </c>
      <c r="Y289" s="4">
        <f t="shared" si="895"/>
        <v>168660</v>
      </c>
      <c r="Z289" s="3">
        <f t="shared" si="911"/>
        <v>0</v>
      </c>
      <c r="AA289" s="4">
        <f t="shared" si="906"/>
        <v>168660</v>
      </c>
      <c r="AB289" s="3">
        <f t="shared" si="911"/>
        <v>0</v>
      </c>
      <c r="AC289" s="4">
        <f t="shared" si="907"/>
        <v>168660</v>
      </c>
      <c r="AD289" s="3">
        <f>AD290+AD291</f>
        <v>11500</v>
      </c>
      <c r="AE289" s="3">
        <f t="shared" si="857"/>
        <v>180160</v>
      </c>
      <c r="AF289" s="3">
        <f t="shared" si="911"/>
        <v>260000</v>
      </c>
      <c r="AG289" s="3">
        <f t="shared" si="911"/>
        <v>0</v>
      </c>
      <c r="AH289" s="3">
        <f t="shared" si="752"/>
        <v>260000</v>
      </c>
      <c r="AI289" s="3">
        <f t="shared" si="911"/>
        <v>0</v>
      </c>
      <c r="AJ289" s="3">
        <f t="shared" si="886"/>
        <v>260000</v>
      </c>
      <c r="AK289" s="3">
        <f t="shared" si="911"/>
        <v>0</v>
      </c>
      <c r="AL289" s="3">
        <f t="shared" si="898"/>
        <v>260000</v>
      </c>
      <c r="AM289" s="3">
        <f t="shared" si="911"/>
        <v>0</v>
      </c>
      <c r="AN289" s="3">
        <f t="shared" si="908"/>
        <v>260000</v>
      </c>
      <c r="AO289" s="3">
        <f t="shared" si="911"/>
        <v>0</v>
      </c>
      <c r="AP289" s="3">
        <f t="shared" si="909"/>
        <v>260000</v>
      </c>
      <c r="AQ289" s="3">
        <f>AQ290+AQ291</f>
        <v>0</v>
      </c>
      <c r="AR289" s="3">
        <f t="shared" si="862"/>
        <v>260000</v>
      </c>
      <c r="AS289" s="5"/>
      <c r="AT289" s="5"/>
    </row>
    <row r="290" spans="1:46" ht="54" x14ac:dyDescent="0.35">
      <c r="A290" s="31" t="s">
        <v>338</v>
      </c>
      <c r="B290" s="24" t="s">
        <v>253</v>
      </c>
      <c r="C290" s="2" t="s">
        <v>59</v>
      </c>
      <c r="D290" s="3">
        <v>152441.9</v>
      </c>
      <c r="E290" s="3">
        <v>-56569.932999999997</v>
      </c>
      <c r="F290" s="4">
        <f t="shared" si="750"/>
        <v>95871.967000000004</v>
      </c>
      <c r="G290" s="3"/>
      <c r="H290" s="4">
        <f t="shared" si="910"/>
        <v>95871.967000000004</v>
      </c>
      <c r="I290" s="3"/>
      <c r="J290" s="4">
        <f t="shared" si="893"/>
        <v>95871.967000000004</v>
      </c>
      <c r="K290" s="3"/>
      <c r="L290" s="4">
        <f t="shared" si="894"/>
        <v>95871.967000000004</v>
      </c>
      <c r="M290" s="3"/>
      <c r="N290" s="4">
        <f t="shared" si="904"/>
        <v>95871.967000000004</v>
      </c>
      <c r="O290" s="3"/>
      <c r="P290" s="4">
        <f t="shared" si="905"/>
        <v>95871.967000000004</v>
      </c>
      <c r="Q290" s="3"/>
      <c r="R290" s="3">
        <f t="shared" si="850"/>
        <v>95871.967000000004</v>
      </c>
      <c r="S290" s="3">
        <v>168660</v>
      </c>
      <c r="T290" s="3"/>
      <c r="U290" s="4">
        <f t="shared" si="751"/>
        <v>168660</v>
      </c>
      <c r="V290" s="3"/>
      <c r="W290" s="4">
        <f t="shared" si="882"/>
        <v>168660</v>
      </c>
      <c r="X290" s="3"/>
      <c r="Y290" s="4">
        <f t="shared" si="895"/>
        <v>168660</v>
      </c>
      <c r="Z290" s="3"/>
      <c r="AA290" s="4">
        <f t="shared" si="906"/>
        <v>168660</v>
      </c>
      <c r="AB290" s="3"/>
      <c r="AC290" s="4">
        <f t="shared" si="907"/>
        <v>168660</v>
      </c>
      <c r="AD290" s="3"/>
      <c r="AE290" s="3">
        <f t="shared" si="857"/>
        <v>168660</v>
      </c>
      <c r="AF290" s="3">
        <v>260000</v>
      </c>
      <c r="AG290" s="3"/>
      <c r="AH290" s="3">
        <f t="shared" si="752"/>
        <v>260000</v>
      </c>
      <c r="AI290" s="3"/>
      <c r="AJ290" s="3">
        <f t="shared" si="886"/>
        <v>260000</v>
      </c>
      <c r="AK290" s="3"/>
      <c r="AL290" s="3">
        <f t="shared" si="898"/>
        <v>260000</v>
      </c>
      <c r="AM290" s="3"/>
      <c r="AN290" s="3">
        <f t="shared" si="908"/>
        <v>260000</v>
      </c>
      <c r="AO290" s="3"/>
      <c r="AP290" s="3">
        <f t="shared" si="909"/>
        <v>260000</v>
      </c>
      <c r="AQ290" s="3"/>
      <c r="AR290" s="3">
        <f t="shared" si="862"/>
        <v>260000</v>
      </c>
      <c r="AS290" s="5" t="s">
        <v>102</v>
      </c>
      <c r="AT290" s="5"/>
    </row>
    <row r="291" spans="1:46" ht="54" x14ac:dyDescent="0.35">
      <c r="A291" s="31" t="s">
        <v>339</v>
      </c>
      <c r="B291" s="24" t="s">
        <v>400</v>
      </c>
      <c r="C291" s="2" t="s">
        <v>59</v>
      </c>
      <c r="D291" s="3"/>
      <c r="E291" s="3"/>
      <c r="F291" s="4"/>
      <c r="G291" s="3"/>
      <c r="H291" s="4"/>
      <c r="I291" s="3"/>
      <c r="J291" s="4"/>
      <c r="K291" s="3"/>
      <c r="L291" s="4"/>
      <c r="M291" s="3"/>
      <c r="N291" s="4"/>
      <c r="O291" s="3"/>
      <c r="P291" s="4"/>
      <c r="Q291" s="3"/>
      <c r="R291" s="3">
        <f t="shared" si="850"/>
        <v>0</v>
      </c>
      <c r="S291" s="3"/>
      <c r="T291" s="3"/>
      <c r="U291" s="4"/>
      <c r="V291" s="3"/>
      <c r="W291" s="4"/>
      <c r="X291" s="3"/>
      <c r="Y291" s="4"/>
      <c r="Z291" s="3"/>
      <c r="AA291" s="4"/>
      <c r="AB291" s="3"/>
      <c r="AC291" s="4"/>
      <c r="AD291" s="3">
        <v>11500</v>
      </c>
      <c r="AE291" s="3">
        <f t="shared" si="857"/>
        <v>11500</v>
      </c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>
        <f t="shared" si="862"/>
        <v>0</v>
      </c>
      <c r="AS291" s="5">
        <v>330242500</v>
      </c>
      <c r="AT291" s="5"/>
    </row>
    <row r="292" spans="1:46" x14ac:dyDescent="0.35">
      <c r="A292" s="31"/>
      <c r="B292" s="22" t="s">
        <v>7</v>
      </c>
      <c r="C292" s="22"/>
      <c r="D292" s="3">
        <f>D296+D293+D294+D295+D297+D298+D299</f>
        <v>442565.6</v>
      </c>
      <c r="E292" s="3">
        <f>E296+E293+E294+E295+E297+E298+E299</f>
        <v>-565.25599999999997</v>
      </c>
      <c r="F292" s="4">
        <f t="shared" si="750"/>
        <v>442000.34399999998</v>
      </c>
      <c r="G292" s="3">
        <f>G296+G293+G294+G295+G297+G298+G299+G300</f>
        <v>44338.101999999999</v>
      </c>
      <c r="H292" s="4">
        <f t="shared" si="910"/>
        <v>486338.446</v>
      </c>
      <c r="I292" s="3">
        <f>I296+I293+I294+I295+I297+I298+I299+I300</f>
        <v>0</v>
      </c>
      <c r="J292" s="4">
        <f t="shared" si="893"/>
        <v>486338.446</v>
      </c>
      <c r="K292" s="3">
        <f>K296+K293+K294+K295+K297+K298+K299+K300</f>
        <v>33286.375999999997</v>
      </c>
      <c r="L292" s="4">
        <f t="shared" si="894"/>
        <v>519624.82199999999</v>
      </c>
      <c r="M292" s="3">
        <f>M296+M293+M294+M295+M297+M298+M299+M300</f>
        <v>0</v>
      </c>
      <c r="N292" s="4">
        <f t="shared" si="904"/>
        <v>519624.82199999999</v>
      </c>
      <c r="O292" s="3">
        <f>O296+O293+O294+O295+O297+O298+O299+O300</f>
        <v>-22676.884999999998</v>
      </c>
      <c r="P292" s="4">
        <f t="shared" si="905"/>
        <v>496947.93699999998</v>
      </c>
      <c r="Q292" s="3">
        <f>Q296+Q293+Q294+Q295+Q297+Q298+Q299+Q300</f>
        <v>-248832.98300000001</v>
      </c>
      <c r="R292" s="3">
        <f t="shared" si="850"/>
        <v>248114.95399999997</v>
      </c>
      <c r="S292" s="3">
        <f t="shared" ref="S292:AF292" si="912">S296+S293+S294+S295+S297+S298+S299</f>
        <v>303460.59999999998</v>
      </c>
      <c r="T292" s="3">
        <f t="shared" ref="T292" si="913">T296+T293+T294+T295+T297+T298+T299</f>
        <v>0</v>
      </c>
      <c r="U292" s="4">
        <f t="shared" si="751"/>
        <v>303460.59999999998</v>
      </c>
      <c r="V292" s="3">
        <f>V296+V293+V294+V295+V297+V298+V299+V300</f>
        <v>0</v>
      </c>
      <c r="W292" s="4">
        <f t="shared" si="882"/>
        <v>303460.59999999998</v>
      </c>
      <c r="X292" s="3">
        <f>X296+X293+X294+X295+X297+X298+X299+X300</f>
        <v>0</v>
      </c>
      <c r="Y292" s="4">
        <f t="shared" si="895"/>
        <v>303460.59999999998</v>
      </c>
      <c r="Z292" s="3">
        <f>Z296+Z293+Z294+Z295+Z297+Z298+Z299+Z300</f>
        <v>0</v>
      </c>
      <c r="AA292" s="4">
        <f t="shared" si="906"/>
        <v>303460.59999999998</v>
      </c>
      <c r="AB292" s="3">
        <f>AB296+AB293+AB294+AB295+AB297+AB298+AB299+AB300</f>
        <v>22287.462</v>
      </c>
      <c r="AC292" s="4">
        <f t="shared" si="907"/>
        <v>325748.06199999998</v>
      </c>
      <c r="AD292" s="3">
        <f>AD296+AD293+AD294+AD295+AD297+AD298+AD299+AD300</f>
        <v>123286.329</v>
      </c>
      <c r="AE292" s="3">
        <f t="shared" si="857"/>
        <v>449034.39099999995</v>
      </c>
      <c r="AF292" s="3">
        <f t="shared" si="912"/>
        <v>163030.6</v>
      </c>
      <c r="AG292" s="3">
        <f t="shared" ref="AG292" si="914">AG296+AG293+AG294+AG295+AG297+AG298+AG299</f>
        <v>0</v>
      </c>
      <c r="AH292" s="3">
        <f t="shared" si="752"/>
        <v>163030.6</v>
      </c>
      <c r="AI292" s="3">
        <f>AI296+AI293+AI294+AI295+AI297+AI298+AI299+AI300</f>
        <v>0</v>
      </c>
      <c r="AJ292" s="3">
        <f t="shared" si="886"/>
        <v>163030.6</v>
      </c>
      <c r="AK292" s="3">
        <f>AK296+AK293+AK294+AK295+AK297+AK298+AK299+AK300</f>
        <v>0</v>
      </c>
      <c r="AL292" s="3">
        <f t="shared" si="898"/>
        <v>163030.6</v>
      </c>
      <c r="AM292" s="3">
        <f>AM296+AM293+AM294+AM295+AM297+AM298+AM299+AM300</f>
        <v>0</v>
      </c>
      <c r="AN292" s="3">
        <f t="shared" si="908"/>
        <v>163030.6</v>
      </c>
      <c r="AO292" s="3">
        <f>AO296+AO293+AO294+AO295+AO297+AO298+AO299+AO300</f>
        <v>0</v>
      </c>
      <c r="AP292" s="3">
        <f t="shared" si="909"/>
        <v>163030.6</v>
      </c>
      <c r="AQ292" s="3">
        <f t="shared" ref="AQ292" si="915">AQ296+AQ293+AQ294+AQ295+AQ297+AQ298+AQ299+AQ300</f>
        <v>125546.65399999999</v>
      </c>
      <c r="AR292" s="3">
        <f t="shared" si="862"/>
        <v>288577.25400000002</v>
      </c>
      <c r="AS292" s="5"/>
      <c r="AT292" s="5"/>
    </row>
    <row r="293" spans="1:46" ht="54" x14ac:dyDescent="0.35">
      <c r="A293" s="31" t="s">
        <v>340</v>
      </c>
      <c r="B293" s="24" t="s">
        <v>103</v>
      </c>
      <c r="C293" s="2" t="s">
        <v>59</v>
      </c>
      <c r="D293" s="3">
        <v>43115.199999999997</v>
      </c>
      <c r="E293" s="3"/>
      <c r="F293" s="4">
        <f t="shared" si="750"/>
        <v>43115.199999999997</v>
      </c>
      <c r="G293" s="3">
        <v>13992.19</v>
      </c>
      <c r="H293" s="4">
        <f t="shared" si="910"/>
        <v>57107.39</v>
      </c>
      <c r="I293" s="3"/>
      <c r="J293" s="4">
        <f t="shared" si="893"/>
        <v>57107.39</v>
      </c>
      <c r="K293" s="3"/>
      <c r="L293" s="4">
        <f t="shared" si="894"/>
        <v>57107.39</v>
      </c>
      <c r="M293" s="3"/>
      <c r="N293" s="4">
        <f t="shared" si="904"/>
        <v>57107.39</v>
      </c>
      <c r="O293" s="3">
        <v>323.33300000000003</v>
      </c>
      <c r="P293" s="4">
        <f t="shared" si="905"/>
        <v>57430.722999999998</v>
      </c>
      <c r="Q293" s="3"/>
      <c r="R293" s="3">
        <f t="shared" si="850"/>
        <v>57430.722999999998</v>
      </c>
      <c r="S293" s="3">
        <v>0</v>
      </c>
      <c r="T293" s="3">
        <v>0</v>
      </c>
      <c r="U293" s="4">
        <f t="shared" si="751"/>
        <v>0</v>
      </c>
      <c r="V293" s="3">
        <v>0</v>
      </c>
      <c r="W293" s="4">
        <f t="shared" si="882"/>
        <v>0</v>
      </c>
      <c r="X293" s="3">
        <v>0</v>
      </c>
      <c r="Y293" s="4">
        <f t="shared" si="895"/>
        <v>0</v>
      </c>
      <c r="Z293" s="3">
        <v>0</v>
      </c>
      <c r="AA293" s="4">
        <f t="shared" si="906"/>
        <v>0</v>
      </c>
      <c r="AB293" s="3">
        <v>0</v>
      </c>
      <c r="AC293" s="4">
        <f t="shared" si="907"/>
        <v>0</v>
      </c>
      <c r="AD293" s="3">
        <v>0</v>
      </c>
      <c r="AE293" s="3">
        <f t="shared" si="857"/>
        <v>0</v>
      </c>
      <c r="AF293" s="3">
        <v>0</v>
      </c>
      <c r="AG293" s="3">
        <v>0</v>
      </c>
      <c r="AH293" s="3">
        <f t="shared" si="752"/>
        <v>0</v>
      </c>
      <c r="AI293" s="3">
        <v>0</v>
      </c>
      <c r="AJ293" s="3">
        <f t="shared" si="886"/>
        <v>0</v>
      </c>
      <c r="AK293" s="3">
        <v>0</v>
      </c>
      <c r="AL293" s="3">
        <f t="shared" si="898"/>
        <v>0</v>
      </c>
      <c r="AM293" s="3">
        <v>0</v>
      </c>
      <c r="AN293" s="3">
        <f t="shared" si="908"/>
        <v>0</v>
      </c>
      <c r="AO293" s="3">
        <v>0</v>
      </c>
      <c r="AP293" s="3">
        <f t="shared" si="909"/>
        <v>0</v>
      </c>
      <c r="AQ293" s="3">
        <v>0</v>
      </c>
      <c r="AR293" s="3">
        <f t="shared" si="862"/>
        <v>0</v>
      </c>
      <c r="AS293" s="5" t="s">
        <v>106</v>
      </c>
      <c r="AT293" s="5"/>
    </row>
    <row r="294" spans="1:46" ht="54" x14ac:dyDescent="0.35">
      <c r="A294" s="31" t="s">
        <v>341</v>
      </c>
      <c r="B294" s="24" t="s">
        <v>303</v>
      </c>
      <c r="C294" s="2" t="s">
        <v>59</v>
      </c>
      <c r="D294" s="3">
        <v>95000</v>
      </c>
      <c r="E294" s="3"/>
      <c r="F294" s="4">
        <f t="shared" si="750"/>
        <v>95000</v>
      </c>
      <c r="G294" s="3">
        <v>4341.2950000000001</v>
      </c>
      <c r="H294" s="4">
        <f t="shared" si="910"/>
        <v>99341.294999999998</v>
      </c>
      <c r="I294" s="3"/>
      <c r="J294" s="4">
        <f t="shared" si="893"/>
        <v>99341.294999999998</v>
      </c>
      <c r="K294" s="3">
        <v>33286.375999999997</v>
      </c>
      <c r="L294" s="4">
        <f t="shared" si="894"/>
        <v>132627.671</v>
      </c>
      <c r="M294" s="3"/>
      <c r="N294" s="4">
        <f t="shared" si="904"/>
        <v>132627.671</v>
      </c>
      <c r="O294" s="3"/>
      <c r="P294" s="4">
        <f t="shared" si="905"/>
        <v>132627.671</v>
      </c>
      <c r="Q294" s="3">
        <v>-94000</v>
      </c>
      <c r="R294" s="3">
        <f t="shared" si="850"/>
        <v>38627.671000000002</v>
      </c>
      <c r="S294" s="3">
        <v>97642.5</v>
      </c>
      <c r="T294" s="3"/>
      <c r="U294" s="4">
        <f t="shared" si="751"/>
        <v>97642.5</v>
      </c>
      <c r="V294" s="3"/>
      <c r="W294" s="4">
        <f t="shared" si="882"/>
        <v>97642.5</v>
      </c>
      <c r="X294" s="3"/>
      <c r="Y294" s="4">
        <f t="shared" si="895"/>
        <v>97642.5</v>
      </c>
      <c r="Z294" s="3"/>
      <c r="AA294" s="4">
        <f t="shared" si="906"/>
        <v>97642.5</v>
      </c>
      <c r="AB294" s="3"/>
      <c r="AC294" s="4">
        <f t="shared" si="907"/>
        <v>97642.5</v>
      </c>
      <c r="AD294" s="3">
        <v>94000</v>
      </c>
      <c r="AE294" s="3">
        <f t="shared" si="857"/>
        <v>191642.5</v>
      </c>
      <c r="AF294" s="3">
        <v>0</v>
      </c>
      <c r="AG294" s="3">
        <v>0</v>
      </c>
      <c r="AH294" s="3">
        <f t="shared" si="752"/>
        <v>0</v>
      </c>
      <c r="AI294" s="3">
        <v>0</v>
      </c>
      <c r="AJ294" s="3">
        <f t="shared" si="886"/>
        <v>0</v>
      </c>
      <c r="AK294" s="3">
        <v>0</v>
      </c>
      <c r="AL294" s="3">
        <f t="shared" si="898"/>
        <v>0</v>
      </c>
      <c r="AM294" s="3">
        <v>0</v>
      </c>
      <c r="AN294" s="3">
        <f t="shared" si="908"/>
        <v>0</v>
      </c>
      <c r="AO294" s="3">
        <v>0</v>
      </c>
      <c r="AP294" s="3">
        <f t="shared" si="909"/>
        <v>0</v>
      </c>
      <c r="AQ294" s="3">
        <v>0</v>
      </c>
      <c r="AR294" s="3">
        <f t="shared" si="862"/>
        <v>0</v>
      </c>
      <c r="AS294" s="5" t="s">
        <v>107</v>
      </c>
      <c r="AT294" s="5"/>
    </row>
    <row r="295" spans="1:46" ht="54" x14ac:dyDescent="0.35">
      <c r="A295" s="31" t="s">
        <v>342</v>
      </c>
      <c r="B295" s="24" t="s">
        <v>104</v>
      </c>
      <c r="C295" s="2" t="s">
        <v>59</v>
      </c>
      <c r="D295" s="3">
        <v>123313</v>
      </c>
      <c r="E295" s="3"/>
      <c r="F295" s="4">
        <f t="shared" si="750"/>
        <v>123313</v>
      </c>
      <c r="G295" s="3"/>
      <c r="H295" s="4">
        <f t="shared" si="910"/>
        <v>123313</v>
      </c>
      <c r="I295" s="3"/>
      <c r="J295" s="4">
        <f t="shared" si="893"/>
        <v>123313</v>
      </c>
      <c r="K295" s="3"/>
      <c r="L295" s="4">
        <f t="shared" si="894"/>
        <v>123313</v>
      </c>
      <c r="M295" s="3"/>
      <c r="N295" s="4">
        <f t="shared" si="904"/>
        <v>123313</v>
      </c>
      <c r="O295" s="3">
        <f>-575.56-137.196</f>
        <v>-712.75599999999997</v>
      </c>
      <c r="P295" s="4">
        <f t="shared" si="905"/>
        <v>122600.24400000001</v>
      </c>
      <c r="Q295" s="3">
        <v>-29286.329000000002</v>
      </c>
      <c r="R295" s="3">
        <f t="shared" si="850"/>
        <v>93313.915000000008</v>
      </c>
      <c r="S295" s="3">
        <v>0</v>
      </c>
      <c r="T295" s="3">
        <v>0</v>
      </c>
      <c r="U295" s="4">
        <f t="shared" si="751"/>
        <v>0</v>
      </c>
      <c r="V295" s="3">
        <v>0</v>
      </c>
      <c r="W295" s="4">
        <f t="shared" si="882"/>
        <v>0</v>
      </c>
      <c r="X295" s="3">
        <v>0</v>
      </c>
      <c r="Y295" s="4">
        <f t="shared" si="895"/>
        <v>0</v>
      </c>
      <c r="Z295" s="3">
        <v>0</v>
      </c>
      <c r="AA295" s="4">
        <f t="shared" si="906"/>
        <v>0</v>
      </c>
      <c r="AB295" s="3"/>
      <c r="AC295" s="4">
        <f t="shared" si="907"/>
        <v>0</v>
      </c>
      <c r="AD295" s="3">
        <v>29286.329000000002</v>
      </c>
      <c r="AE295" s="3">
        <f t="shared" si="857"/>
        <v>29286.329000000002</v>
      </c>
      <c r="AF295" s="3">
        <v>0</v>
      </c>
      <c r="AG295" s="3">
        <v>0</v>
      </c>
      <c r="AH295" s="3">
        <f t="shared" si="752"/>
        <v>0</v>
      </c>
      <c r="AI295" s="3">
        <v>0</v>
      </c>
      <c r="AJ295" s="3">
        <f t="shared" si="886"/>
        <v>0</v>
      </c>
      <c r="AK295" s="3">
        <v>0</v>
      </c>
      <c r="AL295" s="3">
        <f t="shared" si="898"/>
        <v>0</v>
      </c>
      <c r="AM295" s="3">
        <v>0</v>
      </c>
      <c r="AN295" s="3">
        <f t="shared" si="908"/>
        <v>0</v>
      </c>
      <c r="AO295" s="3">
        <v>0</v>
      </c>
      <c r="AP295" s="3">
        <f t="shared" si="909"/>
        <v>0</v>
      </c>
      <c r="AQ295" s="3">
        <v>0</v>
      </c>
      <c r="AR295" s="3">
        <f t="shared" si="862"/>
        <v>0</v>
      </c>
      <c r="AS295" s="5" t="s">
        <v>108</v>
      </c>
      <c r="AT295" s="5"/>
    </row>
    <row r="296" spans="1:46" ht="54" x14ac:dyDescent="0.35">
      <c r="A296" s="31" t="s">
        <v>343</v>
      </c>
      <c r="B296" s="24" t="s">
        <v>307</v>
      </c>
      <c r="C296" s="2" t="s">
        <v>59</v>
      </c>
      <c r="D296" s="3">
        <v>0</v>
      </c>
      <c r="E296" s="3">
        <v>0</v>
      </c>
      <c r="F296" s="4">
        <f t="shared" si="750"/>
        <v>0</v>
      </c>
      <c r="G296" s="3">
        <v>0</v>
      </c>
      <c r="H296" s="4">
        <f t="shared" si="910"/>
        <v>0</v>
      </c>
      <c r="I296" s="3">
        <v>0</v>
      </c>
      <c r="J296" s="4">
        <f t="shared" si="893"/>
        <v>0</v>
      </c>
      <c r="K296" s="3">
        <v>0</v>
      </c>
      <c r="L296" s="4">
        <f t="shared" si="894"/>
        <v>0</v>
      </c>
      <c r="M296" s="3">
        <v>0</v>
      </c>
      <c r="N296" s="4">
        <f t="shared" si="904"/>
        <v>0</v>
      </c>
      <c r="O296" s="3">
        <v>0</v>
      </c>
      <c r="P296" s="4">
        <f t="shared" si="905"/>
        <v>0</v>
      </c>
      <c r="Q296" s="3">
        <v>0</v>
      </c>
      <c r="R296" s="3">
        <f t="shared" si="850"/>
        <v>0</v>
      </c>
      <c r="S296" s="3">
        <v>0</v>
      </c>
      <c r="T296" s="3">
        <v>0</v>
      </c>
      <c r="U296" s="4">
        <f t="shared" si="751"/>
        <v>0</v>
      </c>
      <c r="V296" s="3">
        <v>0</v>
      </c>
      <c r="W296" s="4">
        <f t="shared" si="882"/>
        <v>0</v>
      </c>
      <c r="X296" s="3">
        <v>0</v>
      </c>
      <c r="Y296" s="4">
        <f t="shared" si="895"/>
        <v>0</v>
      </c>
      <c r="Z296" s="3">
        <v>0</v>
      </c>
      <c r="AA296" s="4">
        <f t="shared" si="906"/>
        <v>0</v>
      </c>
      <c r="AB296" s="3">
        <v>0</v>
      </c>
      <c r="AC296" s="4">
        <f t="shared" si="907"/>
        <v>0</v>
      </c>
      <c r="AD296" s="3">
        <v>0</v>
      </c>
      <c r="AE296" s="3">
        <f t="shared" si="857"/>
        <v>0</v>
      </c>
      <c r="AF296" s="3">
        <v>68921.600000000006</v>
      </c>
      <c r="AG296" s="3"/>
      <c r="AH296" s="3">
        <f t="shared" si="752"/>
        <v>68921.600000000006</v>
      </c>
      <c r="AI296" s="3"/>
      <c r="AJ296" s="3">
        <f t="shared" si="886"/>
        <v>68921.600000000006</v>
      </c>
      <c r="AK296" s="3"/>
      <c r="AL296" s="3">
        <f t="shared" si="898"/>
        <v>68921.600000000006</v>
      </c>
      <c r="AM296" s="3"/>
      <c r="AN296" s="3">
        <f t="shared" si="908"/>
        <v>68921.600000000006</v>
      </c>
      <c r="AO296" s="3"/>
      <c r="AP296" s="3">
        <f t="shared" si="909"/>
        <v>68921.600000000006</v>
      </c>
      <c r="AQ296" s="3"/>
      <c r="AR296" s="3">
        <f t="shared" si="862"/>
        <v>68921.600000000006</v>
      </c>
      <c r="AS296" s="5" t="s">
        <v>111</v>
      </c>
      <c r="AT296" s="5"/>
    </row>
    <row r="297" spans="1:46" ht="54" x14ac:dyDescent="0.35">
      <c r="A297" s="31" t="s">
        <v>348</v>
      </c>
      <c r="B297" s="24" t="s">
        <v>105</v>
      </c>
      <c r="C297" s="2" t="s">
        <v>59</v>
      </c>
      <c r="D297" s="3">
        <v>167337.4</v>
      </c>
      <c r="E297" s="3"/>
      <c r="F297" s="4">
        <f t="shared" si="750"/>
        <v>167337.4</v>
      </c>
      <c r="G297" s="3"/>
      <c r="H297" s="4">
        <f t="shared" si="910"/>
        <v>167337.4</v>
      </c>
      <c r="I297" s="3"/>
      <c r="J297" s="4">
        <f t="shared" si="893"/>
        <v>167337.4</v>
      </c>
      <c r="K297" s="3"/>
      <c r="L297" s="4">
        <f t="shared" si="894"/>
        <v>167337.4</v>
      </c>
      <c r="M297" s="3"/>
      <c r="N297" s="4">
        <f t="shared" si="904"/>
        <v>167337.4</v>
      </c>
      <c r="O297" s="3">
        <f>-22287.462</f>
        <v>-22287.462</v>
      </c>
      <c r="P297" s="4">
        <f t="shared" si="905"/>
        <v>145049.93799999999</v>
      </c>
      <c r="Q297" s="3">
        <v>-125546.65399999999</v>
      </c>
      <c r="R297" s="3">
        <f t="shared" si="850"/>
        <v>19503.284</v>
      </c>
      <c r="S297" s="3">
        <v>102061.5</v>
      </c>
      <c r="T297" s="3"/>
      <c r="U297" s="4">
        <f t="shared" si="751"/>
        <v>102061.5</v>
      </c>
      <c r="V297" s="3"/>
      <c r="W297" s="4">
        <f t="shared" si="882"/>
        <v>102061.5</v>
      </c>
      <c r="X297" s="3"/>
      <c r="Y297" s="4">
        <f t="shared" si="895"/>
        <v>102061.5</v>
      </c>
      <c r="Z297" s="3"/>
      <c r="AA297" s="4">
        <f t="shared" si="906"/>
        <v>102061.5</v>
      </c>
      <c r="AB297" s="3">
        <f>22287.462</f>
        <v>22287.462</v>
      </c>
      <c r="AC297" s="4">
        <f t="shared" si="907"/>
        <v>124348.962</v>
      </c>
      <c r="AD297" s="3"/>
      <c r="AE297" s="3">
        <f t="shared" si="857"/>
        <v>124348.962</v>
      </c>
      <c r="AF297" s="3">
        <v>0</v>
      </c>
      <c r="AG297" s="3">
        <v>0</v>
      </c>
      <c r="AH297" s="3">
        <f t="shared" si="752"/>
        <v>0</v>
      </c>
      <c r="AI297" s="3">
        <v>0</v>
      </c>
      <c r="AJ297" s="3">
        <f t="shared" si="886"/>
        <v>0</v>
      </c>
      <c r="AK297" s="3">
        <v>0</v>
      </c>
      <c r="AL297" s="3">
        <f t="shared" si="898"/>
        <v>0</v>
      </c>
      <c r="AM297" s="3">
        <v>0</v>
      </c>
      <c r="AN297" s="3">
        <f t="shared" si="908"/>
        <v>0</v>
      </c>
      <c r="AO297" s="3">
        <v>0</v>
      </c>
      <c r="AP297" s="3">
        <f t="shared" si="909"/>
        <v>0</v>
      </c>
      <c r="AQ297" s="3">
        <v>125546.65399999999</v>
      </c>
      <c r="AR297" s="3">
        <f t="shared" si="862"/>
        <v>125546.65399999999</v>
      </c>
      <c r="AS297" s="5" t="s">
        <v>109</v>
      </c>
      <c r="AT297" s="5"/>
    </row>
    <row r="298" spans="1:46" ht="54" x14ac:dyDescent="0.35">
      <c r="A298" s="31" t="s">
        <v>354</v>
      </c>
      <c r="B298" s="24" t="s">
        <v>309</v>
      </c>
      <c r="C298" s="2" t="s">
        <v>59</v>
      </c>
      <c r="D298" s="3">
        <v>13800</v>
      </c>
      <c r="E298" s="3">
        <v>-565.25599999999997</v>
      </c>
      <c r="F298" s="4">
        <f t="shared" si="750"/>
        <v>13234.744000000001</v>
      </c>
      <c r="G298" s="3"/>
      <c r="H298" s="4">
        <f t="shared" si="910"/>
        <v>13234.744000000001</v>
      </c>
      <c r="I298" s="3"/>
      <c r="J298" s="4">
        <f t="shared" si="893"/>
        <v>13234.744000000001</v>
      </c>
      <c r="K298" s="3"/>
      <c r="L298" s="4">
        <f t="shared" si="894"/>
        <v>13234.744000000001</v>
      </c>
      <c r="M298" s="3"/>
      <c r="N298" s="4">
        <f t="shared" si="904"/>
        <v>13234.744000000001</v>
      </c>
      <c r="O298" s="3"/>
      <c r="P298" s="4">
        <f t="shared" si="905"/>
        <v>13234.744000000001</v>
      </c>
      <c r="Q298" s="3"/>
      <c r="R298" s="3">
        <f t="shared" si="850"/>
        <v>13234.744000000001</v>
      </c>
      <c r="S298" s="3">
        <v>103756.6</v>
      </c>
      <c r="T298" s="3"/>
      <c r="U298" s="4">
        <f t="shared" si="751"/>
        <v>103756.6</v>
      </c>
      <c r="V298" s="3"/>
      <c r="W298" s="4">
        <f t="shared" si="882"/>
        <v>103756.6</v>
      </c>
      <c r="X298" s="3"/>
      <c r="Y298" s="4">
        <f t="shared" si="895"/>
        <v>103756.6</v>
      </c>
      <c r="Z298" s="3"/>
      <c r="AA298" s="4">
        <f t="shared" si="906"/>
        <v>103756.6</v>
      </c>
      <c r="AB298" s="3"/>
      <c r="AC298" s="4">
        <f t="shared" si="907"/>
        <v>103756.6</v>
      </c>
      <c r="AD298" s="3"/>
      <c r="AE298" s="3">
        <f t="shared" si="857"/>
        <v>103756.6</v>
      </c>
      <c r="AF298" s="3">
        <v>90000</v>
      </c>
      <c r="AG298" s="3"/>
      <c r="AH298" s="3">
        <f t="shared" si="752"/>
        <v>90000</v>
      </c>
      <c r="AI298" s="3"/>
      <c r="AJ298" s="3">
        <f t="shared" si="886"/>
        <v>90000</v>
      </c>
      <c r="AK298" s="3"/>
      <c r="AL298" s="3">
        <f t="shared" si="898"/>
        <v>90000</v>
      </c>
      <c r="AM298" s="3"/>
      <c r="AN298" s="3">
        <f t="shared" si="908"/>
        <v>90000</v>
      </c>
      <c r="AO298" s="3"/>
      <c r="AP298" s="3">
        <f t="shared" si="909"/>
        <v>90000</v>
      </c>
      <c r="AQ298" s="3"/>
      <c r="AR298" s="3">
        <f t="shared" si="862"/>
        <v>90000</v>
      </c>
      <c r="AS298" s="5" t="s">
        <v>110</v>
      </c>
      <c r="AT298" s="5"/>
    </row>
    <row r="299" spans="1:46" ht="54" x14ac:dyDescent="0.35">
      <c r="A299" s="31" t="s">
        <v>368</v>
      </c>
      <c r="B299" s="24" t="s">
        <v>308</v>
      </c>
      <c r="C299" s="2" t="s">
        <v>59</v>
      </c>
      <c r="D299" s="3">
        <v>0</v>
      </c>
      <c r="E299" s="3">
        <v>0</v>
      </c>
      <c r="F299" s="4">
        <f t="shared" si="750"/>
        <v>0</v>
      </c>
      <c r="G299" s="3">
        <v>0</v>
      </c>
      <c r="H299" s="4">
        <f t="shared" si="910"/>
        <v>0</v>
      </c>
      <c r="I299" s="3">
        <v>0</v>
      </c>
      <c r="J299" s="4">
        <f t="shared" si="893"/>
        <v>0</v>
      </c>
      <c r="K299" s="3">
        <v>0</v>
      </c>
      <c r="L299" s="4">
        <f t="shared" si="894"/>
        <v>0</v>
      </c>
      <c r="M299" s="3">
        <v>0</v>
      </c>
      <c r="N299" s="4">
        <f t="shared" si="904"/>
        <v>0</v>
      </c>
      <c r="O299" s="3">
        <v>0</v>
      </c>
      <c r="P299" s="4">
        <f t="shared" si="905"/>
        <v>0</v>
      </c>
      <c r="Q299" s="3">
        <v>0</v>
      </c>
      <c r="R299" s="3">
        <f t="shared" si="850"/>
        <v>0</v>
      </c>
      <c r="S299" s="3">
        <v>0</v>
      </c>
      <c r="T299" s="3">
        <v>0</v>
      </c>
      <c r="U299" s="4">
        <f t="shared" si="751"/>
        <v>0</v>
      </c>
      <c r="V299" s="3">
        <v>0</v>
      </c>
      <c r="W299" s="4">
        <f t="shared" si="882"/>
        <v>0</v>
      </c>
      <c r="X299" s="3">
        <v>0</v>
      </c>
      <c r="Y299" s="4">
        <f t="shared" si="895"/>
        <v>0</v>
      </c>
      <c r="Z299" s="3">
        <v>0</v>
      </c>
      <c r="AA299" s="4">
        <f t="shared" si="906"/>
        <v>0</v>
      </c>
      <c r="AB299" s="3">
        <v>0</v>
      </c>
      <c r="AC299" s="4">
        <f t="shared" si="907"/>
        <v>0</v>
      </c>
      <c r="AD299" s="3">
        <v>0</v>
      </c>
      <c r="AE299" s="3">
        <f t="shared" si="857"/>
        <v>0</v>
      </c>
      <c r="AF299" s="3">
        <v>4109</v>
      </c>
      <c r="AG299" s="3"/>
      <c r="AH299" s="3">
        <f t="shared" si="752"/>
        <v>4109</v>
      </c>
      <c r="AI299" s="3"/>
      <c r="AJ299" s="3">
        <f t="shared" si="886"/>
        <v>4109</v>
      </c>
      <c r="AK299" s="3"/>
      <c r="AL299" s="3">
        <f t="shared" si="898"/>
        <v>4109</v>
      </c>
      <c r="AM299" s="3"/>
      <c r="AN299" s="3">
        <f t="shared" si="908"/>
        <v>4109</v>
      </c>
      <c r="AO299" s="3"/>
      <c r="AP299" s="3">
        <f t="shared" si="909"/>
        <v>4109</v>
      </c>
      <c r="AQ299" s="3"/>
      <c r="AR299" s="3">
        <f t="shared" si="862"/>
        <v>4109</v>
      </c>
      <c r="AS299" s="5" t="s">
        <v>112</v>
      </c>
      <c r="AT299" s="5"/>
    </row>
    <row r="300" spans="1:46" ht="54" x14ac:dyDescent="0.35">
      <c r="A300" s="31" t="s">
        <v>369</v>
      </c>
      <c r="B300" s="24" t="s">
        <v>355</v>
      </c>
      <c r="C300" s="2" t="s">
        <v>59</v>
      </c>
      <c r="D300" s="3"/>
      <c r="E300" s="3"/>
      <c r="F300" s="4"/>
      <c r="G300" s="3">
        <v>26004.616999999998</v>
      </c>
      <c r="H300" s="4">
        <f t="shared" si="910"/>
        <v>26004.616999999998</v>
      </c>
      <c r="I300" s="3"/>
      <c r="J300" s="4">
        <f t="shared" si="893"/>
        <v>26004.616999999998</v>
      </c>
      <c r="K300" s="3"/>
      <c r="L300" s="4">
        <f t="shared" si="894"/>
        <v>26004.616999999998</v>
      </c>
      <c r="M300" s="3"/>
      <c r="N300" s="4">
        <f t="shared" si="904"/>
        <v>26004.616999999998</v>
      </c>
      <c r="O300" s="3"/>
      <c r="P300" s="4">
        <f t="shared" si="905"/>
        <v>26004.616999999998</v>
      </c>
      <c r="Q300" s="3"/>
      <c r="R300" s="3">
        <f t="shared" si="850"/>
        <v>26004.616999999998</v>
      </c>
      <c r="S300" s="3"/>
      <c r="T300" s="3"/>
      <c r="U300" s="4"/>
      <c r="V300" s="3"/>
      <c r="W300" s="4">
        <f t="shared" si="882"/>
        <v>0</v>
      </c>
      <c r="X300" s="3"/>
      <c r="Y300" s="4">
        <f t="shared" si="895"/>
        <v>0</v>
      </c>
      <c r="Z300" s="3"/>
      <c r="AA300" s="4">
        <f t="shared" si="906"/>
        <v>0</v>
      </c>
      <c r="AB300" s="3"/>
      <c r="AC300" s="4">
        <f t="shared" si="907"/>
        <v>0</v>
      </c>
      <c r="AD300" s="3"/>
      <c r="AE300" s="3">
        <f t="shared" si="857"/>
        <v>0</v>
      </c>
      <c r="AF300" s="3"/>
      <c r="AG300" s="3"/>
      <c r="AH300" s="3"/>
      <c r="AI300" s="3"/>
      <c r="AJ300" s="3">
        <f t="shared" si="886"/>
        <v>0</v>
      </c>
      <c r="AK300" s="3"/>
      <c r="AL300" s="3">
        <f t="shared" si="898"/>
        <v>0</v>
      </c>
      <c r="AM300" s="3"/>
      <c r="AN300" s="3">
        <f t="shared" si="908"/>
        <v>0</v>
      </c>
      <c r="AO300" s="3"/>
      <c r="AP300" s="3">
        <f t="shared" si="909"/>
        <v>0</v>
      </c>
      <c r="AQ300" s="3"/>
      <c r="AR300" s="3">
        <f t="shared" si="862"/>
        <v>0</v>
      </c>
      <c r="AS300" s="5" t="s">
        <v>334</v>
      </c>
      <c r="AT300" s="5"/>
    </row>
    <row r="301" spans="1:46" x14ac:dyDescent="0.35">
      <c r="A301" s="31"/>
      <c r="B301" s="24" t="s">
        <v>15</v>
      </c>
      <c r="C301" s="25"/>
      <c r="D301" s="3">
        <f>D302+D303+D304</f>
        <v>88629.499999999985</v>
      </c>
      <c r="E301" s="3">
        <f>E302+E303+E304+E305</f>
        <v>3426.3</v>
      </c>
      <c r="F301" s="4">
        <f t="shared" si="750"/>
        <v>92055.799999999988</v>
      </c>
      <c r="G301" s="3">
        <f>G302+G303+G304+G305</f>
        <v>16183.850999999999</v>
      </c>
      <c r="H301" s="4">
        <f t="shared" si="910"/>
        <v>108239.65099999998</v>
      </c>
      <c r="I301" s="3">
        <f>I302+I303+I304+I305</f>
        <v>0</v>
      </c>
      <c r="J301" s="4">
        <f t="shared" si="893"/>
        <v>108239.65099999998</v>
      </c>
      <c r="K301" s="3">
        <f>K302+K303+K304+K305</f>
        <v>244.03</v>
      </c>
      <c r="L301" s="4">
        <f t="shared" si="894"/>
        <v>108483.68099999998</v>
      </c>
      <c r="M301" s="3">
        <f>M302+M303+M304+M305</f>
        <v>0</v>
      </c>
      <c r="N301" s="4">
        <f t="shared" si="904"/>
        <v>108483.68099999998</v>
      </c>
      <c r="O301" s="3">
        <f>O302+O303+O304+O305</f>
        <v>0</v>
      </c>
      <c r="P301" s="4">
        <f t="shared" si="905"/>
        <v>108483.68099999998</v>
      </c>
      <c r="Q301" s="3">
        <f>Q302+Q303+Q304+Q305</f>
        <v>-17305.546000000002</v>
      </c>
      <c r="R301" s="3">
        <f t="shared" si="850"/>
        <v>91178.13499999998</v>
      </c>
      <c r="S301" s="3">
        <f t="shared" ref="S301:AF301" si="916">S302+S303+S304</f>
        <v>45508.7</v>
      </c>
      <c r="T301" s="3">
        <f>T302+T303+T304+T305</f>
        <v>0</v>
      </c>
      <c r="U301" s="4">
        <f t="shared" si="751"/>
        <v>45508.7</v>
      </c>
      <c r="V301" s="3">
        <f>V302+V303+V304+V305</f>
        <v>0</v>
      </c>
      <c r="W301" s="4">
        <f t="shared" si="882"/>
        <v>45508.7</v>
      </c>
      <c r="X301" s="3">
        <f>X302+X303+X304+X305</f>
        <v>0</v>
      </c>
      <c r="Y301" s="4">
        <f t="shared" si="895"/>
        <v>45508.7</v>
      </c>
      <c r="Z301" s="3">
        <f>Z302+Z303+Z304+Z305</f>
        <v>0</v>
      </c>
      <c r="AA301" s="4">
        <f t="shared" si="906"/>
        <v>45508.7</v>
      </c>
      <c r="AB301" s="3">
        <f>AB302+AB303+AB304+AB305</f>
        <v>0</v>
      </c>
      <c r="AC301" s="4">
        <f t="shared" si="907"/>
        <v>45508.7</v>
      </c>
      <c r="AD301" s="3">
        <f>AD302+AD303+AD304+AD305</f>
        <v>62983.002</v>
      </c>
      <c r="AE301" s="3">
        <f t="shared" si="857"/>
        <v>108491.70199999999</v>
      </c>
      <c r="AF301" s="3">
        <f t="shared" si="916"/>
        <v>12285.5</v>
      </c>
      <c r="AG301" s="3">
        <f>AG302+AG303+AG304+AG305</f>
        <v>0</v>
      </c>
      <c r="AH301" s="3">
        <f t="shared" si="752"/>
        <v>12285.5</v>
      </c>
      <c r="AI301" s="3">
        <f>AI302+AI303+AI304+AI305</f>
        <v>0</v>
      </c>
      <c r="AJ301" s="3">
        <f t="shared" si="886"/>
        <v>12285.5</v>
      </c>
      <c r="AK301" s="3">
        <f>AK302+AK303+AK304+AK305</f>
        <v>0</v>
      </c>
      <c r="AL301" s="3">
        <f t="shared" si="898"/>
        <v>12285.5</v>
      </c>
      <c r="AM301" s="3">
        <f>AM302+AM303+AM304+AM305</f>
        <v>0</v>
      </c>
      <c r="AN301" s="3">
        <f t="shared" si="908"/>
        <v>12285.5</v>
      </c>
      <c r="AO301" s="3">
        <f>AO302+AO303+AO304+AO305</f>
        <v>0</v>
      </c>
      <c r="AP301" s="3">
        <f t="shared" si="909"/>
        <v>12285.5</v>
      </c>
      <c r="AQ301" s="3">
        <f t="shared" ref="AQ301" si="917">AQ302+AQ303+AQ304+AQ305</f>
        <v>55416.644</v>
      </c>
      <c r="AR301" s="3">
        <f t="shared" si="862"/>
        <v>67702.144</v>
      </c>
      <c r="AS301" s="5"/>
      <c r="AT301" s="5"/>
    </row>
    <row r="302" spans="1:46" ht="54" x14ac:dyDescent="0.35">
      <c r="A302" s="31" t="s">
        <v>370</v>
      </c>
      <c r="B302" s="24" t="s">
        <v>304</v>
      </c>
      <c r="C302" s="2" t="s">
        <v>59</v>
      </c>
      <c r="D302" s="3">
        <v>43992.2</v>
      </c>
      <c r="E302" s="3"/>
      <c r="F302" s="4">
        <f t="shared" si="750"/>
        <v>43992.2</v>
      </c>
      <c r="G302" s="3">
        <v>11424.444</v>
      </c>
      <c r="H302" s="4">
        <f t="shared" si="910"/>
        <v>55416.644</v>
      </c>
      <c r="I302" s="3"/>
      <c r="J302" s="4">
        <f t="shared" si="893"/>
        <v>55416.644</v>
      </c>
      <c r="K302" s="3"/>
      <c r="L302" s="4">
        <f t="shared" si="894"/>
        <v>55416.644</v>
      </c>
      <c r="M302" s="3"/>
      <c r="N302" s="4">
        <f t="shared" si="904"/>
        <v>55416.644</v>
      </c>
      <c r="O302" s="3"/>
      <c r="P302" s="4">
        <f t="shared" si="905"/>
        <v>55416.644</v>
      </c>
      <c r="Q302" s="3">
        <v>-55416.644</v>
      </c>
      <c r="R302" s="3">
        <f t="shared" si="850"/>
        <v>0</v>
      </c>
      <c r="S302" s="3">
        <v>0</v>
      </c>
      <c r="T302" s="3">
        <v>0</v>
      </c>
      <c r="U302" s="4">
        <f t="shared" si="751"/>
        <v>0</v>
      </c>
      <c r="V302" s="3">
        <v>0</v>
      </c>
      <c r="W302" s="4">
        <f t="shared" si="882"/>
        <v>0</v>
      </c>
      <c r="X302" s="3">
        <v>0</v>
      </c>
      <c r="Y302" s="4">
        <f t="shared" si="895"/>
        <v>0</v>
      </c>
      <c r="Z302" s="3">
        <v>0</v>
      </c>
      <c r="AA302" s="4">
        <f t="shared" si="906"/>
        <v>0</v>
      </c>
      <c r="AB302" s="3"/>
      <c r="AC302" s="4">
        <f t="shared" si="907"/>
        <v>0</v>
      </c>
      <c r="AD302" s="3"/>
      <c r="AE302" s="3">
        <f t="shared" si="857"/>
        <v>0</v>
      </c>
      <c r="AF302" s="3">
        <v>0</v>
      </c>
      <c r="AG302" s="3">
        <v>0</v>
      </c>
      <c r="AH302" s="3">
        <f t="shared" si="752"/>
        <v>0</v>
      </c>
      <c r="AI302" s="3">
        <v>0</v>
      </c>
      <c r="AJ302" s="3">
        <f t="shared" si="886"/>
        <v>0</v>
      </c>
      <c r="AK302" s="3">
        <v>0</v>
      </c>
      <c r="AL302" s="3">
        <f t="shared" si="898"/>
        <v>0</v>
      </c>
      <c r="AM302" s="3">
        <v>0</v>
      </c>
      <c r="AN302" s="3">
        <f t="shared" si="908"/>
        <v>0</v>
      </c>
      <c r="AO302" s="3">
        <v>0</v>
      </c>
      <c r="AP302" s="3">
        <f t="shared" si="909"/>
        <v>0</v>
      </c>
      <c r="AQ302" s="3">
        <v>55416.644</v>
      </c>
      <c r="AR302" s="3">
        <f t="shared" si="862"/>
        <v>55416.644</v>
      </c>
      <c r="AS302" s="5" t="s">
        <v>138</v>
      </c>
      <c r="AT302" s="5"/>
    </row>
    <row r="303" spans="1:46" ht="54" x14ac:dyDescent="0.35">
      <c r="A303" s="31" t="s">
        <v>371</v>
      </c>
      <c r="B303" s="24" t="s">
        <v>317</v>
      </c>
      <c r="C303" s="2" t="s">
        <v>59</v>
      </c>
      <c r="D303" s="3">
        <v>32456.6</v>
      </c>
      <c r="E303" s="3"/>
      <c r="F303" s="4">
        <f t="shared" si="750"/>
        <v>32456.6</v>
      </c>
      <c r="G303" s="3"/>
      <c r="H303" s="4">
        <f t="shared" si="910"/>
        <v>32456.6</v>
      </c>
      <c r="I303" s="3"/>
      <c r="J303" s="4">
        <f t="shared" si="893"/>
        <v>32456.6</v>
      </c>
      <c r="K303" s="3"/>
      <c r="L303" s="4">
        <f t="shared" si="894"/>
        <v>32456.6</v>
      </c>
      <c r="M303" s="3"/>
      <c r="N303" s="4">
        <f t="shared" si="904"/>
        <v>32456.6</v>
      </c>
      <c r="O303" s="3"/>
      <c r="P303" s="4">
        <f t="shared" si="905"/>
        <v>32456.6</v>
      </c>
      <c r="Q303" s="3">
        <v>38111.097999999998</v>
      </c>
      <c r="R303" s="3">
        <f t="shared" si="850"/>
        <v>70567.698000000004</v>
      </c>
      <c r="S303" s="3">
        <v>29500</v>
      </c>
      <c r="T303" s="3"/>
      <c r="U303" s="4">
        <f t="shared" si="751"/>
        <v>29500</v>
      </c>
      <c r="V303" s="3"/>
      <c r="W303" s="4">
        <f t="shared" si="882"/>
        <v>29500</v>
      </c>
      <c r="X303" s="3"/>
      <c r="Y303" s="4">
        <f t="shared" si="895"/>
        <v>29500</v>
      </c>
      <c r="Z303" s="3"/>
      <c r="AA303" s="4">
        <f t="shared" si="906"/>
        <v>29500</v>
      </c>
      <c r="AB303" s="3"/>
      <c r="AC303" s="4">
        <f t="shared" si="907"/>
        <v>29500</v>
      </c>
      <c r="AD303" s="3">
        <v>62983.002</v>
      </c>
      <c r="AE303" s="3">
        <f t="shared" si="857"/>
        <v>92483.002000000008</v>
      </c>
      <c r="AF303" s="3">
        <v>0</v>
      </c>
      <c r="AG303" s="3">
        <v>0</v>
      </c>
      <c r="AH303" s="3">
        <f t="shared" si="752"/>
        <v>0</v>
      </c>
      <c r="AI303" s="3">
        <v>0</v>
      </c>
      <c r="AJ303" s="3">
        <f t="shared" si="886"/>
        <v>0</v>
      </c>
      <c r="AK303" s="3">
        <v>0</v>
      </c>
      <c r="AL303" s="3">
        <f t="shared" si="898"/>
        <v>0</v>
      </c>
      <c r="AM303" s="3">
        <v>0</v>
      </c>
      <c r="AN303" s="3">
        <f t="shared" si="908"/>
        <v>0</v>
      </c>
      <c r="AO303" s="3">
        <v>0</v>
      </c>
      <c r="AP303" s="3">
        <f t="shared" si="909"/>
        <v>0</v>
      </c>
      <c r="AQ303" s="3">
        <v>0</v>
      </c>
      <c r="AR303" s="3">
        <f t="shared" si="862"/>
        <v>0</v>
      </c>
      <c r="AS303" s="5" t="s">
        <v>137</v>
      </c>
      <c r="AT303" s="5"/>
    </row>
    <row r="304" spans="1:46" ht="54" x14ac:dyDescent="0.35">
      <c r="A304" s="31" t="s">
        <v>382</v>
      </c>
      <c r="B304" s="24" t="s">
        <v>135</v>
      </c>
      <c r="C304" s="2" t="s">
        <v>59</v>
      </c>
      <c r="D304" s="3">
        <v>12180.7</v>
      </c>
      <c r="E304" s="3"/>
      <c r="F304" s="4">
        <f t="shared" si="750"/>
        <v>12180.7</v>
      </c>
      <c r="G304" s="3">
        <v>4759.4070000000002</v>
      </c>
      <c r="H304" s="4">
        <f t="shared" si="910"/>
        <v>16940.107</v>
      </c>
      <c r="I304" s="3"/>
      <c r="J304" s="4">
        <f t="shared" si="893"/>
        <v>16940.107</v>
      </c>
      <c r="K304" s="3">
        <v>244.03</v>
      </c>
      <c r="L304" s="4">
        <f t="shared" si="894"/>
        <v>17184.136999999999</v>
      </c>
      <c r="M304" s="3"/>
      <c r="N304" s="4">
        <f t="shared" si="904"/>
        <v>17184.136999999999</v>
      </c>
      <c r="O304" s="3"/>
      <c r="P304" s="4">
        <f t="shared" si="905"/>
        <v>17184.136999999999</v>
      </c>
      <c r="Q304" s="3"/>
      <c r="R304" s="3">
        <f t="shared" si="850"/>
        <v>17184.136999999999</v>
      </c>
      <c r="S304" s="3">
        <v>16008.7</v>
      </c>
      <c r="T304" s="3"/>
      <c r="U304" s="4">
        <f t="shared" si="751"/>
        <v>16008.7</v>
      </c>
      <c r="V304" s="3"/>
      <c r="W304" s="4">
        <f t="shared" si="882"/>
        <v>16008.7</v>
      </c>
      <c r="X304" s="3"/>
      <c r="Y304" s="4">
        <f t="shared" si="895"/>
        <v>16008.7</v>
      </c>
      <c r="Z304" s="3"/>
      <c r="AA304" s="4">
        <f t="shared" si="906"/>
        <v>16008.7</v>
      </c>
      <c r="AB304" s="3"/>
      <c r="AC304" s="4">
        <f t="shared" si="907"/>
        <v>16008.7</v>
      </c>
      <c r="AD304" s="3"/>
      <c r="AE304" s="3">
        <f t="shared" si="857"/>
        <v>16008.7</v>
      </c>
      <c r="AF304" s="3">
        <v>12285.5</v>
      </c>
      <c r="AG304" s="3"/>
      <c r="AH304" s="3">
        <f t="shared" si="752"/>
        <v>12285.5</v>
      </c>
      <c r="AI304" s="3"/>
      <c r="AJ304" s="3">
        <f t="shared" si="886"/>
        <v>12285.5</v>
      </c>
      <c r="AK304" s="3"/>
      <c r="AL304" s="3">
        <f t="shared" si="898"/>
        <v>12285.5</v>
      </c>
      <c r="AM304" s="3"/>
      <c r="AN304" s="3">
        <f t="shared" si="908"/>
        <v>12285.5</v>
      </c>
      <c r="AO304" s="3"/>
      <c r="AP304" s="3">
        <f t="shared" si="909"/>
        <v>12285.5</v>
      </c>
      <c r="AQ304" s="3"/>
      <c r="AR304" s="3">
        <f t="shared" si="862"/>
        <v>12285.5</v>
      </c>
      <c r="AS304" s="5" t="s">
        <v>136</v>
      </c>
      <c r="AT304" s="5"/>
    </row>
    <row r="305" spans="1:46" ht="54" x14ac:dyDescent="0.35">
      <c r="A305" s="31" t="s">
        <v>391</v>
      </c>
      <c r="B305" s="24" t="s">
        <v>314</v>
      </c>
      <c r="C305" s="2" t="s">
        <v>59</v>
      </c>
      <c r="D305" s="3"/>
      <c r="E305" s="3">
        <v>3426.3</v>
      </c>
      <c r="F305" s="4">
        <f t="shared" si="750"/>
        <v>3426.3</v>
      </c>
      <c r="G305" s="3"/>
      <c r="H305" s="4">
        <f t="shared" si="910"/>
        <v>3426.3</v>
      </c>
      <c r="I305" s="3"/>
      <c r="J305" s="4">
        <f t="shared" si="893"/>
        <v>3426.3</v>
      </c>
      <c r="K305" s="3"/>
      <c r="L305" s="4">
        <f t="shared" si="894"/>
        <v>3426.3</v>
      </c>
      <c r="M305" s="3"/>
      <c r="N305" s="4">
        <f t="shared" si="904"/>
        <v>3426.3</v>
      </c>
      <c r="O305" s="3"/>
      <c r="P305" s="4">
        <f t="shared" si="905"/>
        <v>3426.3</v>
      </c>
      <c r="Q305" s="3"/>
      <c r="R305" s="3">
        <f t="shared" si="850"/>
        <v>3426.3</v>
      </c>
      <c r="S305" s="3"/>
      <c r="T305" s="3"/>
      <c r="U305" s="4">
        <f t="shared" si="751"/>
        <v>0</v>
      </c>
      <c r="V305" s="3"/>
      <c r="W305" s="4">
        <f t="shared" si="882"/>
        <v>0</v>
      </c>
      <c r="X305" s="3"/>
      <c r="Y305" s="4">
        <f t="shared" si="895"/>
        <v>0</v>
      </c>
      <c r="Z305" s="3"/>
      <c r="AA305" s="4">
        <f t="shared" si="906"/>
        <v>0</v>
      </c>
      <c r="AB305" s="3"/>
      <c r="AC305" s="4">
        <f t="shared" si="907"/>
        <v>0</v>
      </c>
      <c r="AD305" s="3"/>
      <c r="AE305" s="3">
        <f t="shared" si="857"/>
        <v>0</v>
      </c>
      <c r="AF305" s="3"/>
      <c r="AG305" s="3"/>
      <c r="AH305" s="3">
        <f t="shared" si="752"/>
        <v>0</v>
      </c>
      <c r="AI305" s="3"/>
      <c r="AJ305" s="3">
        <f t="shared" si="886"/>
        <v>0</v>
      </c>
      <c r="AK305" s="3"/>
      <c r="AL305" s="3">
        <f t="shared" si="898"/>
        <v>0</v>
      </c>
      <c r="AM305" s="3"/>
      <c r="AN305" s="3">
        <f t="shared" si="908"/>
        <v>0</v>
      </c>
      <c r="AO305" s="3"/>
      <c r="AP305" s="3">
        <f t="shared" si="909"/>
        <v>0</v>
      </c>
      <c r="AQ305" s="3"/>
      <c r="AR305" s="3">
        <f t="shared" si="862"/>
        <v>0</v>
      </c>
      <c r="AS305" s="5" t="s">
        <v>315</v>
      </c>
      <c r="AT305" s="5"/>
    </row>
    <row r="306" spans="1:46" x14ac:dyDescent="0.35">
      <c r="A306" s="31"/>
      <c r="B306" s="24" t="s">
        <v>22</v>
      </c>
      <c r="C306" s="25"/>
      <c r="D306" s="3">
        <f>D307</f>
        <v>10964.3</v>
      </c>
      <c r="E306" s="3">
        <f>E307+E308</f>
        <v>0</v>
      </c>
      <c r="F306" s="4">
        <f t="shared" si="750"/>
        <v>10964.3</v>
      </c>
      <c r="G306" s="3">
        <f>G307+G308</f>
        <v>8910.5519999999997</v>
      </c>
      <c r="H306" s="4">
        <f t="shared" si="910"/>
        <v>19874.851999999999</v>
      </c>
      <c r="I306" s="3">
        <f>I307+I308</f>
        <v>0</v>
      </c>
      <c r="J306" s="4">
        <f t="shared" si="893"/>
        <v>19874.851999999999</v>
      </c>
      <c r="K306" s="3">
        <f>K307+K308</f>
        <v>0</v>
      </c>
      <c r="L306" s="4">
        <f t="shared" si="894"/>
        <v>19874.851999999999</v>
      </c>
      <c r="M306" s="3">
        <f>M307+M308</f>
        <v>0</v>
      </c>
      <c r="N306" s="4">
        <f t="shared" si="904"/>
        <v>19874.851999999999</v>
      </c>
      <c r="O306" s="3">
        <f>O307+O308</f>
        <v>0</v>
      </c>
      <c r="P306" s="4">
        <f t="shared" si="905"/>
        <v>19874.851999999999</v>
      </c>
      <c r="Q306" s="3">
        <f>Q307+Q308</f>
        <v>0</v>
      </c>
      <c r="R306" s="3">
        <f t="shared" si="850"/>
        <v>19874.851999999999</v>
      </c>
      <c r="S306" s="3">
        <f t="shared" ref="S306:AF306" si="918">S307</f>
        <v>0</v>
      </c>
      <c r="T306" s="3">
        <f>T307+T308</f>
        <v>0</v>
      </c>
      <c r="U306" s="4">
        <f t="shared" si="751"/>
        <v>0</v>
      </c>
      <c r="V306" s="3">
        <f>V307+V308</f>
        <v>0</v>
      </c>
      <c r="W306" s="4">
        <f t="shared" si="882"/>
        <v>0</v>
      </c>
      <c r="X306" s="3">
        <f>X307+X308</f>
        <v>0</v>
      </c>
      <c r="Y306" s="4">
        <f t="shared" si="895"/>
        <v>0</v>
      </c>
      <c r="Z306" s="3">
        <f>Z307+Z308</f>
        <v>0</v>
      </c>
      <c r="AA306" s="4">
        <f t="shared" si="906"/>
        <v>0</v>
      </c>
      <c r="AB306" s="3">
        <f>AB307+AB308</f>
        <v>0</v>
      </c>
      <c r="AC306" s="4">
        <f t="shared" si="907"/>
        <v>0</v>
      </c>
      <c r="AD306" s="3">
        <f>AD307+AD308</f>
        <v>0</v>
      </c>
      <c r="AE306" s="3">
        <f t="shared" si="857"/>
        <v>0</v>
      </c>
      <c r="AF306" s="3">
        <f t="shared" si="918"/>
        <v>0</v>
      </c>
      <c r="AG306" s="3">
        <f>AG307+AG308</f>
        <v>0</v>
      </c>
      <c r="AH306" s="3">
        <f t="shared" si="752"/>
        <v>0</v>
      </c>
      <c r="AI306" s="3">
        <f>AI307+AI308</f>
        <v>0</v>
      </c>
      <c r="AJ306" s="3">
        <f t="shared" si="886"/>
        <v>0</v>
      </c>
      <c r="AK306" s="3">
        <f>AK307+AK308</f>
        <v>0</v>
      </c>
      <c r="AL306" s="3">
        <f t="shared" si="898"/>
        <v>0</v>
      </c>
      <c r="AM306" s="3">
        <f>AM307+AM308</f>
        <v>0</v>
      </c>
      <c r="AN306" s="3">
        <f t="shared" si="908"/>
        <v>0</v>
      </c>
      <c r="AO306" s="3">
        <f>AO307+AO308</f>
        <v>0</v>
      </c>
      <c r="AP306" s="3">
        <f t="shared" si="909"/>
        <v>0</v>
      </c>
      <c r="AQ306" s="3">
        <f t="shared" ref="AQ306" si="919">AQ307+AQ308</f>
        <v>0</v>
      </c>
      <c r="AR306" s="3">
        <f t="shared" si="862"/>
        <v>0</v>
      </c>
      <c r="AS306" s="5"/>
      <c r="AT306" s="5"/>
    </row>
    <row r="307" spans="1:46" ht="54" x14ac:dyDescent="0.35">
      <c r="A307" s="42" t="s">
        <v>392</v>
      </c>
      <c r="B307" s="47" t="s">
        <v>58</v>
      </c>
      <c r="C307" s="2" t="s">
        <v>59</v>
      </c>
      <c r="D307" s="3">
        <v>10964.3</v>
      </c>
      <c r="E307" s="3">
        <v>-637.66300000000001</v>
      </c>
      <c r="F307" s="4">
        <f t="shared" si="750"/>
        <v>10326.636999999999</v>
      </c>
      <c r="G307" s="3">
        <v>8910.5519999999997</v>
      </c>
      <c r="H307" s="4">
        <f t="shared" si="910"/>
        <v>19237.188999999998</v>
      </c>
      <c r="I307" s="3"/>
      <c r="J307" s="4">
        <f t="shared" si="893"/>
        <v>19237.188999999998</v>
      </c>
      <c r="K307" s="3"/>
      <c r="L307" s="4">
        <f t="shared" si="894"/>
        <v>19237.188999999998</v>
      </c>
      <c r="M307" s="3"/>
      <c r="N307" s="4">
        <f t="shared" si="904"/>
        <v>19237.188999999998</v>
      </c>
      <c r="O307" s="3"/>
      <c r="P307" s="4">
        <f t="shared" si="905"/>
        <v>19237.188999999998</v>
      </c>
      <c r="Q307" s="3"/>
      <c r="R307" s="3">
        <f t="shared" si="850"/>
        <v>19237.188999999998</v>
      </c>
      <c r="S307" s="3">
        <v>0</v>
      </c>
      <c r="T307" s="3">
        <v>0</v>
      </c>
      <c r="U307" s="4">
        <f t="shared" si="751"/>
        <v>0</v>
      </c>
      <c r="V307" s="3">
        <v>0</v>
      </c>
      <c r="W307" s="4">
        <f t="shared" si="882"/>
        <v>0</v>
      </c>
      <c r="X307" s="3">
        <v>0</v>
      </c>
      <c r="Y307" s="4">
        <f t="shared" si="895"/>
        <v>0</v>
      </c>
      <c r="Z307" s="3">
        <v>0</v>
      </c>
      <c r="AA307" s="4">
        <f t="shared" si="906"/>
        <v>0</v>
      </c>
      <c r="AB307" s="3">
        <v>0</v>
      </c>
      <c r="AC307" s="4">
        <f t="shared" si="907"/>
        <v>0</v>
      </c>
      <c r="AD307" s="3">
        <v>0</v>
      </c>
      <c r="AE307" s="3">
        <f t="shared" si="857"/>
        <v>0</v>
      </c>
      <c r="AF307" s="3">
        <v>0</v>
      </c>
      <c r="AG307" s="3">
        <v>0</v>
      </c>
      <c r="AH307" s="3">
        <f t="shared" si="752"/>
        <v>0</v>
      </c>
      <c r="AI307" s="3">
        <v>0</v>
      </c>
      <c r="AJ307" s="3">
        <f t="shared" si="886"/>
        <v>0</v>
      </c>
      <c r="AK307" s="3">
        <v>0</v>
      </c>
      <c r="AL307" s="3">
        <f t="shared" si="898"/>
        <v>0</v>
      </c>
      <c r="AM307" s="3">
        <v>0</v>
      </c>
      <c r="AN307" s="3">
        <f t="shared" si="908"/>
        <v>0</v>
      </c>
      <c r="AO307" s="3">
        <v>0</v>
      </c>
      <c r="AP307" s="3">
        <f t="shared" si="909"/>
        <v>0</v>
      </c>
      <c r="AQ307" s="3">
        <v>0</v>
      </c>
      <c r="AR307" s="3">
        <f t="shared" si="862"/>
        <v>0</v>
      </c>
      <c r="AS307" s="5" t="s">
        <v>57</v>
      </c>
      <c r="AT307" s="5"/>
    </row>
    <row r="308" spans="1:46" ht="54" x14ac:dyDescent="0.35">
      <c r="A308" s="43"/>
      <c r="B308" s="49"/>
      <c r="C308" s="2" t="s">
        <v>313</v>
      </c>
      <c r="D308" s="3"/>
      <c r="E308" s="3">
        <v>637.66300000000001</v>
      </c>
      <c r="F308" s="4">
        <f t="shared" si="750"/>
        <v>637.66300000000001</v>
      </c>
      <c r="G308" s="3"/>
      <c r="H308" s="4">
        <f t="shared" si="910"/>
        <v>637.66300000000001</v>
      </c>
      <c r="I308" s="3"/>
      <c r="J308" s="4">
        <f t="shared" si="893"/>
        <v>637.66300000000001</v>
      </c>
      <c r="K308" s="3"/>
      <c r="L308" s="4">
        <f t="shared" si="894"/>
        <v>637.66300000000001</v>
      </c>
      <c r="M308" s="3"/>
      <c r="N308" s="4">
        <f t="shared" si="904"/>
        <v>637.66300000000001</v>
      </c>
      <c r="O308" s="3"/>
      <c r="P308" s="4">
        <f t="shared" si="905"/>
        <v>637.66300000000001</v>
      </c>
      <c r="Q308" s="3"/>
      <c r="R308" s="3">
        <f t="shared" si="850"/>
        <v>637.66300000000001</v>
      </c>
      <c r="S308" s="3"/>
      <c r="T308" s="3"/>
      <c r="U308" s="4">
        <f t="shared" si="751"/>
        <v>0</v>
      </c>
      <c r="V308" s="3"/>
      <c r="W308" s="4">
        <f t="shared" si="882"/>
        <v>0</v>
      </c>
      <c r="X308" s="3"/>
      <c r="Y308" s="4">
        <f>W308+X308</f>
        <v>0</v>
      </c>
      <c r="Z308" s="3"/>
      <c r="AA308" s="4">
        <f>Y308+Z308</f>
        <v>0</v>
      </c>
      <c r="AB308" s="3"/>
      <c r="AC308" s="4">
        <f>AA308+AB308</f>
        <v>0</v>
      </c>
      <c r="AD308" s="3"/>
      <c r="AE308" s="3">
        <f t="shared" si="857"/>
        <v>0</v>
      </c>
      <c r="AF308" s="3"/>
      <c r="AG308" s="3"/>
      <c r="AH308" s="3">
        <f t="shared" si="752"/>
        <v>0</v>
      </c>
      <c r="AI308" s="3"/>
      <c r="AJ308" s="3">
        <f>AH308+AI308</f>
        <v>0</v>
      </c>
      <c r="AK308" s="3"/>
      <c r="AL308" s="3">
        <f>AJ308+AK308</f>
        <v>0</v>
      </c>
      <c r="AM308" s="3"/>
      <c r="AN308" s="3">
        <f>AL308+AM308</f>
        <v>0</v>
      </c>
      <c r="AO308" s="3"/>
      <c r="AP308" s="3">
        <f>AN308+AO308</f>
        <v>0</v>
      </c>
      <c r="AQ308" s="3"/>
      <c r="AR308" s="3">
        <f t="shared" si="862"/>
        <v>0</v>
      </c>
      <c r="AS308" s="5" t="s">
        <v>57</v>
      </c>
      <c r="AT308" s="5"/>
    </row>
    <row r="309" spans="1:46" x14ac:dyDescent="0.35">
      <c r="A309" s="32"/>
      <c r="B309" s="24" t="s">
        <v>360</v>
      </c>
      <c r="C309" s="2"/>
      <c r="D309" s="3"/>
      <c r="E309" s="3"/>
      <c r="F309" s="4"/>
      <c r="G309" s="3"/>
      <c r="H309" s="4"/>
      <c r="I309" s="3"/>
      <c r="J309" s="4"/>
      <c r="K309" s="3">
        <f>K311+K312</f>
        <v>300000</v>
      </c>
      <c r="L309" s="4">
        <f t="shared" si="894"/>
        <v>300000</v>
      </c>
      <c r="M309" s="3">
        <f>M311+M312</f>
        <v>0</v>
      </c>
      <c r="N309" s="4">
        <f t="shared" si="904"/>
        <v>300000</v>
      </c>
      <c r="O309" s="3">
        <f>O311+O312</f>
        <v>0</v>
      </c>
      <c r="P309" s="4">
        <f t="shared" si="905"/>
        <v>300000</v>
      </c>
      <c r="Q309" s="3">
        <f>Q311+Q312</f>
        <v>0</v>
      </c>
      <c r="R309" s="3">
        <f t="shared" si="850"/>
        <v>300000</v>
      </c>
      <c r="S309" s="3"/>
      <c r="T309" s="3"/>
      <c r="U309" s="4"/>
      <c r="V309" s="3"/>
      <c r="W309" s="4"/>
      <c r="X309" s="3">
        <f>X311+X312</f>
        <v>0</v>
      </c>
      <c r="Y309" s="4">
        <f t="shared" ref="Y309:Y316" si="920">W309+X309</f>
        <v>0</v>
      </c>
      <c r="Z309" s="3">
        <f>Z311+Z312</f>
        <v>0</v>
      </c>
      <c r="AA309" s="4">
        <f t="shared" ref="AA309" si="921">Y309+Z309</f>
        <v>0</v>
      </c>
      <c r="AB309" s="3">
        <f>AB311+AB312</f>
        <v>0</v>
      </c>
      <c r="AC309" s="4">
        <f t="shared" ref="AC309" si="922">AA309+AB309</f>
        <v>0</v>
      </c>
      <c r="AD309" s="3">
        <f>AD311+AD312</f>
        <v>0</v>
      </c>
      <c r="AE309" s="3">
        <f t="shared" si="857"/>
        <v>0</v>
      </c>
      <c r="AF309" s="3"/>
      <c r="AG309" s="3"/>
      <c r="AH309" s="3"/>
      <c r="AI309" s="3"/>
      <c r="AJ309" s="3"/>
      <c r="AK309" s="3">
        <f>AK311+AK312</f>
        <v>0</v>
      </c>
      <c r="AL309" s="3">
        <f t="shared" ref="AL309:AL316" si="923">AJ309+AK309</f>
        <v>0</v>
      </c>
      <c r="AM309" s="3">
        <f>AM311+AM312</f>
        <v>0</v>
      </c>
      <c r="AN309" s="3">
        <f t="shared" ref="AN309" si="924">AL309+AM309</f>
        <v>0</v>
      </c>
      <c r="AO309" s="3">
        <f>AO311+AO312</f>
        <v>0</v>
      </c>
      <c r="AP309" s="3">
        <f t="shared" ref="AP309" si="925">AN309+AO309</f>
        <v>0</v>
      </c>
      <c r="AQ309" s="3">
        <f t="shared" ref="AQ309" si="926">AQ311+AQ312</f>
        <v>0</v>
      </c>
      <c r="AR309" s="3">
        <f t="shared" si="862"/>
        <v>0</v>
      </c>
      <c r="AS309" s="5"/>
      <c r="AT309" s="5"/>
    </row>
    <row r="310" spans="1:46" x14ac:dyDescent="0.35">
      <c r="A310" s="32"/>
      <c r="B310" s="24" t="s">
        <v>5</v>
      </c>
      <c r="C310" s="2"/>
      <c r="D310" s="3"/>
      <c r="E310" s="3"/>
      <c r="F310" s="4"/>
      <c r="G310" s="3"/>
      <c r="H310" s="4"/>
      <c r="I310" s="3"/>
      <c r="J310" s="4"/>
      <c r="K310" s="3"/>
      <c r="L310" s="4"/>
      <c r="M310" s="3"/>
      <c r="N310" s="4"/>
      <c r="O310" s="3"/>
      <c r="P310" s="4"/>
      <c r="Q310" s="3"/>
      <c r="R310" s="3"/>
      <c r="S310" s="3"/>
      <c r="T310" s="3"/>
      <c r="U310" s="4"/>
      <c r="V310" s="3"/>
      <c r="W310" s="4"/>
      <c r="X310" s="3"/>
      <c r="Y310" s="4"/>
      <c r="Z310" s="3"/>
      <c r="AA310" s="4"/>
      <c r="AB310" s="3"/>
      <c r="AC310" s="4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5"/>
      <c r="AT310" s="5"/>
    </row>
    <row r="311" spans="1:46" hidden="1" x14ac:dyDescent="0.35">
      <c r="A311" s="30"/>
      <c r="B311" s="1" t="s">
        <v>6</v>
      </c>
      <c r="C311" s="2"/>
      <c r="D311" s="3"/>
      <c r="E311" s="3"/>
      <c r="F311" s="4"/>
      <c r="G311" s="3"/>
      <c r="H311" s="4"/>
      <c r="I311" s="3"/>
      <c r="J311" s="4"/>
      <c r="K311" s="3">
        <f>K315</f>
        <v>15000</v>
      </c>
      <c r="L311" s="4">
        <f t="shared" si="894"/>
        <v>15000</v>
      </c>
      <c r="M311" s="3">
        <f>M315</f>
        <v>0</v>
      </c>
      <c r="N311" s="4">
        <f>L311+M311</f>
        <v>15000</v>
      </c>
      <c r="O311" s="3">
        <f>O315</f>
        <v>0</v>
      </c>
      <c r="P311" s="4">
        <f>N311+O311</f>
        <v>15000</v>
      </c>
      <c r="Q311" s="3">
        <f>Q315</f>
        <v>0</v>
      </c>
      <c r="R311" s="4">
        <f t="shared" si="850"/>
        <v>15000</v>
      </c>
      <c r="S311" s="3"/>
      <c r="T311" s="3"/>
      <c r="U311" s="4"/>
      <c r="V311" s="3"/>
      <c r="W311" s="4"/>
      <c r="X311" s="3">
        <f>X315</f>
        <v>0</v>
      </c>
      <c r="Y311" s="4">
        <f t="shared" si="920"/>
        <v>0</v>
      </c>
      <c r="Z311" s="3">
        <f>Z315</f>
        <v>0</v>
      </c>
      <c r="AA311" s="4">
        <f t="shared" ref="AA311:AA313" si="927">Y311+Z311</f>
        <v>0</v>
      </c>
      <c r="AB311" s="3">
        <f>AB315</f>
        <v>0</v>
      </c>
      <c r="AC311" s="4">
        <f t="shared" ref="AC311:AC313" si="928">AA311+AB311</f>
        <v>0</v>
      </c>
      <c r="AD311" s="3">
        <f>AD315</f>
        <v>0</v>
      </c>
      <c r="AE311" s="4">
        <f t="shared" si="857"/>
        <v>0</v>
      </c>
      <c r="AF311" s="3"/>
      <c r="AG311" s="3"/>
      <c r="AH311" s="3"/>
      <c r="AI311" s="3"/>
      <c r="AJ311" s="3"/>
      <c r="AK311" s="3">
        <f>AK315</f>
        <v>0</v>
      </c>
      <c r="AL311" s="3">
        <f t="shared" si="923"/>
        <v>0</v>
      </c>
      <c r="AM311" s="3">
        <f>AM315</f>
        <v>0</v>
      </c>
      <c r="AN311" s="3">
        <f t="shared" ref="AN311:AN313" si="929">AL311+AM311</f>
        <v>0</v>
      </c>
      <c r="AO311" s="3">
        <f>AO315</f>
        <v>0</v>
      </c>
      <c r="AP311" s="3">
        <f t="shared" ref="AP311:AP313" si="930">AN311+AO311</f>
        <v>0</v>
      </c>
      <c r="AQ311" s="3">
        <f t="shared" ref="AQ311" si="931">AQ315</f>
        <v>0</v>
      </c>
      <c r="AR311" s="3">
        <f t="shared" si="862"/>
        <v>0</v>
      </c>
      <c r="AS311" s="5"/>
      <c r="AT311" s="5">
        <v>0</v>
      </c>
    </row>
    <row r="312" spans="1:46" x14ac:dyDescent="0.35">
      <c r="A312" s="32"/>
      <c r="B312" s="24" t="s">
        <v>12</v>
      </c>
      <c r="C312" s="24"/>
      <c r="D312" s="3"/>
      <c r="E312" s="3"/>
      <c r="F312" s="4"/>
      <c r="G312" s="3"/>
      <c r="H312" s="4"/>
      <c r="I312" s="3"/>
      <c r="J312" s="4"/>
      <c r="K312" s="3">
        <f>K316</f>
        <v>285000</v>
      </c>
      <c r="L312" s="4">
        <f t="shared" si="894"/>
        <v>285000</v>
      </c>
      <c r="M312" s="3">
        <f>M316</f>
        <v>0</v>
      </c>
      <c r="N312" s="4">
        <f>L312+M312</f>
        <v>285000</v>
      </c>
      <c r="O312" s="3">
        <f>O316</f>
        <v>0</v>
      </c>
      <c r="P312" s="4">
        <f>N312+O312</f>
        <v>285000</v>
      </c>
      <c r="Q312" s="3">
        <f>Q316</f>
        <v>0</v>
      </c>
      <c r="R312" s="3">
        <f t="shared" si="850"/>
        <v>285000</v>
      </c>
      <c r="S312" s="3"/>
      <c r="T312" s="3"/>
      <c r="U312" s="4"/>
      <c r="V312" s="3"/>
      <c r="W312" s="4"/>
      <c r="X312" s="3">
        <f>X316</f>
        <v>0</v>
      </c>
      <c r="Y312" s="4">
        <f t="shared" si="920"/>
        <v>0</v>
      </c>
      <c r="Z312" s="3">
        <f>Z316</f>
        <v>0</v>
      </c>
      <c r="AA312" s="4">
        <f t="shared" si="927"/>
        <v>0</v>
      </c>
      <c r="AB312" s="3">
        <f>AB316</f>
        <v>0</v>
      </c>
      <c r="AC312" s="4">
        <f t="shared" si="928"/>
        <v>0</v>
      </c>
      <c r="AD312" s="3">
        <f>AD316</f>
        <v>0</v>
      </c>
      <c r="AE312" s="3">
        <f t="shared" si="857"/>
        <v>0</v>
      </c>
      <c r="AF312" s="3"/>
      <c r="AG312" s="3"/>
      <c r="AH312" s="3"/>
      <c r="AI312" s="3"/>
      <c r="AJ312" s="3"/>
      <c r="AK312" s="3">
        <f>AK316</f>
        <v>0</v>
      </c>
      <c r="AL312" s="3">
        <f t="shared" si="923"/>
        <v>0</v>
      </c>
      <c r="AM312" s="3">
        <f>AM316</f>
        <v>0</v>
      </c>
      <c r="AN312" s="3">
        <f t="shared" si="929"/>
        <v>0</v>
      </c>
      <c r="AO312" s="3">
        <f>AO316</f>
        <v>0</v>
      </c>
      <c r="AP312" s="3">
        <f t="shared" si="930"/>
        <v>0</v>
      </c>
      <c r="AQ312" s="3">
        <f t="shared" ref="AQ312" si="932">AQ316</f>
        <v>0</v>
      </c>
      <c r="AR312" s="3">
        <f t="shared" si="862"/>
        <v>0</v>
      </c>
      <c r="AS312" s="5"/>
      <c r="AT312" s="5"/>
    </row>
    <row r="313" spans="1:46" ht="72" x14ac:dyDescent="0.35">
      <c r="A313" s="31" t="s">
        <v>401</v>
      </c>
      <c r="B313" s="24" t="s">
        <v>361</v>
      </c>
      <c r="C313" s="2" t="s">
        <v>362</v>
      </c>
      <c r="D313" s="3"/>
      <c r="E313" s="3"/>
      <c r="F313" s="4"/>
      <c r="G313" s="3"/>
      <c r="H313" s="4"/>
      <c r="I313" s="3"/>
      <c r="J313" s="4"/>
      <c r="K313" s="3">
        <f>K315+K316</f>
        <v>300000</v>
      </c>
      <c r="L313" s="4">
        <f t="shared" si="894"/>
        <v>300000</v>
      </c>
      <c r="M313" s="3">
        <f>M315+M316</f>
        <v>0</v>
      </c>
      <c r="N313" s="4">
        <f>L313+M313</f>
        <v>300000</v>
      </c>
      <c r="O313" s="3">
        <f>O315+O316</f>
        <v>0</v>
      </c>
      <c r="P313" s="4">
        <f>N313+O313</f>
        <v>300000</v>
      </c>
      <c r="Q313" s="3">
        <f>Q315+Q316</f>
        <v>0</v>
      </c>
      <c r="R313" s="3">
        <f t="shared" si="850"/>
        <v>300000</v>
      </c>
      <c r="S313" s="3"/>
      <c r="T313" s="3"/>
      <c r="U313" s="4"/>
      <c r="V313" s="3"/>
      <c r="W313" s="4"/>
      <c r="X313" s="3"/>
      <c r="Y313" s="4">
        <f t="shared" si="920"/>
        <v>0</v>
      </c>
      <c r="Z313" s="3"/>
      <c r="AA313" s="4">
        <f t="shared" si="927"/>
        <v>0</v>
      </c>
      <c r="AB313" s="3"/>
      <c r="AC313" s="4">
        <f t="shared" si="928"/>
        <v>0</v>
      </c>
      <c r="AD313" s="3"/>
      <c r="AE313" s="3">
        <f t="shared" si="857"/>
        <v>0</v>
      </c>
      <c r="AF313" s="3"/>
      <c r="AG313" s="3"/>
      <c r="AH313" s="3"/>
      <c r="AI313" s="3"/>
      <c r="AJ313" s="3"/>
      <c r="AK313" s="3"/>
      <c r="AL313" s="3">
        <f t="shared" si="923"/>
        <v>0</v>
      </c>
      <c r="AM313" s="3"/>
      <c r="AN313" s="3">
        <f t="shared" si="929"/>
        <v>0</v>
      </c>
      <c r="AO313" s="3"/>
      <c r="AP313" s="3">
        <f t="shared" si="930"/>
        <v>0</v>
      </c>
      <c r="AQ313" s="3"/>
      <c r="AR313" s="3">
        <f t="shared" si="862"/>
        <v>0</v>
      </c>
      <c r="AS313" s="5"/>
      <c r="AT313" s="5"/>
    </row>
    <row r="314" spans="1:46" x14ac:dyDescent="0.35">
      <c r="A314" s="32"/>
      <c r="B314" s="24" t="s">
        <v>5</v>
      </c>
      <c r="C314" s="2"/>
      <c r="D314" s="3"/>
      <c r="E314" s="3"/>
      <c r="F314" s="4"/>
      <c r="G314" s="3"/>
      <c r="H314" s="4"/>
      <c r="I314" s="3"/>
      <c r="J314" s="4"/>
      <c r="K314" s="3"/>
      <c r="L314" s="4"/>
      <c r="M314" s="3"/>
      <c r="N314" s="4"/>
      <c r="O314" s="3"/>
      <c r="P314" s="4"/>
      <c r="Q314" s="3"/>
      <c r="R314" s="3"/>
      <c r="S314" s="3"/>
      <c r="T314" s="3"/>
      <c r="U314" s="4"/>
      <c r="V314" s="3"/>
      <c r="W314" s="4"/>
      <c r="X314" s="3"/>
      <c r="Y314" s="4"/>
      <c r="Z314" s="3"/>
      <c r="AA314" s="4"/>
      <c r="AB314" s="3"/>
      <c r="AC314" s="4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5"/>
      <c r="AT314" s="5"/>
    </row>
    <row r="315" spans="1:46" hidden="1" x14ac:dyDescent="0.35">
      <c r="A315" s="30"/>
      <c r="B315" s="1" t="s">
        <v>6</v>
      </c>
      <c r="C315" s="2"/>
      <c r="D315" s="3"/>
      <c r="E315" s="3"/>
      <c r="F315" s="4"/>
      <c r="G315" s="3"/>
      <c r="H315" s="4"/>
      <c r="I315" s="3"/>
      <c r="J315" s="4"/>
      <c r="K315" s="3">
        <v>15000</v>
      </c>
      <c r="L315" s="4">
        <f t="shared" si="894"/>
        <v>15000</v>
      </c>
      <c r="M315" s="3"/>
      <c r="N315" s="4">
        <f>L315+M315</f>
        <v>15000</v>
      </c>
      <c r="O315" s="3"/>
      <c r="P315" s="4">
        <f>N315+O315</f>
        <v>15000</v>
      </c>
      <c r="Q315" s="3"/>
      <c r="R315" s="4">
        <f t="shared" si="850"/>
        <v>15000</v>
      </c>
      <c r="S315" s="3"/>
      <c r="T315" s="3"/>
      <c r="U315" s="4"/>
      <c r="V315" s="3"/>
      <c r="W315" s="4"/>
      <c r="X315" s="3"/>
      <c r="Y315" s="4">
        <f t="shared" si="920"/>
        <v>0</v>
      </c>
      <c r="Z315" s="3"/>
      <c r="AA315" s="4">
        <f t="shared" ref="AA315:AA317" si="933">Y315+Z315</f>
        <v>0</v>
      </c>
      <c r="AB315" s="3"/>
      <c r="AC315" s="4">
        <f t="shared" ref="AC315:AC317" si="934">AA315+AB315</f>
        <v>0</v>
      </c>
      <c r="AD315" s="3"/>
      <c r="AE315" s="4">
        <f t="shared" si="857"/>
        <v>0</v>
      </c>
      <c r="AF315" s="3"/>
      <c r="AG315" s="3"/>
      <c r="AH315" s="3"/>
      <c r="AI315" s="3"/>
      <c r="AJ315" s="3"/>
      <c r="AK315" s="3"/>
      <c r="AL315" s="3">
        <f t="shared" si="923"/>
        <v>0</v>
      </c>
      <c r="AM315" s="3"/>
      <c r="AN315" s="3">
        <f t="shared" ref="AN315:AN317" si="935">AL315+AM315</f>
        <v>0</v>
      </c>
      <c r="AO315" s="3"/>
      <c r="AP315" s="3">
        <f t="shared" ref="AP315:AP317" si="936">AN315+AO315</f>
        <v>0</v>
      </c>
      <c r="AQ315" s="3"/>
      <c r="AR315" s="3">
        <f t="shared" si="862"/>
        <v>0</v>
      </c>
      <c r="AS315" s="5" t="s">
        <v>378</v>
      </c>
      <c r="AT315" s="5">
        <v>0</v>
      </c>
    </row>
    <row r="316" spans="1:46" x14ac:dyDescent="0.35">
      <c r="A316" s="32"/>
      <c r="B316" s="14" t="s">
        <v>12</v>
      </c>
      <c r="C316" s="2"/>
      <c r="D316" s="3"/>
      <c r="E316" s="3"/>
      <c r="F316" s="4"/>
      <c r="G316" s="3"/>
      <c r="H316" s="4"/>
      <c r="I316" s="3"/>
      <c r="J316" s="4"/>
      <c r="K316" s="3">
        <v>285000</v>
      </c>
      <c r="L316" s="4">
        <f t="shared" si="894"/>
        <v>285000</v>
      </c>
      <c r="M316" s="3"/>
      <c r="N316" s="4">
        <f>L316+M316</f>
        <v>285000</v>
      </c>
      <c r="O316" s="3"/>
      <c r="P316" s="4">
        <f>N316+O316</f>
        <v>285000</v>
      </c>
      <c r="Q316" s="3"/>
      <c r="R316" s="3">
        <f t="shared" si="850"/>
        <v>285000</v>
      </c>
      <c r="S316" s="3"/>
      <c r="T316" s="3"/>
      <c r="U316" s="4"/>
      <c r="V316" s="3"/>
      <c r="W316" s="4"/>
      <c r="X316" s="3"/>
      <c r="Y316" s="4">
        <f t="shared" si="920"/>
        <v>0</v>
      </c>
      <c r="Z316" s="3"/>
      <c r="AA316" s="4">
        <f t="shared" si="933"/>
        <v>0</v>
      </c>
      <c r="AB316" s="3"/>
      <c r="AC316" s="4">
        <f t="shared" si="934"/>
        <v>0</v>
      </c>
      <c r="AD316" s="3"/>
      <c r="AE316" s="3">
        <f t="shared" si="857"/>
        <v>0</v>
      </c>
      <c r="AF316" s="3"/>
      <c r="AG316" s="3"/>
      <c r="AH316" s="3"/>
      <c r="AI316" s="3"/>
      <c r="AJ316" s="3"/>
      <c r="AK316" s="3"/>
      <c r="AL316" s="3">
        <f t="shared" si="923"/>
        <v>0</v>
      </c>
      <c r="AM316" s="3"/>
      <c r="AN316" s="3">
        <f t="shared" si="935"/>
        <v>0</v>
      </c>
      <c r="AO316" s="3"/>
      <c r="AP316" s="3">
        <f t="shared" si="936"/>
        <v>0</v>
      </c>
      <c r="AQ316" s="3"/>
      <c r="AR316" s="3">
        <f t="shared" si="862"/>
        <v>0</v>
      </c>
      <c r="AS316" s="5" t="s">
        <v>378</v>
      </c>
      <c r="AT316" s="5"/>
    </row>
    <row r="317" spans="1:46" x14ac:dyDescent="0.35">
      <c r="A317" s="23"/>
      <c r="B317" s="47" t="s">
        <v>8</v>
      </c>
      <c r="C317" s="47"/>
      <c r="D317" s="3">
        <f>D16+D99+D141+D171+D272+D289+D292+D301+D306</f>
        <v>9327615.6000000015</v>
      </c>
      <c r="E317" s="3">
        <f>E16+E99+E141+E171+E272+E289+E292+E301+E306</f>
        <v>-109687.58099999999</v>
      </c>
      <c r="F317" s="3">
        <f t="shared" si="750"/>
        <v>9217928.0190000013</v>
      </c>
      <c r="G317" s="3">
        <f>G16+G99+G141+G171+G272+G289+G292+G301+G306</f>
        <v>867731.41299999994</v>
      </c>
      <c r="H317" s="3">
        <f t="shared" si="910"/>
        <v>10085659.432000002</v>
      </c>
      <c r="I317" s="3">
        <f>I16+I99+I141+I171+I272+I289+I292+I301+I306</f>
        <v>3673.8</v>
      </c>
      <c r="J317" s="3">
        <f t="shared" si="893"/>
        <v>10089333.232000003</v>
      </c>
      <c r="K317" s="3">
        <f>K16+K99+K141+K171+K272+K289+K292+K301+K306+K309</f>
        <v>798176.74499999988</v>
      </c>
      <c r="L317" s="3">
        <f t="shared" si="894"/>
        <v>10887509.977000002</v>
      </c>
      <c r="M317" s="3">
        <f>M16+M99+M141+M171+M272+M289+M292+M301+M306+M309</f>
        <v>5997.241</v>
      </c>
      <c r="N317" s="3">
        <f>L317+M317</f>
        <v>10893507.218000002</v>
      </c>
      <c r="O317" s="3">
        <f>O16+O99+O141+O171+O272+O289+O292+O301+O306+O309</f>
        <v>-13340.246000000052</v>
      </c>
      <c r="P317" s="3">
        <f>N317+O317</f>
        <v>10880166.972000003</v>
      </c>
      <c r="Q317" s="3">
        <f>Q16+Q99+Q141+Q171+Q272+Q289+Q292+Q301+Q306+Q309</f>
        <v>-544706.05099999998</v>
      </c>
      <c r="R317" s="3">
        <f t="shared" si="850"/>
        <v>10335460.921000004</v>
      </c>
      <c r="S317" s="3">
        <f>S16+S99+S141+S171+S272+S289+S292+S301+S306</f>
        <v>8208529.2999999989</v>
      </c>
      <c r="T317" s="3">
        <f>T16+T99+T141+T171+T272+T289+T292+T301+T306</f>
        <v>0</v>
      </c>
      <c r="U317" s="3">
        <f t="shared" si="751"/>
        <v>8208529.2999999989</v>
      </c>
      <c r="V317" s="3">
        <f>V16+V99+V141+V171+V272+V289+V292+V301+V306</f>
        <v>81795.210000000021</v>
      </c>
      <c r="W317" s="3">
        <f t="shared" si="882"/>
        <v>8290324.5099999988</v>
      </c>
      <c r="X317" s="3">
        <f>X16+X99+X141+X171+X272+X289+X292+X301+X306+X309</f>
        <v>373643.8</v>
      </c>
      <c r="Y317" s="3">
        <f t="shared" si="895"/>
        <v>8663968.3099999987</v>
      </c>
      <c r="Z317" s="3">
        <f>Z16+Z99+Z141+Z171+Z272+Z289+Z292+Z301+Z306+Z309</f>
        <v>-500000</v>
      </c>
      <c r="AA317" s="3">
        <f t="shared" si="933"/>
        <v>8163968.3099999987</v>
      </c>
      <c r="AB317" s="3">
        <f>AB16+AB99+AB141+AB171+AB272+AB289+AB292+AB301+AB306+AB309</f>
        <v>-891.68799999999828</v>
      </c>
      <c r="AC317" s="3">
        <f t="shared" si="934"/>
        <v>8163076.6219999986</v>
      </c>
      <c r="AD317" s="3">
        <f>AD16+AD99+AD141+AD171+AD272+AD289+AD292+AD301+AD306+AD309</f>
        <v>521809.46100000001</v>
      </c>
      <c r="AE317" s="3">
        <f t="shared" si="857"/>
        <v>8684886.0829999987</v>
      </c>
      <c r="AF317" s="3">
        <f>AF16+AF99+AF141+AF171+AF272+AF289+AF292+AF301+AF306</f>
        <v>7858887.1999999993</v>
      </c>
      <c r="AG317" s="3">
        <f>AG16+AG99+AG141+AG171+AG272+AG289+AG292+AG301+AG306</f>
        <v>37871.701999999997</v>
      </c>
      <c r="AH317" s="3">
        <f t="shared" si="752"/>
        <v>7896758.9019999988</v>
      </c>
      <c r="AI317" s="3">
        <f>AI16+AI99+AI141+AI171+AI272+AI289+AI292+AI301+AI306</f>
        <v>-94068.400000000009</v>
      </c>
      <c r="AJ317" s="3">
        <f t="shared" si="886"/>
        <v>7802690.5019999985</v>
      </c>
      <c r="AK317" s="3">
        <f>AK16+AK99+AK141+AK171+AK272+AK289+AK292+AK301+AK306+AK309</f>
        <v>224191.67000000004</v>
      </c>
      <c r="AL317" s="3">
        <f t="shared" si="898"/>
        <v>8026882.1719999984</v>
      </c>
      <c r="AM317" s="3">
        <f>AM16+AM99+AM141+AM171+AM272+AM289+AM292+AM301+AM306+AM309</f>
        <v>0</v>
      </c>
      <c r="AN317" s="3">
        <f t="shared" si="935"/>
        <v>8026882.1719999984</v>
      </c>
      <c r="AO317" s="3">
        <f>AO16+AO99+AO141+AO171+AO272+AO289+AO292+AO301+AO306+AO309</f>
        <v>0</v>
      </c>
      <c r="AP317" s="3">
        <f t="shared" si="936"/>
        <v>8026882.1719999984</v>
      </c>
      <c r="AQ317" s="3">
        <f>AQ16+AQ99+AQ141+AQ171+AQ272+AQ289+AQ292+AQ301+AQ306+AQ309</f>
        <v>343110.43400000001</v>
      </c>
      <c r="AR317" s="3">
        <f t="shared" si="862"/>
        <v>8369992.6059999987</v>
      </c>
      <c r="AS317" s="5"/>
      <c r="AT317" s="5"/>
    </row>
    <row r="318" spans="1:46" x14ac:dyDescent="0.35">
      <c r="A318" s="23"/>
      <c r="B318" s="47" t="s">
        <v>9</v>
      </c>
      <c r="C318" s="5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5"/>
      <c r="AT318" s="5"/>
    </row>
    <row r="319" spans="1:46" x14ac:dyDescent="0.35">
      <c r="A319" s="23"/>
      <c r="B319" s="47" t="s">
        <v>21</v>
      </c>
      <c r="C319" s="47"/>
      <c r="D319" s="3">
        <f>D174</f>
        <v>1644791.2999999998</v>
      </c>
      <c r="E319" s="3">
        <f>E174</f>
        <v>0</v>
      </c>
      <c r="F319" s="3">
        <f t="shared" si="750"/>
        <v>1644791.2999999998</v>
      </c>
      <c r="G319" s="3">
        <f>G174</f>
        <v>-147505</v>
      </c>
      <c r="H319" s="3">
        <f t="shared" ref="H319:H322" si="937">F319+G319</f>
        <v>1497286.2999999998</v>
      </c>
      <c r="I319" s="3">
        <f>I174</f>
        <v>0</v>
      </c>
      <c r="J319" s="3">
        <f t="shared" ref="J319:J322" si="938">H319+I319</f>
        <v>1497286.2999999998</v>
      </c>
      <c r="K319" s="3">
        <f>K174</f>
        <v>18402.5</v>
      </c>
      <c r="L319" s="3">
        <f t="shared" ref="L319:L322" si="939">J319+K319</f>
        <v>1515688.7999999998</v>
      </c>
      <c r="M319" s="3">
        <f>M174</f>
        <v>0</v>
      </c>
      <c r="N319" s="3">
        <f>L319+M319</f>
        <v>1515688.7999999998</v>
      </c>
      <c r="O319" s="3">
        <f>O174</f>
        <v>-4.3655745685100555E-11</v>
      </c>
      <c r="P319" s="3">
        <f>N319+O319</f>
        <v>1515688.7999999998</v>
      </c>
      <c r="Q319" s="3">
        <f>Q174</f>
        <v>0</v>
      </c>
      <c r="R319" s="3">
        <f t="shared" si="850"/>
        <v>1515688.7999999998</v>
      </c>
      <c r="S319" s="3">
        <f>S174</f>
        <v>2102955</v>
      </c>
      <c r="T319" s="3">
        <f>T174</f>
        <v>0</v>
      </c>
      <c r="U319" s="3">
        <f t="shared" si="751"/>
        <v>2102955</v>
      </c>
      <c r="V319" s="3">
        <f>V174</f>
        <v>0</v>
      </c>
      <c r="W319" s="3">
        <f t="shared" ref="W319:W322" si="940">U319+V319</f>
        <v>2102955</v>
      </c>
      <c r="X319" s="3">
        <f>X174</f>
        <v>0</v>
      </c>
      <c r="Y319" s="3">
        <f t="shared" ref="Y319:Y322" si="941">W319+X319</f>
        <v>2102955</v>
      </c>
      <c r="Z319" s="3">
        <f>Z174</f>
        <v>0</v>
      </c>
      <c r="AA319" s="3">
        <f t="shared" ref="AA319:AA322" si="942">Y319+Z319</f>
        <v>2102955</v>
      </c>
      <c r="AB319" s="3">
        <f>AB174</f>
        <v>0</v>
      </c>
      <c r="AC319" s="3">
        <f t="shared" ref="AC319:AC322" si="943">AA319+AB319</f>
        <v>2102955</v>
      </c>
      <c r="AD319" s="3">
        <f>AD174</f>
        <v>0</v>
      </c>
      <c r="AE319" s="3">
        <f t="shared" si="857"/>
        <v>2102955</v>
      </c>
      <c r="AF319" s="3">
        <f>AF174</f>
        <v>1860675</v>
      </c>
      <c r="AG319" s="3">
        <f>AG174</f>
        <v>0</v>
      </c>
      <c r="AH319" s="3">
        <f t="shared" si="752"/>
        <v>1860675</v>
      </c>
      <c r="AI319" s="3">
        <f>AI174</f>
        <v>0</v>
      </c>
      <c r="AJ319" s="3">
        <f t="shared" ref="AJ319:AJ322" si="944">AH319+AI319</f>
        <v>1860675</v>
      </c>
      <c r="AK319" s="3">
        <f>AK174</f>
        <v>0</v>
      </c>
      <c r="AL319" s="3">
        <f t="shared" ref="AL319:AL322" si="945">AJ319+AK319</f>
        <v>1860675</v>
      </c>
      <c r="AM319" s="3">
        <f>AM174</f>
        <v>0</v>
      </c>
      <c r="AN319" s="3">
        <f t="shared" ref="AN319:AN322" si="946">AL319+AM319</f>
        <v>1860675</v>
      </c>
      <c r="AO319" s="3">
        <f>AO174</f>
        <v>0</v>
      </c>
      <c r="AP319" s="3">
        <f t="shared" ref="AP319:AP322" si="947">AN319+AO319</f>
        <v>1860675</v>
      </c>
      <c r="AQ319" s="3">
        <f>AQ174</f>
        <v>0</v>
      </c>
      <c r="AR319" s="3">
        <f t="shared" si="862"/>
        <v>1860675</v>
      </c>
      <c r="AS319" s="5"/>
      <c r="AT319" s="5"/>
    </row>
    <row r="320" spans="1:46" x14ac:dyDescent="0.35">
      <c r="A320" s="23"/>
      <c r="B320" s="47" t="s">
        <v>12</v>
      </c>
      <c r="C320" s="47"/>
      <c r="D320" s="3">
        <f>D19+D102+D144+D275</f>
        <v>3434674.0999999996</v>
      </c>
      <c r="E320" s="3">
        <f>E19+E102+E144+E275</f>
        <v>0</v>
      </c>
      <c r="F320" s="3">
        <f t="shared" si="750"/>
        <v>3434674.0999999996</v>
      </c>
      <c r="G320" s="3">
        <f>G19+G102+G144+G275</f>
        <v>144358.79999999999</v>
      </c>
      <c r="H320" s="3">
        <f t="shared" si="937"/>
        <v>3579032.8999999994</v>
      </c>
      <c r="I320" s="3">
        <f>I19+I102+I144+I275</f>
        <v>0</v>
      </c>
      <c r="J320" s="3">
        <f t="shared" si="938"/>
        <v>3579032.8999999994</v>
      </c>
      <c r="K320" s="3">
        <f>K19+K102+K144+K275+K312</f>
        <v>554174.89999999991</v>
      </c>
      <c r="L320" s="3">
        <f t="shared" si="939"/>
        <v>4133207.7999999993</v>
      </c>
      <c r="M320" s="3">
        <f>M19+M102+M144+M275+M312</f>
        <v>0</v>
      </c>
      <c r="N320" s="3">
        <f>L320+M320</f>
        <v>4133207.7999999993</v>
      </c>
      <c r="O320" s="3">
        <f>O19+O102+O144+O275+O312</f>
        <v>0</v>
      </c>
      <c r="P320" s="3">
        <f>N320+O320</f>
        <v>4133207.7999999993</v>
      </c>
      <c r="Q320" s="3">
        <f>Q19+Q102+Q144+Q275+Q312</f>
        <v>0</v>
      </c>
      <c r="R320" s="3">
        <f t="shared" si="850"/>
        <v>4133207.7999999993</v>
      </c>
      <c r="S320" s="3">
        <f>S19+S102+S144+S275</f>
        <v>2189848.7000000002</v>
      </c>
      <c r="T320" s="3">
        <f>T19+T102+T144+T275</f>
        <v>0</v>
      </c>
      <c r="U320" s="3">
        <f t="shared" si="751"/>
        <v>2189848.7000000002</v>
      </c>
      <c r="V320" s="3">
        <f>V19+V102+V144+V275</f>
        <v>-6947.6</v>
      </c>
      <c r="W320" s="3">
        <f t="shared" si="940"/>
        <v>2182901.1</v>
      </c>
      <c r="X320" s="3">
        <f>X19+X102+X144+X275+X312</f>
        <v>660406.4</v>
      </c>
      <c r="Y320" s="3">
        <f t="shared" si="941"/>
        <v>2843307.5</v>
      </c>
      <c r="Z320" s="3">
        <f>Z19+Z102+Z144+Z275+Z312</f>
        <v>-500000</v>
      </c>
      <c r="AA320" s="3">
        <f t="shared" si="942"/>
        <v>2343307.5</v>
      </c>
      <c r="AB320" s="3">
        <f>AB19+AB102+AB144+AB275+AB312</f>
        <v>0</v>
      </c>
      <c r="AC320" s="3">
        <f t="shared" si="943"/>
        <v>2343307.5</v>
      </c>
      <c r="AD320" s="3">
        <f>AD19+AD102+AD144+AD275+AD312</f>
        <v>0</v>
      </c>
      <c r="AE320" s="3">
        <f t="shared" si="857"/>
        <v>2343307.5</v>
      </c>
      <c r="AF320" s="3">
        <f>AF19+AF102+AF144+AF275</f>
        <v>940203.2</v>
      </c>
      <c r="AG320" s="3">
        <f>AG19+AG102+AG144+AG275</f>
        <v>0</v>
      </c>
      <c r="AH320" s="3">
        <f t="shared" si="752"/>
        <v>940203.2</v>
      </c>
      <c r="AI320" s="3">
        <f>AI19+AI102+AI144+AI275</f>
        <v>-79460.600000000006</v>
      </c>
      <c r="AJ320" s="3">
        <f t="shared" si="944"/>
        <v>860742.6</v>
      </c>
      <c r="AK320" s="3">
        <f>AK19+AK102+AK144+AK275+AK312</f>
        <v>282304.7</v>
      </c>
      <c r="AL320" s="3">
        <f t="shared" si="945"/>
        <v>1143047.3</v>
      </c>
      <c r="AM320" s="3">
        <f>AM19+AM102+AM144+AM275+AM312</f>
        <v>0</v>
      </c>
      <c r="AN320" s="3">
        <f t="shared" si="946"/>
        <v>1143047.3</v>
      </c>
      <c r="AO320" s="3">
        <f>AO19+AO102+AO144+AO275+AO312</f>
        <v>0</v>
      </c>
      <c r="AP320" s="3">
        <f t="shared" si="947"/>
        <v>1143047.3</v>
      </c>
      <c r="AQ320" s="3">
        <f>AQ19+AQ102+AQ144+AQ275+AQ312</f>
        <v>0</v>
      </c>
      <c r="AR320" s="3">
        <f t="shared" si="862"/>
        <v>1143047.3</v>
      </c>
      <c r="AS320" s="5"/>
      <c r="AT320" s="5"/>
    </row>
    <row r="321" spans="1:46" x14ac:dyDescent="0.35">
      <c r="A321" s="23"/>
      <c r="B321" s="47" t="s">
        <v>20</v>
      </c>
      <c r="C321" s="47"/>
      <c r="D321" s="3">
        <f>D20+D103</f>
        <v>450505.8</v>
      </c>
      <c r="E321" s="3">
        <f>E20+E103</f>
        <v>0</v>
      </c>
      <c r="F321" s="3">
        <f t="shared" si="750"/>
        <v>450505.8</v>
      </c>
      <c r="G321" s="3">
        <f>G20+G103+G175</f>
        <v>376513.89999999997</v>
      </c>
      <c r="H321" s="3">
        <f t="shared" si="937"/>
        <v>827019.7</v>
      </c>
      <c r="I321" s="3">
        <f>I20+I103+I175</f>
        <v>0</v>
      </c>
      <c r="J321" s="3">
        <f t="shared" si="938"/>
        <v>827019.7</v>
      </c>
      <c r="K321" s="3">
        <f>K20+K103+K175</f>
        <v>0</v>
      </c>
      <c r="L321" s="3">
        <f t="shared" si="939"/>
        <v>827019.7</v>
      </c>
      <c r="M321" s="3">
        <f>M20+M103+M175</f>
        <v>0</v>
      </c>
      <c r="N321" s="3">
        <f>L321+M321</f>
        <v>827019.7</v>
      </c>
      <c r="O321" s="3">
        <f>O20+O103+O175</f>
        <v>0</v>
      </c>
      <c r="P321" s="3">
        <f>N321+O321</f>
        <v>827019.7</v>
      </c>
      <c r="Q321" s="3">
        <f>Q20+Q103+Q175</f>
        <v>0</v>
      </c>
      <c r="R321" s="3">
        <f t="shared" si="850"/>
        <v>827019.7</v>
      </c>
      <c r="S321" s="3">
        <f>S20+S103</f>
        <v>435018.2</v>
      </c>
      <c r="T321" s="3">
        <f>T20+T103</f>
        <v>0</v>
      </c>
      <c r="U321" s="3">
        <f t="shared" si="751"/>
        <v>435018.2</v>
      </c>
      <c r="V321" s="3">
        <f>V20+V103+V175</f>
        <v>-16630.899999999998</v>
      </c>
      <c r="W321" s="3">
        <f t="shared" si="940"/>
        <v>418387.3</v>
      </c>
      <c r="X321" s="3">
        <f>X20+X103+X175</f>
        <v>0</v>
      </c>
      <c r="Y321" s="3">
        <f t="shared" si="941"/>
        <v>418387.3</v>
      </c>
      <c r="Z321" s="3">
        <f>Z20+Z103+Z175</f>
        <v>0</v>
      </c>
      <c r="AA321" s="3">
        <f t="shared" si="942"/>
        <v>418387.3</v>
      </c>
      <c r="AB321" s="3">
        <f>AB20+AB103+AB175</f>
        <v>0</v>
      </c>
      <c r="AC321" s="3">
        <f t="shared" si="943"/>
        <v>418387.3</v>
      </c>
      <c r="AD321" s="3">
        <f>AD20+AD103+AD175</f>
        <v>0</v>
      </c>
      <c r="AE321" s="3">
        <f t="shared" si="857"/>
        <v>418387.3</v>
      </c>
      <c r="AF321" s="3">
        <f>AF20+AF103</f>
        <v>439776.60000000003</v>
      </c>
      <c r="AG321" s="3">
        <f>AG20+AG103</f>
        <v>0</v>
      </c>
      <c r="AH321" s="3">
        <f t="shared" si="752"/>
        <v>439776.60000000003</v>
      </c>
      <c r="AI321" s="3">
        <f>AI20+AI103+AI175</f>
        <v>-14607.800000000003</v>
      </c>
      <c r="AJ321" s="3">
        <f t="shared" si="944"/>
        <v>425168.80000000005</v>
      </c>
      <c r="AK321" s="3">
        <f>AK20+AK103+AK175</f>
        <v>0</v>
      </c>
      <c r="AL321" s="3">
        <f t="shared" si="945"/>
        <v>425168.80000000005</v>
      </c>
      <c r="AM321" s="3">
        <f>AM20+AM103+AM175</f>
        <v>0</v>
      </c>
      <c r="AN321" s="3">
        <f t="shared" si="946"/>
        <v>425168.80000000005</v>
      </c>
      <c r="AO321" s="3">
        <f>AO20+AO103+AO175</f>
        <v>0</v>
      </c>
      <c r="AP321" s="3">
        <f t="shared" si="947"/>
        <v>425168.80000000005</v>
      </c>
      <c r="AQ321" s="3">
        <f>AQ20+AQ103+AQ175</f>
        <v>0</v>
      </c>
      <c r="AR321" s="3">
        <f t="shared" si="862"/>
        <v>425168.80000000005</v>
      </c>
      <c r="AS321" s="5"/>
      <c r="AT321" s="5"/>
    </row>
    <row r="322" spans="1:46" x14ac:dyDescent="0.35">
      <c r="A322" s="23"/>
      <c r="B322" s="47" t="s">
        <v>116</v>
      </c>
      <c r="C322" s="48"/>
      <c r="D322" s="3">
        <f>D104</f>
        <v>518443.7</v>
      </c>
      <c r="E322" s="3">
        <f>E104</f>
        <v>0</v>
      </c>
      <c r="F322" s="3">
        <f t="shared" si="750"/>
        <v>518443.7</v>
      </c>
      <c r="G322" s="3">
        <f>G104</f>
        <v>352757.7</v>
      </c>
      <c r="H322" s="3">
        <f t="shared" si="937"/>
        <v>871201.4</v>
      </c>
      <c r="I322" s="3">
        <f>I104</f>
        <v>0</v>
      </c>
      <c r="J322" s="3">
        <f t="shared" si="938"/>
        <v>871201.4</v>
      </c>
      <c r="K322" s="3">
        <f>K104</f>
        <v>0</v>
      </c>
      <c r="L322" s="3">
        <f t="shared" si="939"/>
        <v>871201.4</v>
      </c>
      <c r="M322" s="3">
        <f>M104</f>
        <v>0</v>
      </c>
      <c r="N322" s="3">
        <f>L322+M322</f>
        <v>871201.4</v>
      </c>
      <c r="O322" s="3">
        <f>O104</f>
        <v>0</v>
      </c>
      <c r="P322" s="3">
        <f>N322+O322</f>
        <v>871201.4</v>
      </c>
      <c r="Q322" s="3">
        <f>Q104</f>
        <v>0</v>
      </c>
      <c r="R322" s="3">
        <f t="shared" si="850"/>
        <v>871201.4</v>
      </c>
      <c r="S322" s="3">
        <f>S104</f>
        <v>533322.9</v>
      </c>
      <c r="T322" s="3">
        <f>T104</f>
        <v>0</v>
      </c>
      <c r="U322" s="3">
        <f t="shared" si="751"/>
        <v>533322.9</v>
      </c>
      <c r="V322" s="3">
        <f>V104</f>
        <v>0</v>
      </c>
      <c r="W322" s="3">
        <f t="shared" si="940"/>
        <v>533322.9</v>
      </c>
      <c r="X322" s="3">
        <f>X104</f>
        <v>0</v>
      </c>
      <c r="Y322" s="3">
        <f t="shared" si="941"/>
        <v>533322.9</v>
      </c>
      <c r="Z322" s="3">
        <f>Z104</f>
        <v>0</v>
      </c>
      <c r="AA322" s="3">
        <f t="shared" si="942"/>
        <v>533322.9</v>
      </c>
      <c r="AB322" s="3">
        <f>AB104</f>
        <v>0</v>
      </c>
      <c r="AC322" s="3">
        <f t="shared" si="943"/>
        <v>533322.9</v>
      </c>
      <c r="AD322" s="3">
        <f>AD104</f>
        <v>0</v>
      </c>
      <c r="AE322" s="3">
        <f t="shared" si="857"/>
        <v>533322.9</v>
      </c>
      <c r="AF322" s="3">
        <f>AF104</f>
        <v>2107564.9</v>
      </c>
      <c r="AG322" s="3">
        <f>AG104</f>
        <v>0</v>
      </c>
      <c r="AH322" s="3">
        <f t="shared" si="752"/>
        <v>2107564.9</v>
      </c>
      <c r="AI322" s="3">
        <f>AI104</f>
        <v>0</v>
      </c>
      <c r="AJ322" s="3">
        <f t="shared" si="944"/>
        <v>2107564.9</v>
      </c>
      <c r="AK322" s="3">
        <f>AK104</f>
        <v>0</v>
      </c>
      <c r="AL322" s="3">
        <f t="shared" si="945"/>
        <v>2107564.9</v>
      </c>
      <c r="AM322" s="3">
        <f>AM104</f>
        <v>0</v>
      </c>
      <c r="AN322" s="3">
        <f t="shared" si="946"/>
        <v>2107564.9</v>
      </c>
      <c r="AO322" s="3">
        <f>AO104</f>
        <v>0</v>
      </c>
      <c r="AP322" s="3">
        <f t="shared" si="947"/>
        <v>2107564.9</v>
      </c>
      <c r="AQ322" s="3">
        <f>AQ104</f>
        <v>0</v>
      </c>
      <c r="AR322" s="3">
        <f t="shared" si="862"/>
        <v>2107564.9</v>
      </c>
      <c r="AS322" s="5"/>
      <c r="AT322" s="5"/>
    </row>
    <row r="323" spans="1:46" x14ac:dyDescent="0.35">
      <c r="A323" s="23"/>
      <c r="B323" s="47" t="s">
        <v>10</v>
      </c>
      <c r="C323" s="47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5"/>
      <c r="AT323" s="5"/>
    </row>
    <row r="324" spans="1:46" x14ac:dyDescent="0.35">
      <c r="A324" s="23"/>
      <c r="B324" s="50" t="s">
        <v>14</v>
      </c>
      <c r="C324" s="50"/>
      <c r="D324" s="3">
        <f>D307+D105+D106+D107+D109+D111+D112+D113+D114+D116+D118+D120+D121+D123+D125+D127+D128+D290+D293+D294+D295+D296+D297+D298+D299+D302+D303+D304+D21+D26+D31+D36+D41+D42+D47+D52+D57+D62+D63+D67+D71+D75+D79+D87+D88+D89</f>
        <v>2475715.6</v>
      </c>
      <c r="E324" s="3">
        <f>E307+E105+E106+E107+E109+E111+E112+E113+E114+E116+E118+E120+E121+E123+E125+E127+E128+E290+E293+E294+E295+E296+E297+E298+E299+E302+E303+E304+E21+E26+E31+E36+E41+E42+E47+E52+E57+E62+E63+E67+E71+E75+E79+E87+E88+E89+E305</f>
        <v>-110325.24399999999</v>
      </c>
      <c r="F324" s="3">
        <f t="shared" si="750"/>
        <v>2365390.3560000001</v>
      </c>
      <c r="G324" s="3">
        <f>G307+G105+G106+G107+G109+G111+G112+G113+G114+G116+G118+G120+G121+G123+G125+G127+G128+G290+G293+G294+G295+G296+G297+G298+G299+G302+G303+G304+G21+G26+G31+G36+G41+G42+G47+G52+G57+G62+G63+G67+G71+G75+G79+G87+G88+G89+G305+G300+G90+G91</f>
        <v>204543.383</v>
      </c>
      <c r="H324" s="3">
        <f t="shared" ref="H324:H330" si="948">F324+G324</f>
        <v>2569933.7390000001</v>
      </c>
      <c r="I324" s="3">
        <f>I307+I105+I106+I107+I109+I111+I112+I113+I114+I116+I118+I120+I121+I123+I125+I127+I128+I290+I293+I294+I295+I296+I297+I298+I299+I302+I303+I304+I21+I26+I31+I36+I41+I42+I47+I52+I57+I62+I63+I67+I71+I75+I79+I87+I88+I89+I305+I300+I90+I91</f>
        <v>0</v>
      </c>
      <c r="J324" s="3">
        <f t="shared" ref="J324:J330" si="949">H324+I324</f>
        <v>2569933.7390000001</v>
      </c>
      <c r="K324" s="3">
        <f>K307+K105+K106+K107+K109+K111+K112+K113+K114+K116+K118+K120+K121+K123+K125+K127+K128+K290+K293+K294+K295+K296+K297+K298+K299+K302+K303+K304+K21+K26+K31+K36+K41+K42+K47+K52+K57+K62+K63+K67+K71+K75+K79+K87+K88+K89+K305+K300+K90+K91+K168+K93</f>
        <v>328677.56999999995</v>
      </c>
      <c r="L324" s="3">
        <f t="shared" ref="L324:L331" si="950">J324+K324</f>
        <v>2898611.3089999999</v>
      </c>
      <c r="M324" s="3">
        <f>M307+M105+M106+M107+M109+M111+M112+M113+M114+M116+M118+M120+M121+M123+M125+M127+M128+M290+M293+M294+M295+M296+M297+M298+M299+M302+M303+M304+M21+M26+M31+M36+M41+M42+M47+M52+M57+M62+M63+M67+M71+M75+M79+M87+M88+M89+M305+M300+M90+M91+M168+M93</f>
        <v>5997.241</v>
      </c>
      <c r="N324" s="3">
        <f t="shared" ref="N324:N331" si="951">L324+M324</f>
        <v>2904608.55</v>
      </c>
      <c r="O324" s="3">
        <f>O307+O105+O106+O107+O109+O111+O112+O113+O114+O116+O118+O120+O121+O123+O125+O127+O128+O290+O293+O294+O295+O296+O297+O298+O299+O302+O303+O304+O21+O26+O31+O36+O41+O42+O47+O52+O57+O62+O63+O67+O71+O75+O79+O87+O88+O89+O305+O300+O90+O91+O168+O93+O97</f>
        <v>-41303.769</v>
      </c>
      <c r="P324" s="3">
        <f t="shared" ref="P324:P331" si="952">N324+O324</f>
        <v>2863304.781</v>
      </c>
      <c r="Q324" s="3">
        <f>Q307+Q105+Q106+Q107+Q109+Q111+Q112+Q113+Q114+Q116+Q118+Q120+Q121+Q123+Q125+Q127+Q128+Q290+Q293+Q294+Q295+Q296+Q297+Q298+Q299+Q302+Q303+Q304+Q21+Q26+Q31+Q36+Q41+Q42+Q47+Q52+Q57+Q62+Q63+Q67+Q71+Q75+Q79+Q87+Q88+Q89+Q305+Q300+Q90+Q91+Q168+Q93+Q97+Q291</f>
        <v>-524099.62100000004</v>
      </c>
      <c r="R324" s="3">
        <f t="shared" si="850"/>
        <v>2339205.16</v>
      </c>
      <c r="S324" s="3">
        <f>S307+S105+S106+S107+S109+S111+S112+S113+S114+S116+S118+S120+S121+S123+S125+S127+S128+S290+S293+S294+S295+S296+S297+S298+S299+S302+S303+S304+S21+S26+S31+S36+S41+S42+S47+S52+S57+S62+S63+S67+S71+S75+S79+S87+S88+S89</f>
        <v>2081487.4000000001</v>
      </c>
      <c r="T324" s="3">
        <f>T307+T105+T106+T107+T109+T111+T112+T113+T114+T116+T118+T120+T121+T123+T125+T127+T128+T290+T293+T294+T295+T296+T297+T298+T299+T302+T303+T304+T21+T26+T31+T36+T41+T42+T47+T52+T57+T62+T63+T67+T71+T75+T79+T87+T88+T89+T305</f>
        <v>0</v>
      </c>
      <c r="U324" s="3">
        <f t="shared" si="751"/>
        <v>2081487.4000000001</v>
      </c>
      <c r="V324" s="3">
        <f>V307+V105+V106+V107+V109+V111+V112+V113+V114+V116+V118+V120+V121+V123+V125+V127+V128+V290+V293+V294+V295+V296+V297+V298+V299+V302+V303+V304+V21+V26+V31+V36+V41+V42+V47+V52+V57+V62+V63+V67+V71+V75+V79+V87+V88+V89+V305+V300+V90+V91</f>
        <v>71104.11</v>
      </c>
      <c r="W324" s="3">
        <f t="shared" ref="W324:W330" si="953">U324+V324</f>
        <v>2152591.5100000002</v>
      </c>
      <c r="X324" s="3">
        <f>X307+X105+X106+X107+X109+X111+X112+X113+X114+X116+X118+X120+X121+X123+X125+X127+X128+X290+X293+X294+X295+X296+X297+X298+X299+X302+X303+X304+X21+X26+X31+X36+X41+X42+X47+X52+X57+X62+X63+X67+X71+X75+X79+X87+X88+X89+X305+X300+X90+X91+X168+X93</f>
        <v>-74406.200000000026</v>
      </c>
      <c r="Y324" s="3">
        <f t="shared" ref="Y324:Y331" si="954">W324+X324</f>
        <v>2078185.3100000003</v>
      </c>
      <c r="Z324" s="3">
        <f>Z307+Z105+Z106+Z107+Z109+Z111+Z112+Z113+Z114+Z116+Z118+Z120+Z121+Z123+Z125+Z127+Z128+Z290+Z293+Z294+Z295+Z296+Z297+Z298+Z299+Z302+Z303+Z304+Z21+Z26+Z31+Z36+Z41+Z42+Z47+Z52+Z57+Z62+Z63+Z67+Z71+Z75+Z79+Z87+Z88+Z89+Z305+Z300+Z90+Z91+Z168+Z93</f>
        <v>0</v>
      </c>
      <c r="AA324" s="3">
        <f t="shared" ref="AA324:AA331" si="955">Y324+Z324</f>
        <v>2078185.3100000003</v>
      </c>
      <c r="AB324" s="3">
        <f>AB307+AB105+AB106+AB107+AB109+AB111+AB112+AB113+AB114+AB116+AB118+AB120+AB121+AB123+AB125+AB127+AB128+AB290+AB293+AB294+AB295+AB296+AB297+AB298+AB299+AB302+AB303+AB304+AB21+AB26+AB31+AB36+AB41+AB42+AB47+AB52+AB57+AB62+AB63+AB67+AB71+AB75+AB79+AB87+AB88+AB89+AB305+AB300+AB90+AB91+AB168+AB93+AB97</f>
        <v>33108.311999999998</v>
      </c>
      <c r="AC324" s="3">
        <f t="shared" ref="AC324:AC331" si="956">AA324+AB324</f>
        <v>2111293.6220000004</v>
      </c>
      <c r="AD324" s="3">
        <f>AD307+AD105+AD106+AD107+AD109+AD111+AD112+AD113+AD114+AD116+AD118+AD120+AD121+AD123+AD125+AD127+AD128+AD290+AD293+AD294+AD295+AD296+AD297+AD298+AD299+AD302+AD303+AD304+AD21+AD26+AD31+AD36+AD41+AD42+AD47+AD52+AD57+AD62+AD63+AD67+AD71+AD75+AD79+AD87+AD88+AD89+AD305+AD300+AD90+AD91+AD168+AD93+AD97+AD291</f>
        <v>409706.86800000002</v>
      </c>
      <c r="AE324" s="3">
        <f t="shared" si="857"/>
        <v>2521000.4900000002</v>
      </c>
      <c r="AF324" s="3">
        <f>AF307+AF105+AF106+AF107+AF109+AF111+AF112+AF113+AF114+AF116+AF118+AF120+AF121+AF123+AF125+AF127+AF128+AF290+AF293+AF294+AF295+AF296+AF297+AF298+AF299+AF302+AF303+AF304+AF21+AF26+AF31+AF36+AF41+AF42+AF47+AF52+AF57+AF62+AF63+AF67+AF71+AF75+AF79+AF87+AF88+AF89</f>
        <v>1977979.4</v>
      </c>
      <c r="AG324" s="3">
        <f>AG307+AG105+AG106+AG107+AG109+AG111+AG112+AG113+AG114+AG116+AG118+AG120+AG121+AG123+AG125+AG127+AG128+AG290+AG293+AG294+AG295+AG296+AG297+AG298+AG299+AG302+AG303+AG304+AG21+AG26+AG31+AG36+AG41+AG42+AG47+AG52+AG57+AG62+AG63+AG67+AG71+AG75+AG79+AG87+AG88+AG89+AG305</f>
        <v>37871.701999999997</v>
      </c>
      <c r="AH324" s="3">
        <f t="shared" si="752"/>
        <v>2015851.102</v>
      </c>
      <c r="AI324" s="3">
        <f>AI307+AI105+AI106+AI107+AI109+AI111+AI112+AI113+AI114+AI116+AI118+AI120+AI121+AI123+AI125+AI127+AI128+AI290+AI293+AI294+AI295+AI296+AI297+AI298+AI299+AI302+AI303+AI304+AI21+AI26+AI31+AI36+AI41+AI42+AI47+AI52+AI57+AI62+AI63+AI67+AI71+AI75+AI79+AI87+AI88+AI89+AI305+AI300+AI90+AI91</f>
        <v>-104759.6</v>
      </c>
      <c r="AJ324" s="3">
        <f t="shared" ref="AJ324:AJ329" si="957">AH324+AI324</f>
        <v>1911091.5019999999</v>
      </c>
      <c r="AK324" s="3">
        <f>AK307+AK105+AK106+AK107+AK109+AK111+AK112+AK113+AK114+AK116+AK118+AK120+AK121+AK123+AK125+AK127+AK128+AK290+AK293+AK294+AK295+AK296+AK297+AK298+AK299+AK302+AK303+AK304+AK21+AK26+AK31+AK36+AK41+AK42+AK47+AK52+AK57+AK62+AK63+AK67+AK71+AK75+AK79+AK87+AK88+AK89+AK305+AK300+AK90+AK91+AK168+AK93</f>
        <v>348821.67000000004</v>
      </c>
      <c r="AL324" s="3">
        <f t="shared" ref="AL324:AL331" si="958">AJ324+AK324</f>
        <v>2259913.1719999998</v>
      </c>
      <c r="AM324" s="3">
        <f>AM307+AM105+AM106+AM107+AM109+AM111+AM112+AM113+AM114+AM116+AM118+AM120+AM121+AM123+AM125+AM127+AM128+AM290+AM293+AM294+AM295+AM296+AM297+AM298+AM299+AM302+AM303+AM304+AM21+AM26+AM31+AM36+AM41+AM42+AM47+AM52+AM57+AM62+AM63+AM67+AM71+AM75+AM79+AM87+AM88+AM89+AM305+AM300+AM90+AM91+AM168+AM93</f>
        <v>0</v>
      </c>
      <c r="AN324" s="3">
        <f t="shared" ref="AN324:AN331" si="959">AL324+AM324</f>
        <v>2259913.1719999998</v>
      </c>
      <c r="AO324" s="3">
        <f>AO307+AO105+AO106+AO107+AO109+AO111+AO112+AO113+AO114+AO116+AO118+AO120+AO121+AO123+AO125+AO127+AO128+AO290+AO293+AO294+AO295+AO296+AO297+AO298+AO299+AO302+AO303+AO304+AO21+AO26+AO31+AO36+AO41+AO42+AO47+AO52+AO57+AO62+AO63+AO67+AO71+AO75+AO79+AO87+AO88+AO89+AO305+AO300+AO90+AO91+AO168+AO93+AO97</f>
        <v>0</v>
      </c>
      <c r="AP324" s="3">
        <f t="shared" ref="AP324:AP331" si="960">AN324+AO324</f>
        <v>2259913.1719999998</v>
      </c>
      <c r="AQ324" s="3">
        <f>AQ307+AQ105+AQ106+AQ107+AQ109+AQ111+AQ112+AQ113+AQ114+AQ116+AQ118+AQ120+AQ121+AQ123+AQ125+AQ127+AQ128+AQ290+AQ293+AQ294+AQ295+AQ296+AQ297+AQ298+AQ299+AQ302+AQ303+AQ304+AQ21+AQ26+AQ31+AQ36+AQ41+AQ42+AQ47+AQ52+AQ57+AQ62+AQ63+AQ67+AQ71+AQ75+AQ79+AQ87+AQ88+AQ89+AQ305+AQ300+AQ90+AQ91+AQ168+AQ93+AQ97+AQ291</f>
        <v>211939.13800000001</v>
      </c>
      <c r="AR324" s="3">
        <f t="shared" si="862"/>
        <v>2471852.3099999996</v>
      </c>
      <c r="AS324" s="5"/>
      <c r="AT324" s="5"/>
    </row>
    <row r="325" spans="1:46" x14ac:dyDescent="0.35">
      <c r="A325" s="23"/>
      <c r="B325" s="51" t="s">
        <v>3</v>
      </c>
      <c r="C325" s="48"/>
      <c r="D325" s="3">
        <f>D129+D134+D137</f>
        <v>1770073.9000000001</v>
      </c>
      <c r="E325" s="3">
        <f>E129+E134+E137</f>
        <v>0</v>
      </c>
      <c r="F325" s="3">
        <f t="shared" si="750"/>
        <v>1770073.9000000001</v>
      </c>
      <c r="G325" s="3">
        <f>G129+G134+G137</f>
        <v>405538.97700000001</v>
      </c>
      <c r="H325" s="3">
        <f t="shared" si="948"/>
        <v>2175612.8770000003</v>
      </c>
      <c r="I325" s="3">
        <f>I129+I134+I137</f>
        <v>3673.8</v>
      </c>
      <c r="J325" s="3">
        <f t="shared" si="949"/>
        <v>2179286.6770000001</v>
      </c>
      <c r="K325" s="3">
        <f>K129+K134+K137</f>
        <v>33341.962999999996</v>
      </c>
      <c r="L325" s="3">
        <f t="shared" si="950"/>
        <v>2212628.64</v>
      </c>
      <c r="M325" s="3">
        <f>M129+M134+M137</f>
        <v>0</v>
      </c>
      <c r="N325" s="3">
        <f t="shared" si="951"/>
        <v>2212628.64</v>
      </c>
      <c r="O325" s="3">
        <f>O129+O134+O137</f>
        <v>35724.610999999997</v>
      </c>
      <c r="P325" s="3">
        <f t="shared" si="952"/>
        <v>2248353.2510000002</v>
      </c>
      <c r="Q325" s="3">
        <f>Q129+Q134+Q137</f>
        <v>44874.815999999999</v>
      </c>
      <c r="R325" s="3">
        <f t="shared" si="850"/>
        <v>2293228.0670000003</v>
      </c>
      <c r="S325" s="3">
        <f>S129+S134+S137</f>
        <v>2154109.1999999997</v>
      </c>
      <c r="T325" s="3">
        <f>T129+T134+T137</f>
        <v>0</v>
      </c>
      <c r="U325" s="3">
        <f t="shared" si="751"/>
        <v>2154109.1999999997</v>
      </c>
      <c r="V325" s="3">
        <f>V129+V134+V137</f>
        <v>10691.099999999999</v>
      </c>
      <c r="W325" s="3">
        <f t="shared" si="953"/>
        <v>2164800.2999999998</v>
      </c>
      <c r="X325" s="3">
        <f>X129+X134+X137</f>
        <v>0</v>
      </c>
      <c r="Y325" s="3">
        <f t="shared" si="954"/>
        <v>2164800.2999999998</v>
      </c>
      <c r="Z325" s="3">
        <f>Z129+Z134+Z137</f>
        <v>0</v>
      </c>
      <c r="AA325" s="3">
        <f t="shared" si="955"/>
        <v>2164800.2999999998</v>
      </c>
      <c r="AB325" s="3">
        <f>AB129+AB134+AB137</f>
        <v>0</v>
      </c>
      <c r="AC325" s="3">
        <f t="shared" si="956"/>
        <v>2164800.2999999998</v>
      </c>
      <c r="AD325" s="3">
        <f>AD129+AD134+AD137</f>
        <v>0</v>
      </c>
      <c r="AE325" s="3">
        <f t="shared" si="857"/>
        <v>2164800.2999999998</v>
      </c>
      <c r="AF325" s="3">
        <f>AF129+AF134+AF137</f>
        <v>2540924.4</v>
      </c>
      <c r="AG325" s="3">
        <f>AG129+AG134+AG137</f>
        <v>0</v>
      </c>
      <c r="AH325" s="3">
        <f t="shared" si="752"/>
        <v>2540924.4</v>
      </c>
      <c r="AI325" s="3">
        <f>AI129+AI134+AI137</f>
        <v>10691.199999999997</v>
      </c>
      <c r="AJ325" s="3">
        <f t="shared" si="957"/>
        <v>2551615.6</v>
      </c>
      <c r="AK325" s="3">
        <f>AK129+AK134+AK137</f>
        <v>0</v>
      </c>
      <c r="AL325" s="3">
        <f t="shared" si="958"/>
        <v>2551615.6</v>
      </c>
      <c r="AM325" s="3">
        <f>AM129+AM134+AM137</f>
        <v>0</v>
      </c>
      <c r="AN325" s="3">
        <f t="shared" si="959"/>
        <v>2551615.6</v>
      </c>
      <c r="AO325" s="3">
        <f>AO129+AO134+AO137</f>
        <v>0</v>
      </c>
      <c r="AP325" s="3">
        <f t="shared" si="960"/>
        <v>2551615.6</v>
      </c>
      <c r="AQ325" s="3">
        <f>AQ129+AQ134+AQ137</f>
        <v>0</v>
      </c>
      <c r="AR325" s="3">
        <f t="shared" si="862"/>
        <v>2551615.6</v>
      </c>
      <c r="AS325" s="5"/>
      <c r="AT325" s="5"/>
    </row>
    <row r="326" spans="1:46" x14ac:dyDescent="0.35">
      <c r="A326" s="23"/>
      <c r="B326" s="47" t="s">
        <v>301</v>
      </c>
      <c r="C326" s="48"/>
      <c r="D326" s="3">
        <f>D164+D145+D146+D150+D151+D152+D153+D154+D155+D156+D160+D176+D180+D184+D188+D192+D196+D200+D201+D205+D209+D213+D217+D221+D225+D229+D237+D238+D239+D240+D241+D245+D249+D276+D279</f>
        <v>4750814.1999999993</v>
      </c>
      <c r="E326" s="3">
        <f>E164+E145+E146+E150+E151+E152+E153+E154+E155+E156+E160+E176+E180+E184+E188+E192+E196+E200+E201+E205+E209+E213+E217+E221+E225+E229+E237+E238+E239+E240+E241+E245+E249+E276+E279</f>
        <v>0</v>
      </c>
      <c r="F326" s="3">
        <f t="shared" si="750"/>
        <v>4750814.1999999993</v>
      </c>
      <c r="G326" s="3">
        <f>G164+G145+G146+G150+G151+G152+G153+G154+G155+G156+G160+G176+G180+G184+G188+G192+G196+G200+G201+G205+G209+G213+G217+G221+G225+G229+G237+G238+G239+G240+G241+G245+G249+G276+G279+G282+G253+G258+G165+G166+G167</f>
        <v>221784.394</v>
      </c>
      <c r="H326" s="3">
        <f t="shared" si="948"/>
        <v>4972598.5939999996</v>
      </c>
      <c r="I326" s="3">
        <f>I164+I145+I146+I150+I151+I152+I153+I154+I155+I156+I160+I176+I180+I184+I188+I192+I196+I200+I201+I205+I209+I213+I217+I221+I225+I229+I237+I238+I239+I240+I241+I245+I249+I276+I279+I282+I253+I258+I165+I166+I167</f>
        <v>0</v>
      </c>
      <c r="J326" s="3">
        <f t="shared" si="949"/>
        <v>4972598.5939999996</v>
      </c>
      <c r="K326" s="3">
        <f>K164+K145+K146+K150+K151+K152+K153+K154+K155+K156+K160+K176+K180+K184+K188+K192+K196+K200+K201+K205+K209+K213+K217+K221+K225+K229+K237+K238+K239+K240+K241+K245+K249+K276+K279+K282+K253+K258+K165+K166+K167+K263+K286</f>
        <v>41233</v>
      </c>
      <c r="L326" s="3">
        <f t="shared" si="950"/>
        <v>5013831.5939999996</v>
      </c>
      <c r="M326" s="3">
        <f>M164+M145+M146+M150+M151+M152+M153+M154+M155+M156+M160+M176+M180+M184+M188+M192+M196+M200+M201+M205+M209+M213+M217+M221+M225+M229+M237+M238+M239+M240+M241+M245+M249+M276+M279+M282+M253+M258+M165+M166+M167+M263+M286</f>
        <v>0</v>
      </c>
      <c r="N326" s="3">
        <f t="shared" si="951"/>
        <v>5013831.5939999996</v>
      </c>
      <c r="O326" s="3">
        <f>O164+O145+O146+O150+O151+O152+O153+O154+O155+O156+O160+O176+O180+O184+O188+O192+O196+O200+O201+O205+O209+O213+O217+O221+O225+O229+O237+O238+O239+O240+O241+O245+O249+O276+O279+O282+O253+O258+O165+O166+O167+O263+O286+O267</f>
        <v>-368</v>
      </c>
      <c r="P326" s="3">
        <f t="shared" si="952"/>
        <v>5013463.5939999996</v>
      </c>
      <c r="Q326" s="3">
        <f>Q164+Q145+Q146+Q150+Q151+Q152+Q153+Q154+Q155+Q156+Q160+Q176+Q180+Q184+Q188+Q192+Q196+Q200+Q201+Q205+Q209+Q213+Q217+Q221+Q225+Q229+Q237+Q238+Q239+Q240+Q241+Q245+Q249+Q276+Q279+Q282+Q253+Q258+Q165+Q166+Q167+Q263+Q286+Q267+Q271+Q169+Q170</f>
        <v>-36584.245999999999</v>
      </c>
      <c r="R326" s="3">
        <f t="shared" si="850"/>
        <v>4976879.3479999993</v>
      </c>
      <c r="S326" s="3">
        <f>S164+S145+S146+S150+S151+S152+S153+S154+S155+S156+S160+S176+S180+S184+S188+S192+S196+S200+S201+S205+S209+S213+S217+S221+S225+S229+S237+S238+S239+S240+S241+S245+S249+S276+S279</f>
        <v>3956932.7</v>
      </c>
      <c r="T326" s="3">
        <f>T164+T145+T146+T150+T151+T152+T153+T154+T155+T156+T160+T176+T180+T184+T188+T192+T196+T200+T201+T205+T209+T213+T217+T221+T225+T229+T237+T238+T239+T240+T241+T245+T249+T276+T279</f>
        <v>0</v>
      </c>
      <c r="U326" s="3">
        <f t="shared" si="751"/>
        <v>3956932.7</v>
      </c>
      <c r="V326" s="3">
        <f>V164+V145+V146+V150+V151+V152+V153+V154+V155+V156+V160+V176+V180+V184+V188+V192+V196+V200+V201+V205+V209+V213+V217+V221+V225+V229+V237+V238+V239+V240+V241+V245+V249+V276+V279+V282+V253+V258+V165+V166+V167</f>
        <v>0</v>
      </c>
      <c r="W326" s="3">
        <f t="shared" si="953"/>
        <v>3956932.7</v>
      </c>
      <c r="X326" s="3">
        <f>X164+X145+X146+X150+X151+X152+X153+X154+X155+X156+X160+X176+X180+X184+X188+X192+X196+X200+X201+X205+X209+X213+X217+X221+X225+X229+X237+X238+X239+X240+X241+X245+X249+X276+X279+X282+X253+X258+X165+X166+X167+X263+X286</f>
        <v>448050</v>
      </c>
      <c r="Y326" s="3">
        <f t="shared" si="954"/>
        <v>4404982.7</v>
      </c>
      <c r="Z326" s="3">
        <f>Z164+Z145+Z146+Z150+Z151+Z152+Z153+Z154+Z155+Z156+Z160+Z176+Z180+Z184+Z188+Z192+Z196+Z200+Z201+Z205+Z209+Z213+Z217+Z221+Z225+Z229+Z237+Z238+Z239+Z240+Z241+Z245+Z249+Z276+Z279+Z282+Z253+Z258+Z165+Z166+Z167+Z263+Z286</f>
        <v>-500000</v>
      </c>
      <c r="AA326" s="3">
        <f t="shared" si="955"/>
        <v>3904982.7</v>
      </c>
      <c r="AB326" s="3">
        <f>AB164+AB145+AB146+AB150+AB151+AB152+AB153+AB154+AB155+AB156+AB160+AB176+AB180+AB184+AB188+AB192+AB196+AB200+AB201+AB205+AB209+AB213+AB217+AB221+AB225+AB229+AB237+AB238+AB239+AB240+AB241+AB245+AB249+AB276+AB279+AB282+AB253+AB258+AB165+AB166+AB167+AB263+AB286+AB267</f>
        <v>-50000</v>
      </c>
      <c r="AC326" s="3">
        <f t="shared" si="956"/>
        <v>3854982.7</v>
      </c>
      <c r="AD326" s="3">
        <f>AD164+AD145+AD146+AD150+AD151+AD152+AD153+AD154+AD155+AD156+AD160+AD176+AD180+AD184+AD188+AD192+AD196+AD200+AD201+AD205+AD209+AD213+AD217+AD221+AD225+AD229+AD237+AD238+AD239+AD240+AD241+AD245+AD249+AD276+AD279+AD282+AD253+AD258+AD165+AD166+AD167+AD263+AD286+AD267+AD271+AD169+AD170</f>
        <v>114845.28</v>
      </c>
      <c r="AE326" s="3">
        <f t="shared" si="857"/>
        <v>3969827.98</v>
      </c>
      <c r="AF326" s="3">
        <f>AF164+AF145+AF146+AF150+AF151+AF152+AF153+AF154+AF155+AF156+AF160+AF176+AF180+AF184+AF188+AF192+AF196+AF200+AF201+AF205+AF209+AF213+AF217+AF221+AF225+AF229+AF237+AF238+AF239+AF240+AF241+AF245+AF249+AF276+AF279</f>
        <v>3299114.8</v>
      </c>
      <c r="AG326" s="3">
        <f>AG164+AG145+AG146+AG150+AG151+AG152+AG153+AG154+AG155+AG156+AG160+AG176+AG180+AG184+AG188+AG192+AG196+AG200+AG201+AG205+AG209+AG213+AG217+AG221+AG225+AG229+AG237+AG238+AG239+AG240+AG241+AG245+AG249+AG276+AG279</f>
        <v>0</v>
      </c>
      <c r="AH326" s="3">
        <f t="shared" si="752"/>
        <v>3299114.8</v>
      </c>
      <c r="AI326" s="3">
        <f>AI164+AI145+AI146+AI150+AI151+AI152+AI153+AI154+AI155+AI156+AI160+AI176+AI180+AI184+AI188+AI192+AI196+AI200+AI201+AI205+AI209+AI213+AI217+AI221+AI225+AI229+AI237+AI238+AI239+AI240+AI241+AI245+AI249+AI276+AI279+AI282+AI253+AI258+AI165+AI166+AI167</f>
        <v>0</v>
      </c>
      <c r="AJ326" s="3">
        <f t="shared" si="957"/>
        <v>3299114.8</v>
      </c>
      <c r="AK326" s="3">
        <f>AK164+AK145+AK146+AK150+AK151+AK152+AK153+AK154+AK155+AK156+AK160+AK176+AK180+AK184+AK188+AK192+AK196+AK200+AK201+AK205+AK209+AK213+AK217+AK221+AK225+AK229+AK237+AK238+AK239+AK240+AK241+AK245+AK249+AK276+AK279+AK282+AK253+AK258+AK165+AK166+AK167+AK263+AK286</f>
        <v>-124630</v>
      </c>
      <c r="AL326" s="3">
        <f t="shared" si="958"/>
        <v>3174484.8</v>
      </c>
      <c r="AM326" s="3">
        <f>AM164+AM145+AM146+AM150+AM151+AM152+AM153+AM154+AM155+AM156+AM160+AM176+AM180+AM184+AM188+AM192+AM196+AM200+AM201+AM205+AM209+AM213+AM217+AM221+AM225+AM229+AM237+AM238+AM239+AM240+AM241+AM245+AM249+AM276+AM279+AM282+AM253+AM258+AM165+AM166+AM167+AM263+AM286</f>
        <v>0</v>
      </c>
      <c r="AN326" s="3">
        <f t="shared" si="959"/>
        <v>3174484.8</v>
      </c>
      <c r="AO326" s="3">
        <f>AO164+AO145+AO146+AO150+AO151+AO152+AO153+AO154+AO155+AO156+AO160+AO176+AO180+AO184+AO188+AO192+AO196+AO200+AO201+AO205+AO209+AO213+AO217+AO221+AO225+AO229+AO237+AO238+AO239+AO240+AO241+AO245+AO249+AO276+AO279+AO282+AO253+AO258+AO165+AO166+AO167+AO263+AO286+AO267</f>
        <v>0</v>
      </c>
      <c r="AP326" s="3">
        <f t="shared" si="960"/>
        <v>3174484.8</v>
      </c>
      <c r="AQ326" s="3">
        <f>AQ164+AQ145+AQ146+AQ150+AQ151+AQ152+AQ153+AQ154+AQ155+AQ156+AQ160+AQ176+AQ180+AQ184+AQ188+AQ192+AQ196+AQ200+AQ201+AQ205+AQ209+AQ213+AQ217+AQ221+AQ225+AQ229+AQ237+AQ238+AQ239+AQ240+AQ241+AQ245+AQ249+AQ276+AQ279+AQ282+AQ253+AQ258+AQ165+AQ166+AQ167+AQ263+AQ286+AQ267+AQ271+AQ169+AQ170</f>
        <v>131171.29599999997</v>
      </c>
      <c r="AR326" s="3">
        <f t="shared" si="862"/>
        <v>3305656.0959999999</v>
      </c>
      <c r="AS326" s="5"/>
      <c r="AT326" s="5"/>
    </row>
    <row r="327" spans="1:46" x14ac:dyDescent="0.35">
      <c r="A327" s="27"/>
      <c r="B327" s="47" t="s">
        <v>11</v>
      </c>
      <c r="C327" s="48"/>
      <c r="D327" s="3">
        <f>D46+D80+D81+D82+D83+D84+D85+D86</f>
        <v>37430.800000000003</v>
      </c>
      <c r="E327" s="3">
        <f>E46+E80+E81+E82+E83+E84+E85+E86</f>
        <v>0</v>
      </c>
      <c r="F327" s="3">
        <f t="shared" si="750"/>
        <v>37430.800000000003</v>
      </c>
      <c r="G327" s="3">
        <f>G46+G80+G81+G82+G83+G84+G85+G86</f>
        <v>0</v>
      </c>
      <c r="H327" s="3">
        <f t="shared" si="948"/>
        <v>37430.800000000003</v>
      </c>
      <c r="I327" s="3">
        <f>I46+I80+I81+I82+I83+I84+I85+I86</f>
        <v>0</v>
      </c>
      <c r="J327" s="3">
        <f t="shared" si="949"/>
        <v>37430.800000000003</v>
      </c>
      <c r="K327" s="3">
        <f>K46+K80+K81+K82+K83+K84+K85+K86+K92</f>
        <v>69106.292000000001</v>
      </c>
      <c r="L327" s="3">
        <f t="shared" si="950"/>
        <v>106537.092</v>
      </c>
      <c r="M327" s="3">
        <f>M46+M80+M81+M82+M83+M84+M85+M86+M92</f>
        <v>0</v>
      </c>
      <c r="N327" s="3">
        <f t="shared" si="951"/>
        <v>106537.092</v>
      </c>
      <c r="O327" s="3">
        <f>O46+O80+O81+O82+O83+O84+O85+O86+O92+O98</f>
        <v>-16000</v>
      </c>
      <c r="P327" s="3">
        <f t="shared" si="952"/>
        <v>90537.092000000004</v>
      </c>
      <c r="Q327" s="3">
        <f>Q46+Q80+Q81+Q82+Q83+Q84+Q85+Q86+Q92+Q98</f>
        <v>0</v>
      </c>
      <c r="R327" s="3">
        <f t="shared" si="850"/>
        <v>90537.092000000004</v>
      </c>
      <c r="S327" s="3">
        <f>S46+S80+S81+S82+S83+S84+S85+S86+S87+S88+S89</f>
        <v>16000</v>
      </c>
      <c r="T327" s="3">
        <f>T46+T80+T81+T82+T83+T84+T85+T86+T87+T88+T89</f>
        <v>0</v>
      </c>
      <c r="U327" s="3">
        <f t="shared" si="751"/>
        <v>16000</v>
      </c>
      <c r="V327" s="3">
        <f>V46+V80+V81+V82+V83+V84+V85+V86+V87+V88+V89</f>
        <v>0</v>
      </c>
      <c r="W327" s="3">
        <f t="shared" si="953"/>
        <v>16000</v>
      </c>
      <c r="X327" s="3">
        <f>X46+X80+X81+X82+X83+X84+X85+X86+X92</f>
        <v>0</v>
      </c>
      <c r="Y327" s="3">
        <f t="shared" si="954"/>
        <v>16000</v>
      </c>
      <c r="Z327" s="3">
        <f>Z46+Z80+Z81+Z82+Z83+Z84+Z85+Z86+Z92</f>
        <v>0</v>
      </c>
      <c r="AA327" s="3">
        <f t="shared" si="955"/>
        <v>16000</v>
      </c>
      <c r="AB327" s="3">
        <f>AB46+AB80+AB81+AB82+AB83+AB84+AB85+AB86+AB92+AB98</f>
        <v>16000.000000000002</v>
      </c>
      <c r="AC327" s="3">
        <f t="shared" si="956"/>
        <v>32000</v>
      </c>
      <c r="AD327" s="3">
        <f>AD46+AD80+AD81+AD82+AD83+AD84+AD85+AD86+AD92+AD98</f>
        <v>-2742.6869999999999</v>
      </c>
      <c r="AE327" s="3">
        <f t="shared" si="857"/>
        <v>29257.313000000002</v>
      </c>
      <c r="AF327" s="3">
        <f>AF46+AF80+AF81+AF82+AF83+AF84+AF85+AF86+AF87+AF88+AF89</f>
        <v>40868.6</v>
      </c>
      <c r="AG327" s="3">
        <f>AG46+AG80+AG81+AG82+AG83+AG84+AG85+AG86+AG87+AG88+AG89</f>
        <v>0</v>
      </c>
      <c r="AH327" s="3">
        <f t="shared" si="752"/>
        <v>40868.6</v>
      </c>
      <c r="AI327" s="3">
        <f>AI46+AI80+AI81+AI82+AI83+AI84+AI85+AI86+AI87+AI88+AI89</f>
        <v>0</v>
      </c>
      <c r="AJ327" s="3">
        <f t="shared" si="957"/>
        <v>40868.6</v>
      </c>
      <c r="AK327" s="3">
        <f>AK46+AK80+AK81+AK82+AK83+AK84+AK85+AK86+AK92</f>
        <v>0</v>
      </c>
      <c r="AL327" s="3">
        <f t="shared" si="958"/>
        <v>40868.6</v>
      </c>
      <c r="AM327" s="3">
        <f>AM46+AM80+AM81+AM82+AM83+AM84+AM85+AM86+AM92</f>
        <v>0</v>
      </c>
      <c r="AN327" s="3">
        <f t="shared" si="959"/>
        <v>40868.6</v>
      </c>
      <c r="AO327" s="3">
        <f>AO46+AO80+AO81+AO82+AO83+AO84+AO85+AO86+AO92+AO98</f>
        <v>0</v>
      </c>
      <c r="AP327" s="3">
        <f t="shared" si="960"/>
        <v>40868.6</v>
      </c>
      <c r="AQ327" s="3">
        <f>AQ46+AQ80+AQ81+AQ82+AQ83+AQ84+AQ85+AQ86+AQ92+AQ98</f>
        <v>0</v>
      </c>
      <c r="AR327" s="3">
        <f t="shared" si="862"/>
        <v>40868.6</v>
      </c>
      <c r="AS327" s="5"/>
      <c r="AT327" s="5"/>
    </row>
    <row r="328" spans="1:46" x14ac:dyDescent="0.35">
      <c r="A328" s="27"/>
      <c r="B328" s="47" t="s">
        <v>249</v>
      </c>
      <c r="C328" s="48"/>
      <c r="D328" s="3">
        <f>D233</f>
        <v>283733.40000000002</v>
      </c>
      <c r="E328" s="3">
        <f>E233</f>
        <v>0</v>
      </c>
      <c r="F328" s="3">
        <f t="shared" si="750"/>
        <v>283733.40000000002</v>
      </c>
      <c r="G328" s="3">
        <f>G233</f>
        <v>0</v>
      </c>
      <c r="H328" s="3">
        <f t="shared" si="948"/>
        <v>283733.40000000002</v>
      </c>
      <c r="I328" s="3">
        <f>I233</f>
        <v>0</v>
      </c>
      <c r="J328" s="3">
        <f t="shared" si="949"/>
        <v>283733.40000000002</v>
      </c>
      <c r="K328" s="3">
        <f>K233</f>
        <v>25817.919999999998</v>
      </c>
      <c r="L328" s="3">
        <f t="shared" si="950"/>
        <v>309551.32</v>
      </c>
      <c r="M328" s="3">
        <f>M233</f>
        <v>0</v>
      </c>
      <c r="N328" s="3">
        <f t="shared" si="951"/>
        <v>309551.32</v>
      </c>
      <c r="O328" s="3">
        <f>O233</f>
        <v>0</v>
      </c>
      <c r="P328" s="3">
        <f t="shared" si="952"/>
        <v>309551.32</v>
      </c>
      <c r="Q328" s="3">
        <f>Q233</f>
        <v>0</v>
      </c>
      <c r="R328" s="3">
        <f t="shared" si="850"/>
        <v>309551.32</v>
      </c>
      <c r="S328" s="3">
        <f>S233</f>
        <v>0</v>
      </c>
      <c r="T328" s="3">
        <f>T233</f>
        <v>0</v>
      </c>
      <c r="U328" s="3">
        <f t="shared" si="751"/>
        <v>0</v>
      </c>
      <c r="V328" s="3">
        <f>V233</f>
        <v>0</v>
      </c>
      <c r="W328" s="3">
        <f t="shared" si="953"/>
        <v>0</v>
      </c>
      <c r="X328" s="3">
        <f>X233</f>
        <v>0</v>
      </c>
      <c r="Y328" s="3">
        <f t="shared" si="954"/>
        <v>0</v>
      </c>
      <c r="Z328" s="3">
        <f>Z233</f>
        <v>0</v>
      </c>
      <c r="AA328" s="3">
        <f t="shared" si="955"/>
        <v>0</v>
      </c>
      <c r="AB328" s="3">
        <f>AB233</f>
        <v>0</v>
      </c>
      <c r="AC328" s="3">
        <f t="shared" si="956"/>
        <v>0</v>
      </c>
      <c r="AD328" s="3">
        <f>AD233</f>
        <v>0</v>
      </c>
      <c r="AE328" s="3">
        <f t="shared" si="857"/>
        <v>0</v>
      </c>
      <c r="AF328" s="3">
        <f>AF233</f>
        <v>0</v>
      </c>
      <c r="AG328" s="3">
        <f>AG233</f>
        <v>0</v>
      </c>
      <c r="AH328" s="3">
        <f t="shared" si="752"/>
        <v>0</v>
      </c>
      <c r="AI328" s="3">
        <f>AI233</f>
        <v>0</v>
      </c>
      <c r="AJ328" s="3">
        <f t="shared" si="957"/>
        <v>0</v>
      </c>
      <c r="AK328" s="3">
        <f>AK233</f>
        <v>0</v>
      </c>
      <c r="AL328" s="3">
        <f t="shared" si="958"/>
        <v>0</v>
      </c>
      <c r="AM328" s="3">
        <f>AM233</f>
        <v>0</v>
      </c>
      <c r="AN328" s="3">
        <f t="shared" si="959"/>
        <v>0</v>
      </c>
      <c r="AO328" s="3">
        <f>AO233</f>
        <v>0</v>
      </c>
      <c r="AP328" s="3">
        <f t="shared" si="960"/>
        <v>0</v>
      </c>
      <c r="AQ328" s="3">
        <f>AQ233</f>
        <v>0</v>
      </c>
      <c r="AR328" s="3">
        <f t="shared" si="862"/>
        <v>0</v>
      </c>
      <c r="AS328" s="5"/>
      <c r="AT328" s="5"/>
    </row>
    <row r="329" spans="1:46" x14ac:dyDescent="0.35">
      <c r="A329" s="27"/>
      <c r="B329" s="47" t="s">
        <v>302</v>
      </c>
      <c r="C329" s="48"/>
      <c r="D329" s="3">
        <f>D110</f>
        <v>9847.7000000000007</v>
      </c>
      <c r="E329" s="3">
        <f>E110</f>
        <v>0</v>
      </c>
      <c r="F329" s="3">
        <f t="shared" si="750"/>
        <v>9847.7000000000007</v>
      </c>
      <c r="G329" s="3">
        <f>G110+G108+G122+G124+G126+G115+G117+G119</f>
        <v>35864.659</v>
      </c>
      <c r="H329" s="3">
        <f t="shared" si="948"/>
        <v>45712.358999999997</v>
      </c>
      <c r="I329" s="3">
        <f>I110+I108+I122+I124+I126+I115+I117+I119</f>
        <v>0</v>
      </c>
      <c r="J329" s="3">
        <f t="shared" si="949"/>
        <v>45712.358999999997</v>
      </c>
      <c r="K329" s="3">
        <f>K110+K108+K122+K124+K126+K115+K117+K119</f>
        <v>0</v>
      </c>
      <c r="L329" s="3">
        <f t="shared" si="950"/>
        <v>45712.358999999997</v>
      </c>
      <c r="M329" s="3">
        <f>M110+M108+M122+M124+M126+M115+M117+M119</f>
        <v>0</v>
      </c>
      <c r="N329" s="3">
        <f t="shared" si="951"/>
        <v>45712.358999999997</v>
      </c>
      <c r="O329" s="3">
        <f>O110+O108+O122+O124+O126+O115+O117+O119</f>
        <v>8606.9120000000003</v>
      </c>
      <c r="P329" s="3">
        <f t="shared" si="952"/>
        <v>54319.270999999993</v>
      </c>
      <c r="Q329" s="3">
        <f>Q110+Q108+Q122+Q124+Q126+Q115+Q117+Q119</f>
        <v>-28897</v>
      </c>
      <c r="R329" s="3">
        <f t="shared" si="850"/>
        <v>25422.270999999993</v>
      </c>
      <c r="S329" s="3">
        <f>S110</f>
        <v>0</v>
      </c>
      <c r="T329" s="3">
        <f>T110</f>
        <v>0</v>
      </c>
      <c r="U329" s="3">
        <f t="shared" si="751"/>
        <v>0</v>
      </c>
      <c r="V329" s="3">
        <f>V110+V108+V122+V124+V126+V115+V117+V119</f>
        <v>0</v>
      </c>
      <c r="W329" s="3">
        <f t="shared" si="953"/>
        <v>0</v>
      </c>
      <c r="X329" s="3">
        <f>X110+X108+X122+X124+X126+X115+X117+X119</f>
        <v>0</v>
      </c>
      <c r="Y329" s="3">
        <f t="shared" si="954"/>
        <v>0</v>
      </c>
      <c r="Z329" s="3">
        <f>Z110+Z108+Z122+Z124+Z126+Z115+Z117+Z119</f>
        <v>0</v>
      </c>
      <c r="AA329" s="3">
        <f t="shared" si="955"/>
        <v>0</v>
      </c>
      <c r="AB329" s="3">
        <f>AB110+AB108+AB122+AB124+AB126+AB115+AB117+AB119</f>
        <v>0</v>
      </c>
      <c r="AC329" s="3">
        <f t="shared" si="956"/>
        <v>0</v>
      </c>
      <c r="AD329" s="3">
        <f>AD110+AD108+AD122+AD124+AD126+AD115+AD117+AD119</f>
        <v>0</v>
      </c>
      <c r="AE329" s="3">
        <f t="shared" si="857"/>
        <v>0</v>
      </c>
      <c r="AF329" s="3">
        <f>AF110</f>
        <v>0</v>
      </c>
      <c r="AG329" s="3">
        <f>AG110</f>
        <v>0</v>
      </c>
      <c r="AH329" s="3">
        <f t="shared" si="752"/>
        <v>0</v>
      </c>
      <c r="AI329" s="3">
        <f>AI110+AI108+AI122+AI124+AI126+AI115+AI117+AI119</f>
        <v>0</v>
      </c>
      <c r="AJ329" s="3">
        <f t="shared" si="957"/>
        <v>0</v>
      </c>
      <c r="AK329" s="3">
        <f>AK110+AK108+AK122+AK124+AK126+AK115+AK117+AK119</f>
        <v>0</v>
      </c>
      <c r="AL329" s="3">
        <f t="shared" si="958"/>
        <v>0</v>
      </c>
      <c r="AM329" s="3">
        <f>AM110+AM108+AM122+AM124+AM126+AM115+AM117+AM119</f>
        <v>0</v>
      </c>
      <c r="AN329" s="3">
        <f t="shared" si="959"/>
        <v>0</v>
      </c>
      <c r="AO329" s="3">
        <f>AO110+AO108+AO122+AO124+AO126+AO115+AO117+AO119</f>
        <v>0</v>
      </c>
      <c r="AP329" s="3">
        <f t="shared" si="960"/>
        <v>0</v>
      </c>
      <c r="AQ329" s="3">
        <f>AQ110+AQ108+AQ122+AQ124+AQ126+AQ115+AQ117+AQ119</f>
        <v>0</v>
      </c>
      <c r="AR329" s="3">
        <f t="shared" si="862"/>
        <v>0</v>
      </c>
      <c r="AS329" s="5"/>
      <c r="AT329" s="5"/>
    </row>
    <row r="330" spans="1:46" x14ac:dyDescent="0.35">
      <c r="A330" s="27"/>
      <c r="B330" s="47" t="s">
        <v>313</v>
      </c>
      <c r="C330" s="48"/>
      <c r="D330" s="3"/>
      <c r="E330" s="3">
        <f>E308</f>
        <v>637.66300000000001</v>
      </c>
      <c r="F330" s="3">
        <f t="shared" si="750"/>
        <v>637.66300000000001</v>
      </c>
      <c r="G330" s="3">
        <f>G308</f>
        <v>0</v>
      </c>
      <c r="H330" s="3">
        <f t="shared" si="948"/>
        <v>637.66300000000001</v>
      </c>
      <c r="I330" s="3">
        <f>I308</f>
        <v>0</v>
      </c>
      <c r="J330" s="3">
        <f t="shared" si="949"/>
        <v>637.66300000000001</v>
      </c>
      <c r="K330" s="3">
        <f>K308</f>
        <v>0</v>
      </c>
      <c r="L330" s="3">
        <f t="shared" si="950"/>
        <v>637.66300000000001</v>
      </c>
      <c r="M330" s="3">
        <f>M308</f>
        <v>0</v>
      </c>
      <c r="N330" s="3">
        <f t="shared" si="951"/>
        <v>637.66300000000001</v>
      </c>
      <c r="O330" s="3">
        <f>O308</f>
        <v>0</v>
      </c>
      <c r="P330" s="3">
        <f t="shared" si="952"/>
        <v>637.66300000000001</v>
      </c>
      <c r="Q330" s="3">
        <f>Q308</f>
        <v>0</v>
      </c>
      <c r="R330" s="3">
        <f t="shared" si="850"/>
        <v>637.66300000000001</v>
      </c>
      <c r="S330" s="3"/>
      <c r="T330" s="3">
        <f>T308</f>
        <v>0</v>
      </c>
      <c r="U330" s="3">
        <f t="shared" si="751"/>
        <v>0</v>
      </c>
      <c r="V330" s="3">
        <f>V308</f>
        <v>0</v>
      </c>
      <c r="W330" s="3">
        <f t="shared" si="953"/>
        <v>0</v>
      </c>
      <c r="X330" s="3">
        <f>X308</f>
        <v>0</v>
      </c>
      <c r="Y330" s="3">
        <f t="shared" si="954"/>
        <v>0</v>
      </c>
      <c r="Z330" s="3">
        <f>Z308</f>
        <v>0</v>
      </c>
      <c r="AA330" s="3">
        <f t="shared" si="955"/>
        <v>0</v>
      </c>
      <c r="AB330" s="3">
        <f>AB308</f>
        <v>0</v>
      </c>
      <c r="AC330" s="3">
        <f t="shared" si="956"/>
        <v>0</v>
      </c>
      <c r="AD330" s="3">
        <f>AD308</f>
        <v>0</v>
      </c>
      <c r="AE330" s="3">
        <f t="shared" si="857"/>
        <v>0</v>
      </c>
      <c r="AF330" s="3"/>
      <c r="AG330" s="3">
        <f>AG308</f>
        <v>0</v>
      </c>
      <c r="AH330" s="3">
        <f t="shared" si="752"/>
        <v>0</v>
      </c>
      <c r="AI330" s="3">
        <f>AI308</f>
        <v>0</v>
      </c>
      <c r="AJ330" s="3">
        <f>AH330+AI330</f>
        <v>0</v>
      </c>
      <c r="AK330" s="3">
        <f>AK308</f>
        <v>0</v>
      </c>
      <c r="AL330" s="3">
        <f t="shared" si="958"/>
        <v>0</v>
      </c>
      <c r="AM330" s="3">
        <f>AM308</f>
        <v>0</v>
      </c>
      <c r="AN330" s="3">
        <f t="shared" si="959"/>
        <v>0</v>
      </c>
      <c r="AO330" s="3">
        <f>AO308</f>
        <v>0</v>
      </c>
      <c r="AP330" s="3">
        <f t="shared" si="960"/>
        <v>0</v>
      </c>
      <c r="AQ330" s="3">
        <f t="shared" ref="AQ330" si="961">AQ308</f>
        <v>0</v>
      </c>
      <c r="AR330" s="3">
        <f t="shared" si="862"/>
        <v>0</v>
      </c>
      <c r="AS330" s="5"/>
      <c r="AT330" s="5"/>
    </row>
    <row r="331" spans="1:46" x14ac:dyDescent="0.35">
      <c r="A331" s="27"/>
      <c r="B331" s="47" t="s">
        <v>362</v>
      </c>
      <c r="C331" s="48"/>
      <c r="D331" s="28"/>
      <c r="E331" s="28"/>
      <c r="F331" s="28"/>
      <c r="G331" s="28"/>
      <c r="H331" s="28"/>
      <c r="I331" s="28"/>
      <c r="J331" s="28"/>
      <c r="K331" s="3">
        <f>K313</f>
        <v>300000</v>
      </c>
      <c r="L331" s="3">
        <f t="shared" si="950"/>
        <v>300000</v>
      </c>
      <c r="M331" s="3">
        <f>M313</f>
        <v>0</v>
      </c>
      <c r="N331" s="3">
        <f t="shared" si="951"/>
        <v>300000</v>
      </c>
      <c r="O331" s="3">
        <f>O313</f>
        <v>0</v>
      </c>
      <c r="P331" s="3">
        <f t="shared" si="952"/>
        <v>300000</v>
      </c>
      <c r="Q331" s="3">
        <f>Q313</f>
        <v>0</v>
      </c>
      <c r="R331" s="3">
        <f t="shared" si="850"/>
        <v>300000</v>
      </c>
      <c r="S331" s="28"/>
      <c r="T331" s="28"/>
      <c r="U331" s="28"/>
      <c r="V331" s="28"/>
      <c r="W331" s="28"/>
      <c r="X331" s="3">
        <f>X313</f>
        <v>0</v>
      </c>
      <c r="Y331" s="3">
        <f t="shared" si="954"/>
        <v>0</v>
      </c>
      <c r="Z331" s="3">
        <f>Z313</f>
        <v>0</v>
      </c>
      <c r="AA331" s="3">
        <f t="shared" si="955"/>
        <v>0</v>
      </c>
      <c r="AB331" s="3">
        <f>AB313</f>
        <v>0</v>
      </c>
      <c r="AC331" s="3">
        <f t="shared" si="956"/>
        <v>0</v>
      </c>
      <c r="AD331" s="3">
        <f>AD313</f>
        <v>0</v>
      </c>
      <c r="AE331" s="3">
        <f t="shared" si="857"/>
        <v>0</v>
      </c>
      <c r="AF331" s="28"/>
      <c r="AG331" s="28"/>
      <c r="AH331" s="28"/>
      <c r="AI331" s="28"/>
      <c r="AJ331" s="3">
        <f>AH331+AI331</f>
        <v>0</v>
      </c>
      <c r="AK331" s="3">
        <f>AK313</f>
        <v>0</v>
      </c>
      <c r="AL331" s="3">
        <f t="shared" si="958"/>
        <v>0</v>
      </c>
      <c r="AM331" s="3">
        <f>AM313</f>
        <v>0</v>
      </c>
      <c r="AN331" s="3">
        <f t="shared" si="959"/>
        <v>0</v>
      </c>
      <c r="AO331" s="3">
        <f>AO313</f>
        <v>0</v>
      </c>
      <c r="AP331" s="3">
        <f t="shared" si="960"/>
        <v>0</v>
      </c>
      <c r="AQ331" s="3">
        <f t="shared" ref="AQ331" si="962">AQ313</f>
        <v>0</v>
      </c>
      <c r="AR331" s="3">
        <f t="shared" si="862"/>
        <v>0</v>
      </c>
      <c r="AS331" s="5"/>
      <c r="AT331" s="5"/>
    </row>
    <row r="332" spans="1:46" hidden="1" x14ac:dyDescent="0.35">
      <c r="P332" s="9"/>
      <c r="R332" s="9"/>
      <c r="S332" s="9">
        <f t="shared" ref="S332:AO332" si="963">S317-S324-S325-S326-S327-S328-S329-S330-S331</f>
        <v>-1.3969838619232178E-9</v>
      </c>
      <c r="T332" s="9">
        <f t="shared" si="963"/>
        <v>0</v>
      </c>
      <c r="U332" s="9">
        <f t="shared" si="963"/>
        <v>-1.3969838619232178E-9</v>
      </c>
      <c r="V332" s="9">
        <f t="shared" si="963"/>
        <v>2.1827872842550278E-11</v>
      </c>
      <c r="W332" s="9">
        <f t="shared" si="963"/>
        <v>-1.862645149230957E-9</v>
      </c>
      <c r="X332" s="9">
        <f t="shared" si="963"/>
        <v>0</v>
      </c>
      <c r="Y332" s="9">
        <f t="shared" si="963"/>
        <v>-1.862645149230957E-9</v>
      </c>
      <c r="Z332" s="9">
        <f t="shared" si="963"/>
        <v>0</v>
      </c>
      <c r="AA332" s="9">
        <f t="shared" si="963"/>
        <v>-1.862645149230957E-9</v>
      </c>
      <c r="AB332" s="9">
        <f t="shared" si="963"/>
        <v>-1.8189894035458565E-12</v>
      </c>
      <c r="AC332" s="9"/>
      <c r="AD332" s="9">
        <f t="shared" ref="AD332" si="964">AD317-AD324-AD325-AD326-AD327-AD328-AD329-AD330-AD331</f>
        <v>-5.4569682106375694E-12</v>
      </c>
      <c r="AE332" s="9"/>
      <c r="AF332" s="9">
        <f t="shared" si="963"/>
        <v>-8.3673512563109398E-10</v>
      </c>
      <c r="AG332" s="9">
        <f t="shared" si="963"/>
        <v>0</v>
      </c>
      <c r="AH332" s="9">
        <f t="shared" si="963"/>
        <v>-8.3673512563109398E-10</v>
      </c>
      <c r="AI332" s="9">
        <f t="shared" si="963"/>
        <v>0</v>
      </c>
      <c r="AJ332" s="9">
        <f t="shared" si="963"/>
        <v>-1.7680577002465725E-9</v>
      </c>
      <c r="AK332" s="9">
        <f t="shared" si="963"/>
        <v>0</v>
      </c>
      <c r="AL332" s="9">
        <f t="shared" si="963"/>
        <v>-1.7680577002465725E-9</v>
      </c>
      <c r="AM332" s="9">
        <f t="shared" si="963"/>
        <v>0</v>
      </c>
      <c r="AN332" s="9">
        <f t="shared" si="963"/>
        <v>-1.7680577002465725E-9</v>
      </c>
      <c r="AO332" s="9">
        <f t="shared" si="963"/>
        <v>0</v>
      </c>
      <c r="AP332" s="9"/>
      <c r="AQ332" s="9">
        <f t="shared" ref="AQ332:AR332" si="965">AQ317-AQ324-AQ325-AQ326-AQ327-AQ328-AQ329-AQ330-AQ331</f>
        <v>2.9103830456733704E-11</v>
      </c>
      <c r="AR332" s="9">
        <f t="shared" si="965"/>
        <v>-8.3673512563109398E-10</v>
      </c>
      <c r="AT332" s="5"/>
    </row>
  </sheetData>
  <autoFilter ref="A15:AV332">
    <filterColumn colId="45">
      <filters blank="1"/>
    </filterColumn>
  </autoFilter>
  <mergeCells count="73">
    <mergeCell ref="A11:AR12"/>
    <mergeCell ref="AO14:AO15"/>
    <mergeCell ref="AP14:AP15"/>
    <mergeCell ref="B323:C323"/>
    <mergeCell ref="B320:C320"/>
    <mergeCell ref="B321:C321"/>
    <mergeCell ref="B318:C318"/>
    <mergeCell ref="AF14:AF15"/>
    <mergeCell ref="D14:D15"/>
    <mergeCell ref="I14:I15"/>
    <mergeCell ref="J14:J15"/>
    <mergeCell ref="B307:B308"/>
    <mergeCell ref="B107:B108"/>
    <mergeCell ref="Y14:Y15"/>
    <mergeCell ref="T14:T15"/>
    <mergeCell ref="X14:X15"/>
    <mergeCell ref="B319:C319"/>
    <mergeCell ref="AE14:AE15"/>
    <mergeCell ref="F14:F15"/>
    <mergeCell ref="U14:U15"/>
    <mergeCell ref="B123:B124"/>
    <mergeCell ref="B46:B47"/>
    <mergeCell ref="B121:B122"/>
    <mergeCell ref="G14:G15"/>
    <mergeCell ref="H14:H15"/>
    <mergeCell ref="N14:N15"/>
    <mergeCell ref="B317:C317"/>
    <mergeCell ref="A14:A15"/>
    <mergeCell ref="AI14:AI15"/>
    <mergeCell ref="O14:O15"/>
    <mergeCell ref="P14:P15"/>
    <mergeCell ref="AB14:AB15"/>
    <mergeCell ref="Z14:Z15"/>
    <mergeCell ref="AA14:AA15"/>
    <mergeCell ref="AC14:AC15"/>
    <mergeCell ref="AG14:AG15"/>
    <mergeCell ref="AH14:AH15"/>
    <mergeCell ref="V14:V15"/>
    <mergeCell ref="W14:W15"/>
    <mergeCell ref="Q14:Q15"/>
    <mergeCell ref="R14:R15"/>
    <mergeCell ref="AD14:AD15"/>
    <mergeCell ref="A46:A47"/>
    <mergeCell ref="AJ14:AJ15"/>
    <mergeCell ref="A107:A108"/>
    <mergeCell ref="M14:M15"/>
    <mergeCell ref="B331:C331"/>
    <mergeCell ref="A125:A126"/>
    <mergeCell ref="B125:B126"/>
    <mergeCell ref="A307:A308"/>
    <mergeCell ref="B330:C330"/>
    <mergeCell ref="B327:C327"/>
    <mergeCell ref="B322:C322"/>
    <mergeCell ref="B329:C329"/>
    <mergeCell ref="B328:C328"/>
    <mergeCell ref="B324:C324"/>
    <mergeCell ref="B326:C326"/>
    <mergeCell ref="B325:C325"/>
    <mergeCell ref="AQ14:AQ15"/>
    <mergeCell ref="AR14:AR15"/>
    <mergeCell ref="A10:AP10"/>
    <mergeCell ref="A123:A124"/>
    <mergeCell ref="AM14:AM15"/>
    <mergeCell ref="AN14:AN15"/>
    <mergeCell ref="AK14:AK15"/>
    <mergeCell ref="AL14:AL15"/>
    <mergeCell ref="A121:A122"/>
    <mergeCell ref="S14:S15"/>
    <mergeCell ref="B14:B15"/>
    <mergeCell ref="C14:C15"/>
    <mergeCell ref="E14:E15"/>
    <mergeCell ref="K14:K15"/>
    <mergeCell ref="L14:L15"/>
  </mergeCells>
  <pageMargins left="0.56000000000000005" right="0.31" top="0.45" bottom="0.35" header="0.67" footer="0.5118110236220472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Ермолина Анастасия Николаевна</cp:lastModifiedBy>
  <cp:lastPrinted>2020-08-04T11:35:44Z</cp:lastPrinted>
  <dcterms:created xsi:type="dcterms:W3CDTF">2014-02-04T08:37:28Z</dcterms:created>
  <dcterms:modified xsi:type="dcterms:W3CDTF">2020-08-04T11:36:08Z</dcterms:modified>
</cp:coreProperties>
</file>