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2020-2022" sheetId="1" r:id="rId1"/>
  </sheets>
  <definedNames>
    <definedName name="_xlnm._FilterDatabase" localSheetId="0" hidden="1">'2020-2022'!$A$17:$AV$334</definedName>
    <definedName name="_xlnm.Print_Titles" localSheetId="0">'2020-2022'!$16:$17</definedName>
    <definedName name="_xlnm.Print_Area" localSheetId="0">'2020-2022'!$A$1:$AR$333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3" i="1" l="1"/>
  <c r="Q305" i="1"/>
  <c r="AD293" i="1"/>
  <c r="AD153" i="1"/>
  <c r="Q51" i="1"/>
  <c r="X77" i="1" l="1"/>
  <c r="U77" i="1"/>
  <c r="AR293" i="1" l="1"/>
  <c r="AE293" i="1"/>
  <c r="R293" i="1"/>
  <c r="AD291" i="1"/>
  <c r="AQ291" i="1"/>
  <c r="Q291" i="1"/>
  <c r="AD46" i="1" l="1"/>
  <c r="O44" i="1"/>
  <c r="AQ145" i="1" l="1"/>
  <c r="AD145" i="1"/>
  <c r="Q145" i="1"/>
  <c r="AR172" i="1"/>
  <c r="AR171" i="1"/>
  <c r="AE172" i="1"/>
  <c r="AE171" i="1"/>
  <c r="R172" i="1"/>
  <c r="R171" i="1"/>
  <c r="AQ175" i="1" l="1"/>
  <c r="AD175" i="1"/>
  <c r="Q175" i="1"/>
  <c r="AR273" i="1"/>
  <c r="AE273" i="1"/>
  <c r="R273" i="1"/>
  <c r="AQ333" i="1" l="1"/>
  <c r="AQ332" i="1"/>
  <c r="AQ331" i="1"/>
  <c r="AQ329" i="1"/>
  <c r="AQ314" i="1"/>
  <c r="AQ313" i="1"/>
  <c r="AQ308" i="1"/>
  <c r="AQ303" i="1"/>
  <c r="AQ294" i="1"/>
  <c r="AQ281" i="1"/>
  <c r="AQ278" i="1"/>
  <c r="AQ277" i="1"/>
  <c r="AQ276" i="1"/>
  <c r="AQ260" i="1"/>
  <c r="AQ255" i="1"/>
  <c r="AQ251" i="1"/>
  <c r="AQ247" i="1"/>
  <c r="AQ243" i="1"/>
  <c r="AQ235" i="1"/>
  <c r="AQ330" i="1" s="1"/>
  <c r="AQ231" i="1"/>
  <c r="AQ227" i="1"/>
  <c r="AQ223" i="1"/>
  <c r="AQ219" i="1"/>
  <c r="AQ215" i="1"/>
  <c r="AQ211" i="1"/>
  <c r="AQ207" i="1"/>
  <c r="AQ203" i="1"/>
  <c r="AQ198" i="1"/>
  <c r="AQ194" i="1"/>
  <c r="AQ190" i="1"/>
  <c r="AQ186" i="1"/>
  <c r="AQ182" i="1"/>
  <c r="AQ178" i="1"/>
  <c r="AQ177" i="1"/>
  <c r="AQ176" i="1"/>
  <c r="AQ162" i="1"/>
  <c r="AQ158" i="1"/>
  <c r="AQ148" i="1"/>
  <c r="AQ146" i="1"/>
  <c r="AQ139" i="1"/>
  <c r="AQ136" i="1"/>
  <c r="AQ131" i="1"/>
  <c r="AQ106" i="1"/>
  <c r="AQ324" i="1" s="1"/>
  <c r="AQ105" i="1"/>
  <c r="AQ104" i="1"/>
  <c r="AQ103" i="1"/>
  <c r="AQ95" i="1"/>
  <c r="AQ77" i="1"/>
  <c r="AQ73" i="1"/>
  <c r="AQ69" i="1"/>
  <c r="AQ65" i="1"/>
  <c r="AQ59" i="1"/>
  <c r="AQ54" i="1"/>
  <c r="AQ49" i="1"/>
  <c r="AQ44" i="1"/>
  <c r="AQ38" i="1"/>
  <c r="AQ33" i="1"/>
  <c r="AQ28" i="1"/>
  <c r="AQ23" i="1"/>
  <c r="AQ22" i="1"/>
  <c r="AQ21" i="1"/>
  <c r="AQ20" i="1"/>
  <c r="AD294" i="1"/>
  <c r="AD333" i="1"/>
  <c r="AD332" i="1"/>
  <c r="AD331" i="1"/>
  <c r="AD324" i="1"/>
  <c r="AD314" i="1"/>
  <c r="AD313" i="1"/>
  <c r="AD308" i="1"/>
  <c r="AD303" i="1"/>
  <c r="AD288" i="1"/>
  <c r="AD281" i="1"/>
  <c r="AD278" i="1"/>
  <c r="AD277" i="1"/>
  <c r="AD276" i="1"/>
  <c r="AD269" i="1"/>
  <c r="AD260" i="1"/>
  <c r="AD255" i="1"/>
  <c r="AD251" i="1"/>
  <c r="AD247" i="1"/>
  <c r="AD243" i="1"/>
  <c r="AD235" i="1"/>
  <c r="AD330" i="1" s="1"/>
  <c r="AD231" i="1"/>
  <c r="AD227" i="1"/>
  <c r="AD223" i="1"/>
  <c r="AD219" i="1"/>
  <c r="AD215" i="1"/>
  <c r="AD211" i="1"/>
  <c r="AD207" i="1"/>
  <c r="AD203" i="1"/>
  <c r="AD198" i="1"/>
  <c r="AD194" i="1"/>
  <c r="AD190" i="1"/>
  <c r="AD186" i="1"/>
  <c r="AD182" i="1"/>
  <c r="AD178" i="1"/>
  <c r="AD177" i="1"/>
  <c r="AD176" i="1"/>
  <c r="AD321" i="1" s="1"/>
  <c r="AD162" i="1"/>
  <c r="AD158" i="1"/>
  <c r="AD148" i="1"/>
  <c r="AD146" i="1"/>
  <c r="AD139" i="1"/>
  <c r="AD136" i="1"/>
  <c r="AD135" i="1"/>
  <c r="AD134" i="1"/>
  <c r="AD104" i="1" s="1"/>
  <c r="AD105" i="1"/>
  <c r="AD95" i="1"/>
  <c r="AD329" i="1"/>
  <c r="AD77" i="1"/>
  <c r="AD73" i="1"/>
  <c r="AD69" i="1"/>
  <c r="AD65" i="1"/>
  <c r="AD59" i="1"/>
  <c r="AD54" i="1"/>
  <c r="AD49" i="1"/>
  <c r="AD44" i="1"/>
  <c r="AD38" i="1"/>
  <c r="AD33" i="1"/>
  <c r="AD28" i="1"/>
  <c r="AD23" i="1"/>
  <c r="AD22" i="1"/>
  <c r="AD21" i="1"/>
  <c r="Q332" i="1"/>
  <c r="Q331" i="1"/>
  <c r="Q329" i="1"/>
  <c r="Q315" i="1"/>
  <c r="Q333" i="1" s="1"/>
  <c r="Q314" i="1"/>
  <c r="Q313" i="1"/>
  <c r="Q308" i="1"/>
  <c r="Q303" i="1"/>
  <c r="Q294" i="1"/>
  <c r="Q284" i="1"/>
  <c r="Q281" i="1"/>
  <c r="Q278" i="1"/>
  <c r="Q277" i="1"/>
  <c r="Q276" i="1"/>
  <c r="Q265" i="1"/>
  <c r="Q260" i="1"/>
  <c r="Q255" i="1"/>
  <c r="Q251" i="1"/>
  <c r="Q247" i="1"/>
  <c r="Q243" i="1"/>
  <c r="Q235" i="1"/>
  <c r="Q330" i="1" s="1"/>
  <c r="Q231" i="1"/>
  <c r="Q227" i="1"/>
  <c r="Q223" i="1"/>
  <c r="Q219" i="1"/>
  <c r="Q215" i="1"/>
  <c r="Q211" i="1"/>
  <c r="Q207" i="1"/>
  <c r="Q203" i="1"/>
  <c r="Q198" i="1"/>
  <c r="Q194" i="1"/>
  <c r="Q190" i="1"/>
  <c r="Q186" i="1"/>
  <c r="Q182" i="1"/>
  <c r="Q178" i="1"/>
  <c r="Q177" i="1"/>
  <c r="Q176" i="1"/>
  <c r="Q321" i="1" s="1"/>
  <c r="Q162" i="1"/>
  <c r="Q158" i="1"/>
  <c r="Q148" i="1"/>
  <c r="Q146" i="1"/>
  <c r="Q143" i="1" s="1"/>
  <c r="Q139" i="1"/>
  <c r="Q136" i="1"/>
  <c r="Q131" i="1"/>
  <c r="Q106" i="1"/>
  <c r="Q324" i="1" s="1"/>
  <c r="Q105" i="1"/>
  <c r="Q104" i="1"/>
  <c r="Q103" i="1"/>
  <c r="Q95" i="1"/>
  <c r="Q73" i="1"/>
  <c r="Q69" i="1"/>
  <c r="Q65" i="1"/>
  <c r="Q59" i="1"/>
  <c r="Q54" i="1"/>
  <c r="Q49" i="1"/>
  <c r="Q44" i="1"/>
  <c r="Q38" i="1"/>
  <c r="Q33" i="1"/>
  <c r="Q28" i="1"/>
  <c r="Q23" i="1"/>
  <c r="Q22" i="1"/>
  <c r="Q21" i="1"/>
  <c r="Q20" i="1"/>
  <c r="Q326" i="1" l="1"/>
  <c r="AQ326" i="1"/>
  <c r="AD326" i="1"/>
  <c r="AD328" i="1"/>
  <c r="Q328" i="1"/>
  <c r="AQ328" i="1"/>
  <c r="AQ323" i="1"/>
  <c r="Q173" i="1"/>
  <c r="AD20" i="1"/>
  <c r="AD18" i="1" s="1"/>
  <c r="AQ274" i="1"/>
  <c r="AQ18" i="1"/>
  <c r="AQ143" i="1"/>
  <c r="AQ311" i="1"/>
  <c r="AQ322" i="1"/>
  <c r="AQ327" i="1"/>
  <c r="AQ173" i="1"/>
  <c r="AQ101" i="1"/>
  <c r="AQ321" i="1"/>
  <c r="AD131" i="1"/>
  <c r="AD327" i="1" s="1"/>
  <c r="Q311" i="1"/>
  <c r="Q101" i="1"/>
  <c r="AD274" i="1"/>
  <c r="AD311" i="1"/>
  <c r="AD323" i="1"/>
  <c r="Q323" i="1"/>
  <c r="AD143" i="1"/>
  <c r="AD322" i="1"/>
  <c r="AD103" i="1"/>
  <c r="AD101" i="1" s="1"/>
  <c r="AD173" i="1"/>
  <c r="Q18" i="1"/>
  <c r="Q322" i="1"/>
  <c r="Q327" i="1"/>
  <c r="Q274" i="1"/>
  <c r="O297" i="1"/>
  <c r="AQ319" i="1" l="1"/>
  <c r="AQ334" i="1" s="1"/>
  <c r="AD319" i="1"/>
  <c r="AD334" i="1" s="1"/>
  <c r="Q319" i="1"/>
  <c r="AB200" i="1"/>
  <c r="AB123" i="1" l="1"/>
  <c r="O109" i="1"/>
  <c r="AB299" i="1"/>
  <c r="O299" i="1"/>
  <c r="O67" i="1"/>
  <c r="O147" i="1"/>
  <c r="O115" i="1" l="1"/>
  <c r="AB82" i="1" l="1"/>
  <c r="AB184" i="1"/>
  <c r="AB175" i="1" s="1"/>
  <c r="O184" i="1"/>
  <c r="O175" i="1" s="1"/>
  <c r="AB185" i="1"/>
  <c r="AB176" i="1" s="1"/>
  <c r="O185" i="1"/>
  <c r="AO176" i="1"/>
  <c r="AO175" i="1"/>
  <c r="O176" i="1"/>
  <c r="AB269" i="1"/>
  <c r="AC269" i="1" s="1"/>
  <c r="AE269" i="1" s="1"/>
  <c r="AP271" i="1"/>
  <c r="AR271" i="1" s="1"/>
  <c r="AP269" i="1"/>
  <c r="AR269" i="1" s="1"/>
  <c r="AC271" i="1"/>
  <c r="AE271" i="1" s="1"/>
  <c r="P271" i="1"/>
  <c r="R271" i="1" s="1"/>
  <c r="AP272" i="1"/>
  <c r="AR272" i="1" s="1"/>
  <c r="AC272" i="1"/>
  <c r="AE272" i="1" s="1"/>
  <c r="P269" i="1"/>
  <c r="R269" i="1" s="1"/>
  <c r="P272" i="1"/>
  <c r="R272" i="1" s="1"/>
  <c r="AP267" i="1"/>
  <c r="AR267" i="1" s="1"/>
  <c r="AP268" i="1"/>
  <c r="AR268" i="1" s="1"/>
  <c r="AC267" i="1"/>
  <c r="AE267" i="1" s="1"/>
  <c r="AC268" i="1"/>
  <c r="AE268" i="1" s="1"/>
  <c r="O265" i="1"/>
  <c r="M175" i="1"/>
  <c r="K175" i="1"/>
  <c r="L267" i="1"/>
  <c r="N267" i="1" s="1"/>
  <c r="P267" i="1" s="1"/>
  <c r="R267" i="1" s="1"/>
  <c r="L268" i="1"/>
  <c r="N268" i="1" s="1"/>
  <c r="P268" i="1" s="1"/>
  <c r="R268" i="1" s="1"/>
  <c r="L265" i="1"/>
  <c r="AO329" i="1"/>
  <c r="AB329" i="1"/>
  <c r="O329" i="1"/>
  <c r="AO20" i="1"/>
  <c r="O20" i="1"/>
  <c r="P100" i="1"/>
  <c r="R100" i="1" s="1"/>
  <c r="AP100" i="1"/>
  <c r="AR100" i="1" s="1"/>
  <c r="AC100" i="1"/>
  <c r="AE100" i="1" s="1"/>
  <c r="AP99" i="1" l="1"/>
  <c r="AR99" i="1" s="1"/>
  <c r="AC99" i="1"/>
  <c r="AE99" i="1" s="1"/>
  <c r="P99" i="1"/>
  <c r="R99" i="1" s="1"/>
  <c r="AO333" i="1" l="1"/>
  <c r="AO332" i="1"/>
  <c r="AO331" i="1"/>
  <c r="AO314" i="1"/>
  <c r="AO313" i="1"/>
  <c r="AO308" i="1"/>
  <c r="AO303" i="1"/>
  <c r="AO294" i="1"/>
  <c r="AO291" i="1"/>
  <c r="AO281" i="1"/>
  <c r="AO278" i="1"/>
  <c r="AO277" i="1"/>
  <c r="AO276" i="1"/>
  <c r="AO260" i="1"/>
  <c r="AO255" i="1"/>
  <c r="AO251" i="1"/>
  <c r="AO247" i="1"/>
  <c r="AO243" i="1"/>
  <c r="AO235" i="1"/>
  <c r="AO231" i="1"/>
  <c r="AO227" i="1"/>
  <c r="AO223" i="1"/>
  <c r="AO219" i="1"/>
  <c r="AO215" i="1"/>
  <c r="AO211" i="1"/>
  <c r="AO207" i="1"/>
  <c r="AO203" i="1"/>
  <c r="AO198" i="1"/>
  <c r="AO194" i="1"/>
  <c r="AO190" i="1"/>
  <c r="AO186" i="1"/>
  <c r="AO182" i="1"/>
  <c r="AO178" i="1"/>
  <c r="AO177" i="1"/>
  <c r="AO321" i="1"/>
  <c r="AO162" i="1"/>
  <c r="AO158" i="1"/>
  <c r="AO148" i="1"/>
  <c r="AO146" i="1"/>
  <c r="AO145" i="1"/>
  <c r="AO139" i="1"/>
  <c r="AO136" i="1"/>
  <c r="AO131" i="1"/>
  <c r="AO106" i="1"/>
  <c r="AO324" i="1" s="1"/>
  <c r="AO105" i="1"/>
  <c r="AO104" i="1"/>
  <c r="AO103" i="1"/>
  <c r="AO95" i="1"/>
  <c r="AO77" i="1"/>
  <c r="AO73" i="1"/>
  <c r="AO69" i="1"/>
  <c r="AO65" i="1"/>
  <c r="AO59" i="1"/>
  <c r="AO54" i="1"/>
  <c r="AO49" i="1"/>
  <c r="AO44" i="1"/>
  <c r="AO38" i="1"/>
  <c r="AO33" i="1"/>
  <c r="AO28" i="1"/>
  <c r="AO23" i="1"/>
  <c r="AO22" i="1"/>
  <c r="AO21" i="1"/>
  <c r="AB333" i="1"/>
  <c r="AB332" i="1"/>
  <c r="AB331" i="1"/>
  <c r="AB324" i="1"/>
  <c r="AB314" i="1"/>
  <c r="AB313" i="1"/>
  <c r="AB308" i="1"/>
  <c r="AB303" i="1"/>
  <c r="AB294" i="1"/>
  <c r="AB291" i="1"/>
  <c r="AB288" i="1"/>
  <c r="AB281" i="1"/>
  <c r="AB278" i="1"/>
  <c r="AB277" i="1"/>
  <c r="AB276" i="1"/>
  <c r="AB260" i="1"/>
  <c r="AB255" i="1"/>
  <c r="AB251" i="1"/>
  <c r="AB247" i="1"/>
  <c r="AB243" i="1"/>
  <c r="AB235" i="1"/>
  <c r="AB330" i="1" s="1"/>
  <c r="AB231" i="1"/>
  <c r="AB227" i="1"/>
  <c r="AB223" i="1"/>
  <c r="AB219" i="1"/>
  <c r="AB215" i="1"/>
  <c r="AB211" i="1"/>
  <c r="AB207" i="1"/>
  <c r="AB203" i="1"/>
  <c r="AB198" i="1"/>
  <c r="AB194" i="1"/>
  <c r="AB190" i="1"/>
  <c r="AB186" i="1"/>
  <c r="AB182" i="1"/>
  <c r="AB178" i="1"/>
  <c r="AB177" i="1"/>
  <c r="AB162" i="1"/>
  <c r="AB158" i="1"/>
  <c r="AB148" i="1"/>
  <c r="AB146" i="1"/>
  <c r="AB145" i="1"/>
  <c r="AB139" i="1"/>
  <c r="AB136" i="1"/>
  <c r="AB135" i="1"/>
  <c r="AB134" i="1"/>
  <c r="AB104" i="1" s="1"/>
  <c r="AB105" i="1"/>
  <c r="AB103" i="1"/>
  <c r="AB95" i="1"/>
  <c r="AB77" i="1"/>
  <c r="AB73" i="1"/>
  <c r="AB69" i="1"/>
  <c r="AB65" i="1"/>
  <c r="AB59" i="1"/>
  <c r="AB54" i="1"/>
  <c r="AB49" i="1"/>
  <c r="AB46" i="1"/>
  <c r="AB38" i="1"/>
  <c r="AB33" i="1"/>
  <c r="AB28" i="1"/>
  <c r="AB23" i="1"/>
  <c r="AB22" i="1"/>
  <c r="AB21" i="1"/>
  <c r="O332" i="1"/>
  <c r="O331" i="1"/>
  <c r="O315" i="1"/>
  <c r="O314" i="1"/>
  <c r="O313" i="1"/>
  <c r="O308" i="1"/>
  <c r="O303" i="1"/>
  <c r="O294" i="1"/>
  <c r="O291" i="1"/>
  <c r="O284" i="1"/>
  <c r="O281" i="1"/>
  <c r="O278" i="1"/>
  <c r="O277" i="1"/>
  <c r="O276" i="1"/>
  <c r="O260" i="1"/>
  <c r="O255" i="1"/>
  <c r="O251" i="1"/>
  <c r="O247" i="1"/>
  <c r="O243" i="1"/>
  <c r="O235" i="1"/>
  <c r="O231" i="1"/>
  <c r="O227" i="1"/>
  <c r="O223" i="1"/>
  <c r="O219" i="1"/>
  <c r="O215" i="1"/>
  <c r="O211" i="1"/>
  <c r="O207" i="1"/>
  <c r="O203" i="1"/>
  <c r="O198" i="1"/>
  <c r="O194" i="1"/>
  <c r="O190" i="1"/>
  <c r="O186" i="1"/>
  <c r="O182" i="1"/>
  <c r="O178" i="1"/>
  <c r="O177" i="1"/>
  <c r="O321" i="1"/>
  <c r="O162" i="1"/>
  <c r="O158" i="1"/>
  <c r="O148" i="1"/>
  <c r="O146" i="1"/>
  <c r="O145" i="1"/>
  <c r="O139" i="1"/>
  <c r="O136" i="1"/>
  <c r="O131" i="1"/>
  <c r="O106" i="1"/>
  <c r="O324" i="1" s="1"/>
  <c r="O105" i="1"/>
  <c r="O104" i="1"/>
  <c r="O103" i="1"/>
  <c r="O95" i="1"/>
  <c r="O73" i="1"/>
  <c r="O69" i="1"/>
  <c r="O65" i="1"/>
  <c r="O59" i="1"/>
  <c r="O54" i="1"/>
  <c r="O49" i="1"/>
  <c r="O38" i="1"/>
  <c r="O33" i="1"/>
  <c r="O28" i="1"/>
  <c r="O23" i="1"/>
  <c r="O22" i="1"/>
  <c r="O21" i="1"/>
  <c r="AB44" i="1" l="1"/>
  <c r="AB326" i="1" s="1"/>
  <c r="AB20" i="1"/>
  <c r="AB18" i="1" s="1"/>
  <c r="AB131" i="1"/>
  <c r="AB327" i="1" s="1"/>
  <c r="AB328" i="1"/>
  <c r="AO328" i="1"/>
  <c r="O328" i="1"/>
  <c r="AO311" i="1"/>
  <c r="AB143" i="1"/>
  <c r="AO326" i="1"/>
  <c r="O326" i="1"/>
  <c r="O311" i="1"/>
  <c r="O173" i="1"/>
  <c r="AO274" i="1"/>
  <c r="AO322" i="1"/>
  <c r="O18" i="1"/>
  <c r="AO18" i="1"/>
  <c r="AO101" i="1"/>
  <c r="O101" i="1"/>
  <c r="AB173" i="1"/>
  <c r="AB311" i="1"/>
  <c r="O274" i="1"/>
  <c r="AO327" i="1"/>
  <c r="AO173" i="1"/>
  <c r="AO323" i="1"/>
  <c r="O322" i="1"/>
  <c r="O143" i="1"/>
  <c r="AB274" i="1"/>
  <c r="AO330" i="1"/>
  <c r="AB101" i="1"/>
  <c r="AO143" i="1"/>
  <c r="AB321" i="1"/>
  <c r="AB323" i="1"/>
  <c r="AB322" i="1"/>
  <c r="O323" i="1"/>
  <c r="O330" i="1"/>
  <c r="O327" i="1"/>
  <c r="O333" i="1"/>
  <c r="K46" i="1"/>
  <c r="K44" i="1" s="1"/>
  <c r="AB319" i="1" l="1"/>
  <c r="AB334" i="1" s="1"/>
  <c r="AO319" i="1"/>
  <c r="AO334" i="1" s="1"/>
  <c r="O319" i="1"/>
  <c r="M145" i="1"/>
  <c r="AM333" i="1"/>
  <c r="AM332" i="1"/>
  <c r="AM331" i="1"/>
  <c r="AM329" i="1"/>
  <c r="AM314" i="1"/>
  <c r="AM313" i="1"/>
  <c r="AM308" i="1"/>
  <c r="AM303" i="1"/>
  <c r="AM294" i="1"/>
  <c r="AM291" i="1"/>
  <c r="AM281" i="1"/>
  <c r="AM278" i="1"/>
  <c r="AM277" i="1"/>
  <c r="AM276" i="1"/>
  <c r="AM260" i="1"/>
  <c r="AM255" i="1"/>
  <c r="AM251" i="1"/>
  <c r="AM247" i="1"/>
  <c r="AM243" i="1"/>
  <c r="AM235" i="1"/>
  <c r="AM330" i="1" s="1"/>
  <c r="AM231" i="1"/>
  <c r="AM227" i="1"/>
  <c r="AM223" i="1"/>
  <c r="AM219" i="1"/>
  <c r="AM215" i="1"/>
  <c r="AM211" i="1"/>
  <c r="AM207" i="1"/>
  <c r="AM203" i="1"/>
  <c r="AM198" i="1"/>
  <c r="AM194" i="1"/>
  <c r="AM190" i="1"/>
  <c r="AM186" i="1"/>
  <c r="AM182" i="1"/>
  <c r="AM178" i="1"/>
  <c r="AM177" i="1"/>
  <c r="AM176" i="1"/>
  <c r="AM175" i="1"/>
  <c r="AM162" i="1"/>
  <c r="AM158" i="1"/>
  <c r="AM148" i="1"/>
  <c r="AM146" i="1"/>
  <c r="AM145" i="1"/>
  <c r="AM139" i="1"/>
  <c r="AM136" i="1"/>
  <c r="AM104" i="1"/>
  <c r="AM106" i="1"/>
  <c r="AM324" i="1" s="1"/>
  <c r="AM105" i="1"/>
  <c r="AM103" i="1"/>
  <c r="AM95" i="1"/>
  <c r="AM77" i="1"/>
  <c r="AM73" i="1"/>
  <c r="AM69" i="1"/>
  <c r="AM65" i="1"/>
  <c r="AM59" i="1"/>
  <c r="AM54" i="1"/>
  <c r="AM49" i="1"/>
  <c r="AM44" i="1"/>
  <c r="AM38" i="1"/>
  <c r="AM33" i="1"/>
  <c r="AM28" i="1"/>
  <c r="AM23" i="1"/>
  <c r="AM22" i="1"/>
  <c r="AM21" i="1"/>
  <c r="AM20" i="1"/>
  <c r="Z333" i="1"/>
  <c r="Z332" i="1"/>
  <c r="Z331" i="1"/>
  <c r="Z329" i="1"/>
  <c r="Z324" i="1"/>
  <c r="Z314" i="1"/>
  <c r="Z313" i="1"/>
  <c r="Z308" i="1"/>
  <c r="Z303" i="1"/>
  <c r="Z294" i="1"/>
  <c r="Z291" i="1"/>
  <c r="Z288" i="1"/>
  <c r="Z281" i="1"/>
  <c r="Z278" i="1"/>
  <c r="Z277" i="1"/>
  <c r="Z276" i="1"/>
  <c r="Z260" i="1"/>
  <c r="Z255" i="1"/>
  <c r="Z251" i="1"/>
  <c r="Z247" i="1"/>
  <c r="Z243" i="1"/>
  <c r="Z235" i="1"/>
  <c r="Z330" i="1" s="1"/>
  <c r="Z231" i="1"/>
  <c r="Z227" i="1"/>
  <c r="Z223" i="1"/>
  <c r="Z219" i="1"/>
  <c r="Z215" i="1"/>
  <c r="Z211" i="1"/>
  <c r="Z207" i="1"/>
  <c r="Z203" i="1"/>
  <c r="Z198" i="1"/>
  <c r="Z194" i="1"/>
  <c r="Z190" i="1"/>
  <c r="Z186" i="1"/>
  <c r="Z182" i="1"/>
  <c r="Z178" i="1"/>
  <c r="Z177" i="1"/>
  <c r="Z176" i="1"/>
  <c r="Z175" i="1"/>
  <c r="Z162" i="1"/>
  <c r="Z158" i="1"/>
  <c r="Z148" i="1"/>
  <c r="Z146" i="1"/>
  <c r="Z145" i="1"/>
  <c r="Z139" i="1"/>
  <c r="Z136" i="1"/>
  <c r="Z135" i="1"/>
  <c r="Z134" i="1"/>
  <c r="Z104" i="1" s="1"/>
  <c r="Z105" i="1"/>
  <c r="Z103" i="1"/>
  <c r="Z95" i="1"/>
  <c r="Z77" i="1"/>
  <c r="Z73" i="1"/>
  <c r="Z69" i="1"/>
  <c r="Z65" i="1"/>
  <c r="Z59" i="1"/>
  <c r="Z54" i="1"/>
  <c r="Z49" i="1"/>
  <c r="Z46" i="1"/>
  <c r="Z20" i="1" s="1"/>
  <c r="Z38" i="1"/>
  <c r="Z33" i="1"/>
  <c r="Z28" i="1"/>
  <c r="Z23" i="1"/>
  <c r="Z22" i="1"/>
  <c r="Z21" i="1"/>
  <c r="M332" i="1"/>
  <c r="M331" i="1"/>
  <c r="M329" i="1"/>
  <c r="M315" i="1"/>
  <c r="M314" i="1"/>
  <c r="M313" i="1"/>
  <c r="M308" i="1"/>
  <c r="M303" i="1"/>
  <c r="M294" i="1"/>
  <c r="M291" i="1"/>
  <c r="M284" i="1"/>
  <c r="M281" i="1"/>
  <c r="M278" i="1"/>
  <c r="M277" i="1"/>
  <c r="M276" i="1"/>
  <c r="M260" i="1"/>
  <c r="M255" i="1"/>
  <c r="M251" i="1"/>
  <c r="M247" i="1"/>
  <c r="M243" i="1"/>
  <c r="M235" i="1"/>
  <c r="M330" i="1" s="1"/>
  <c r="M231" i="1"/>
  <c r="M227" i="1"/>
  <c r="M223" i="1"/>
  <c r="M219" i="1"/>
  <c r="M215" i="1"/>
  <c r="M211" i="1"/>
  <c r="M207" i="1"/>
  <c r="M203" i="1"/>
  <c r="M198" i="1"/>
  <c r="M194" i="1"/>
  <c r="M190" i="1"/>
  <c r="M186" i="1"/>
  <c r="M182" i="1"/>
  <c r="M178" i="1"/>
  <c r="M177" i="1"/>
  <c r="M176" i="1"/>
  <c r="M321" i="1" s="1"/>
  <c r="M162" i="1"/>
  <c r="M158" i="1"/>
  <c r="M148" i="1"/>
  <c r="M146" i="1"/>
  <c r="M139" i="1"/>
  <c r="M136" i="1"/>
  <c r="M131" i="1"/>
  <c r="M106" i="1"/>
  <c r="M105" i="1"/>
  <c r="M104" i="1"/>
  <c r="M103" i="1"/>
  <c r="M95" i="1"/>
  <c r="M73" i="1"/>
  <c r="M69" i="1"/>
  <c r="M65" i="1"/>
  <c r="M59" i="1"/>
  <c r="M54" i="1"/>
  <c r="M49" i="1"/>
  <c r="M44" i="1"/>
  <c r="M38" i="1"/>
  <c r="M33" i="1"/>
  <c r="M23" i="1"/>
  <c r="M22" i="1"/>
  <c r="M21" i="1"/>
  <c r="Z131" i="1" l="1"/>
  <c r="Z327" i="1" s="1"/>
  <c r="M143" i="1"/>
  <c r="AM311" i="1"/>
  <c r="Z311" i="1"/>
  <c r="Z101" i="1"/>
  <c r="Z328" i="1"/>
  <c r="AM323" i="1"/>
  <c r="M101" i="1"/>
  <c r="M327" i="1"/>
  <c r="Z173" i="1"/>
  <c r="M274" i="1"/>
  <c r="Z143" i="1"/>
  <c r="Z274" i="1"/>
  <c r="AM321" i="1"/>
  <c r="AM322" i="1"/>
  <c r="AM143" i="1"/>
  <c r="AM274" i="1"/>
  <c r="AM18" i="1"/>
  <c r="Z323" i="1"/>
  <c r="Z18" i="1"/>
  <c r="M311" i="1"/>
  <c r="M173" i="1"/>
  <c r="AM101" i="1"/>
  <c r="AM328" i="1"/>
  <c r="AM173" i="1"/>
  <c r="AM326" i="1"/>
  <c r="AM131" i="1"/>
  <c r="Z321" i="1"/>
  <c r="Z44" i="1"/>
  <c r="Z326" i="1" s="1"/>
  <c r="Z322" i="1"/>
  <c r="M323" i="1"/>
  <c r="M328" i="1"/>
  <c r="M20" i="1"/>
  <c r="M322" i="1"/>
  <c r="M324" i="1"/>
  <c r="M333" i="1"/>
  <c r="M28" i="1"/>
  <c r="X46" i="1"/>
  <c r="M326" i="1" l="1"/>
  <c r="AM319" i="1"/>
  <c r="AM327" i="1"/>
  <c r="Z319" i="1"/>
  <c r="Z334" i="1" s="1"/>
  <c r="M18" i="1"/>
  <c r="AK333" i="1"/>
  <c r="X333" i="1"/>
  <c r="AM334" i="1" l="1"/>
  <c r="M319" i="1"/>
  <c r="AH79" i="1"/>
  <c r="AJ79" i="1" s="1"/>
  <c r="AH80" i="1"/>
  <c r="AJ80" i="1" s="1"/>
  <c r="AH77" i="1"/>
  <c r="AJ77" i="1" s="1"/>
  <c r="AJ333" i="1"/>
  <c r="X56" i="1"/>
  <c r="K56" i="1"/>
  <c r="K20" i="1" s="1"/>
  <c r="AK21" i="1" l="1"/>
  <c r="AK20" i="1"/>
  <c r="X21" i="1"/>
  <c r="X20" i="1"/>
  <c r="K22" i="1"/>
  <c r="AL97" i="1"/>
  <c r="AN97" i="1" s="1"/>
  <c r="AP97" i="1" s="1"/>
  <c r="AR97" i="1" s="1"/>
  <c r="AL98" i="1"/>
  <c r="AN98" i="1" s="1"/>
  <c r="AP98" i="1" s="1"/>
  <c r="AR98" i="1" s="1"/>
  <c r="Y97" i="1"/>
  <c r="AA97" i="1" s="1"/>
  <c r="AC97" i="1" s="1"/>
  <c r="AE97" i="1" s="1"/>
  <c r="Y98" i="1"/>
  <c r="AA98" i="1" s="1"/>
  <c r="AC98" i="1" s="1"/>
  <c r="AE98" i="1" s="1"/>
  <c r="L97" i="1"/>
  <c r="N97" i="1" s="1"/>
  <c r="P97" i="1" s="1"/>
  <c r="R97" i="1" s="1"/>
  <c r="L98" i="1"/>
  <c r="N98" i="1" s="1"/>
  <c r="P98" i="1" s="1"/>
  <c r="R98" i="1" s="1"/>
  <c r="K95" i="1"/>
  <c r="L95" i="1" s="1"/>
  <c r="N95" i="1" s="1"/>
  <c r="P95" i="1" s="1"/>
  <c r="R95" i="1" s="1"/>
  <c r="AK95" i="1"/>
  <c r="AL95" i="1" s="1"/>
  <c r="AN95" i="1" s="1"/>
  <c r="AP95" i="1" s="1"/>
  <c r="AR95" i="1" s="1"/>
  <c r="X95" i="1"/>
  <c r="Y95" i="1" s="1"/>
  <c r="AA95" i="1" s="1"/>
  <c r="AC95" i="1" s="1"/>
  <c r="AE95" i="1" s="1"/>
  <c r="AK44" i="1"/>
  <c r="X44" i="1"/>
  <c r="AL46" i="1"/>
  <c r="AN46" i="1" s="1"/>
  <c r="AP46" i="1" s="1"/>
  <c r="AR46" i="1" s="1"/>
  <c r="AL47" i="1"/>
  <c r="AN47" i="1" s="1"/>
  <c r="AP47" i="1" s="1"/>
  <c r="AR47" i="1" s="1"/>
  <c r="Y46" i="1"/>
  <c r="AA46" i="1" s="1"/>
  <c r="AC46" i="1" s="1"/>
  <c r="AE46" i="1" s="1"/>
  <c r="Y47" i="1"/>
  <c r="AA47" i="1" s="1"/>
  <c r="AC47" i="1" s="1"/>
  <c r="AE47" i="1" s="1"/>
  <c r="L46" i="1"/>
  <c r="N46" i="1" s="1"/>
  <c r="P46" i="1" s="1"/>
  <c r="R46" i="1" s="1"/>
  <c r="L47" i="1"/>
  <c r="N47" i="1" s="1"/>
  <c r="P47" i="1" s="1"/>
  <c r="R47" i="1" s="1"/>
  <c r="L79" i="1"/>
  <c r="N79" i="1" s="1"/>
  <c r="P79" i="1" s="1"/>
  <c r="R79" i="1" s="1"/>
  <c r="L80" i="1"/>
  <c r="N80" i="1" s="1"/>
  <c r="P80" i="1" s="1"/>
  <c r="R80" i="1" s="1"/>
  <c r="Y79" i="1"/>
  <c r="AA79" i="1" s="1"/>
  <c r="AC79" i="1" s="1"/>
  <c r="AE79" i="1" s="1"/>
  <c r="Y80" i="1"/>
  <c r="AA80" i="1" s="1"/>
  <c r="AC80" i="1" s="1"/>
  <c r="AE80" i="1" s="1"/>
  <c r="AL79" i="1"/>
  <c r="AN79" i="1" s="1"/>
  <c r="AP79" i="1" s="1"/>
  <c r="AR79" i="1" s="1"/>
  <c r="AL80" i="1"/>
  <c r="AN80" i="1" s="1"/>
  <c r="AP80" i="1" s="1"/>
  <c r="AR80" i="1" s="1"/>
  <c r="AK77" i="1"/>
  <c r="K54" i="1"/>
  <c r="AK277" i="1" l="1"/>
  <c r="X277" i="1"/>
  <c r="K277" i="1"/>
  <c r="AK145" i="1" l="1"/>
  <c r="X145" i="1"/>
  <c r="K145" i="1"/>
  <c r="AL170" i="1"/>
  <c r="AN170" i="1" s="1"/>
  <c r="AP170" i="1" s="1"/>
  <c r="AR170" i="1" s="1"/>
  <c r="Y170" i="1"/>
  <c r="AA170" i="1" s="1"/>
  <c r="AC170" i="1" s="1"/>
  <c r="AE170" i="1" s="1"/>
  <c r="L170" i="1"/>
  <c r="N170" i="1" s="1"/>
  <c r="P170" i="1" s="1"/>
  <c r="R170" i="1" s="1"/>
  <c r="AK175" i="1"/>
  <c r="X175" i="1"/>
  <c r="AL265" i="1"/>
  <c r="AN265" i="1" s="1"/>
  <c r="AP265" i="1" s="1"/>
  <c r="AR265" i="1" s="1"/>
  <c r="Y265" i="1"/>
  <c r="AA265" i="1" s="1"/>
  <c r="AC265" i="1" s="1"/>
  <c r="AE265" i="1" s="1"/>
  <c r="N265" i="1"/>
  <c r="P265" i="1" s="1"/>
  <c r="R265" i="1" s="1"/>
  <c r="L288" i="1" l="1"/>
  <c r="N288" i="1" s="1"/>
  <c r="P288" i="1" s="1"/>
  <c r="R288" i="1" s="1"/>
  <c r="L290" i="1"/>
  <c r="N290" i="1" s="1"/>
  <c r="P290" i="1" s="1"/>
  <c r="R290" i="1" s="1"/>
  <c r="AL288" i="1"/>
  <c r="AN288" i="1" s="1"/>
  <c r="AP288" i="1" s="1"/>
  <c r="AR288" i="1" s="1"/>
  <c r="AL290" i="1"/>
  <c r="AN290" i="1" s="1"/>
  <c r="AP290" i="1" s="1"/>
  <c r="AR290" i="1" s="1"/>
  <c r="Y290" i="1"/>
  <c r="AA290" i="1" s="1"/>
  <c r="AC290" i="1" s="1"/>
  <c r="AE290" i="1" s="1"/>
  <c r="X288" i="1"/>
  <c r="Y288" i="1" l="1"/>
  <c r="AA288" i="1" s="1"/>
  <c r="AC288" i="1" s="1"/>
  <c r="AE288" i="1" s="1"/>
  <c r="AL333" i="1"/>
  <c r="AN333" i="1" s="1"/>
  <c r="AP333" i="1" s="1"/>
  <c r="AR333" i="1" s="1"/>
  <c r="Y333" i="1"/>
  <c r="AA333" i="1" s="1"/>
  <c r="AC333" i="1" s="1"/>
  <c r="AE333" i="1" s="1"/>
  <c r="AK314" i="1"/>
  <c r="AL314" i="1" s="1"/>
  <c r="AN314" i="1" s="1"/>
  <c r="AP314" i="1" s="1"/>
  <c r="AR314" i="1" s="1"/>
  <c r="AK313" i="1"/>
  <c r="X314" i="1"/>
  <c r="Y314" i="1" s="1"/>
  <c r="AA314" i="1" s="1"/>
  <c r="AC314" i="1" s="1"/>
  <c r="AE314" i="1" s="1"/>
  <c r="X313" i="1"/>
  <c r="K314" i="1"/>
  <c r="L314" i="1" s="1"/>
  <c r="N314" i="1" s="1"/>
  <c r="P314" i="1" s="1"/>
  <c r="R314" i="1" s="1"/>
  <c r="K313" i="1"/>
  <c r="L313" i="1" s="1"/>
  <c r="N313" i="1" s="1"/>
  <c r="P313" i="1" s="1"/>
  <c r="R313" i="1" s="1"/>
  <c r="AL315" i="1"/>
  <c r="AN315" i="1" s="1"/>
  <c r="AP315" i="1" s="1"/>
  <c r="AR315" i="1" s="1"/>
  <c r="AL317" i="1"/>
  <c r="AN317" i="1" s="1"/>
  <c r="AP317" i="1" s="1"/>
  <c r="AR317" i="1" s="1"/>
  <c r="AL318" i="1"/>
  <c r="AN318" i="1" s="1"/>
  <c r="AP318" i="1" s="1"/>
  <c r="AR318" i="1" s="1"/>
  <c r="Y315" i="1"/>
  <c r="AA315" i="1" s="1"/>
  <c r="AC315" i="1" s="1"/>
  <c r="AE315" i="1" s="1"/>
  <c r="Y317" i="1"/>
  <c r="AA317" i="1" s="1"/>
  <c r="AC317" i="1" s="1"/>
  <c r="AE317" i="1" s="1"/>
  <c r="Y318" i="1"/>
  <c r="AA318" i="1" s="1"/>
  <c r="AC318" i="1" s="1"/>
  <c r="AE318" i="1" s="1"/>
  <c r="L317" i="1"/>
  <c r="N317" i="1" s="1"/>
  <c r="P317" i="1" s="1"/>
  <c r="R317" i="1" s="1"/>
  <c r="L318" i="1"/>
  <c r="N318" i="1" s="1"/>
  <c r="P318" i="1" s="1"/>
  <c r="R318" i="1" s="1"/>
  <c r="K315" i="1"/>
  <c r="L315" i="1" l="1"/>
  <c r="N315" i="1" s="1"/>
  <c r="P315" i="1" s="1"/>
  <c r="R315" i="1" s="1"/>
  <c r="K333" i="1"/>
  <c r="L333" i="1" s="1"/>
  <c r="N333" i="1" s="1"/>
  <c r="P333" i="1" s="1"/>
  <c r="R333" i="1" s="1"/>
  <c r="X311" i="1"/>
  <c r="Y311" i="1" s="1"/>
  <c r="AA311" i="1" s="1"/>
  <c r="AC311" i="1" s="1"/>
  <c r="AE311" i="1" s="1"/>
  <c r="AK311" i="1"/>
  <c r="AL311" i="1" s="1"/>
  <c r="AN311" i="1" s="1"/>
  <c r="AP311" i="1" s="1"/>
  <c r="AR311" i="1" s="1"/>
  <c r="Y313" i="1"/>
  <c r="AA313" i="1" s="1"/>
  <c r="AC313" i="1" s="1"/>
  <c r="AE313" i="1" s="1"/>
  <c r="AL313" i="1"/>
  <c r="AN313" i="1" s="1"/>
  <c r="AP313" i="1" s="1"/>
  <c r="AR313" i="1" s="1"/>
  <c r="K311" i="1"/>
  <c r="L311" i="1" s="1"/>
  <c r="N311" i="1" s="1"/>
  <c r="P311" i="1" s="1"/>
  <c r="R311" i="1" s="1"/>
  <c r="K31" i="1" l="1"/>
  <c r="K21" i="1" s="1"/>
  <c r="K133" i="1"/>
  <c r="AK329" i="1" l="1"/>
  <c r="X329" i="1"/>
  <c r="K329" i="1"/>
  <c r="AL94" i="1"/>
  <c r="AN94" i="1" s="1"/>
  <c r="AP94" i="1" s="1"/>
  <c r="AR94" i="1" s="1"/>
  <c r="Y94" i="1"/>
  <c r="AA94" i="1" s="1"/>
  <c r="AC94" i="1" s="1"/>
  <c r="AE94" i="1" s="1"/>
  <c r="L94" i="1"/>
  <c r="N94" i="1" s="1"/>
  <c r="P94" i="1" s="1"/>
  <c r="R94" i="1" s="1"/>
  <c r="AK332" i="1" l="1"/>
  <c r="AK331" i="1"/>
  <c r="AK308" i="1"/>
  <c r="AK303" i="1"/>
  <c r="AK294" i="1"/>
  <c r="AK291" i="1"/>
  <c r="AK281" i="1"/>
  <c r="AK278" i="1"/>
  <c r="AK276" i="1"/>
  <c r="AK260" i="1"/>
  <c r="AK255" i="1"/>
  <c r="AK251" i="1"/>
  <c r="AK247" i="1"/>
  <c r="AK243" i="1"/>
  <c r="AK235" i="1"/>
  <c r="AK330" i="1" s="1"/>
  <c r="AK231" i="1"/>
  <c r="AK227" i="1"/>
  <c r="AK223" i="1"/>
  <c r="AK219" i="1"/>
  <c r="AK215" i="1"/>
  <c r="AK211" i="1"/>
  <c r="AK207" i="1"/>
  <c r="AK203" i="1"/>
  <c r="AK198" i="1"/>
  <c r="AK194" i="1"/>
  <c r="AK190" i="1"/>
  <c r="AK186" i="1"/>
  <c r="AK182" i="1"/>
  <c r="AK178" i="1"/>
  <c r="AK177" i="1"/>
  <c r="AK176" i="1"/>
  <c r="AK321" i="1" s="1"/>
  <c r="AK162" i="1"/>
  <c r="AK158" i="1"/>
  <c r="AK148" i="1"/>
  <c r="AK146" i="1"/>
  <c r="AK139" i="1"/>
  <c r="AK136" i="1"/>
  <c r="AK135" i="1"/>
  <c r="AK134" i="1"/>
  <c r="AK104" i="1" s="1"/>
  <c r="AK322" i="1" s="1"/>
  <c r="AK105" i="1"/>
  <c r="AK103" i="1"/>
  <c r="AK73" i="1"/>
  <c r="AK69" i="1"/>
  <c r="AK65" i="1"/>
  <c r="AK59" i="1"/>
  <c r="AK54" i="1"/>
  <c r="AK49" i="1"/>
  <c r="AK38" i="1"/>
  <c r="AK33" i="1"/>
  <c r="AK28" i="1"/>
  <c r="AK23" i="1"/>
  <c r="AK22" i="1"/>
  <c r="X332" i="1"/>
  <c r="X331" i="1"/>
  <c r="X324" i="1"/>
  <c r="X308" i="1"/>
  <c r="X303" i="1"/>
  <c r="X294" i="1"/>
  <c r="X291" i="1"/>
  <c r="X281" i="1"/>
  <c r="X278" i="1"/>
  <c r="X276" i="1"/>
  <c r="X274" i="1" s="1"/>
  <c r="X260" i="1"/>
  <c r="X255" i="1"/>
  <c r="X251" i="1"/>
  <c r="X247" i="1"/>
  <c r="X243" i="1"/>
  <c r="X235" i="1"/>
  <c r="X330" i="1" s="1"/>
  <c r="X231" i="1"/>
  <c r="X227" i="1"/>
  <c r="X223" i="1"/>
  <c r="X219" i="1"/>
  <c r="X215" i="1"/>
  <c r="X211" i="1"/>
  <c r="X207" i="1"/>
  <c r="X203" i="1"/>
  <c r="X198" i="1"/>
  <c r="X194" i="1"/>
  <c r="X190" i="1"/>
  <c r="X186" i="1"/>
  <c r="X182" i="1"/>
  <c r="X178" i="1"/>
  <c r="X177" i="1"/>
  <c r="X176" i="1"/>
  <c r="X321" i="1" s="1"/>
  <c r="X162" i="1"/>
  <c r="X158" i="1"/>
  <c r="X148" i="1"/>
  <c r="X146" i="1"/>
  <c r="X139" i="1"/>
  <c r="X136" i="1"/>
  <c r="X135" i="1"/>
  <c r="X134" i="1"/>
  <c r="X104" i="1" s="1"/>
  <c r="X322" i="1" s="1"/>
  <c r="X105" i="1"/>
  <c r="X103" i="1"/>
  <c r="X73" i="1"/>
  <c r="X69" i="1"/>
  <c r="X65" i="1"/>
  <c r="X59" i="1"/>
  <c r="X54" i="1"/>
  <c r="X49" i="1"/>
  <c r="X38" i="1"/>
  <c r="X33" i="1"/>
  <c r="X28" i="1"/>
  <c r="X23" i="1"/>
  <c r="X22" i="1"/>
  <c r="K332" i="1"/>
  <c r="K331" i="1"/>
  <c r="K308" i="1"/>
  <c r="K303" i="1"/>
  <c r="K294" i="1"/>
  <c r="K291" i="1"/>
  <c r="K284" i="1"/>
  <c r="K281" i="1"/>
  <c r="K278" i="1"/>
  <c r="K276" i="1"/>
  <c r="K260" i="1"/>
  <c r="K255" i="1"/>
  <c r="K251" i="1"/>
  <c r="K247" i="1"/>
  <c r="K243" i="1"/>
  <c r="K235" i="1"/>
  <c r="K330" i="1" s="1"/>
  <c r="K231" i="1"/>
  <c r="K227" i="1"/>
  <c r="K223" i="1"/>
  <c r="K219" i="1"/>
  <c r="K215" i="1"/>
  <c r="K211" i="1"/>
  <c r="K207" i="1"/>
  <c r="K203" i="1"/>
  <c r="K198" i="1"/>
  <c r="K194" i="1"/>
  <c r="K190" i="1"/>
  <c r="K186" i="1"/>
  <c r="K182" i="1"/>
  <c r="K178" i="1"/>
  <c r="K177" i="1"/>
  <c r="K176" i="1"/>
  <c r="K321" i="1" s="1"/>
  <c r="K162" i="1"/>
  <c r="K158" i="1"/>
  <c r="K148" i="1"/>
  <c r="K146" i="1"/>
  <c r="K139" i="1"/>
  <c r="K136" i="1"/>
  <c r="K131" i="1"/>
  <c r="K106" i="1"/>
  <c r="K324" i="1" s="1"/>
  <c r="K105" i="1"/>
  <c r="K104" i="1"/>
  <c r="K103" i="1"/>
  <c r="K73" i="1"/>
  <c r="K69" i="1"/>
  <c r="K65" i="1"/>
  <c r="K59" i="1"/>
  <c r="K49" i="1"/>
  <c r="K38" i="1"/>
  <c r="K33" i="1"/>
  <c r="K28" i="1"/>
  <c r="K23" i="1"/>
  <c r="K328" i="1" l="1"/>
  <c r="AK131" i="1"/>
  <c r="X328" i="1"/>
  <c r="AK328" i="1"/>
  <c r="K322" i="1"/>
  <c r="AK326" i="1"/>
  <c r="X326" i="1"/>
  <c r="K326" i="1"/>
  <c r="K274" i="1"/>
  <c r="K143" i="1"/>
  <c r="X143" i="1"/>
  <c r="AK143" i="1"/>
  <c r="AK173" i="1"/>
  <c r="K323" i="1"/>
  <c r="X323" i="1"/>
  <c r="AK274" i="1"/>
  <c r="X18" i="1"/>
  <c r="K173" i="1"/>
  <c r="AK18" i="1"/>
  <c r="K18" i="1"/>
  <c r="X101" i="1"/>
  <c r="AK327" i="1"/>
  <c r="AK106" i="1"/>
  <c r="AK323" i="1"/>
  <c r="X173" i="1"/>
  <c r="X131" i="1"/>
  <c r="K101" i="1"/>
  <c r="K327" i="1"/>
  <c r="I23" i="1"/>
  <c r="I332" i="1"/>
  <c r="I331" i="1"/>
  <c r="I329" i="1"/>
  <c r="I308" i="1"/>
  <c r="I303" i="1"/>
  <c r="I294" i="1"/>
  <c r="I291" i="1"/>
  <c r="I284" i="1"/>
  <c r="I281" i="1"/>
  <c r="I278" i="1"/>
  <c r="I277" i="1"/>
  <c r="I276" i="1"/>
  <c r="I260" i="1"/>
  <c r="I255" i="1"/>
  <c r="I251" i="1"/>
  <c r="I247" i="1"/>
  <c r="I243" i="1"/>
  <c r="I235" i="1"/>
  <c r="I330" i="1" s="1"/>
  <c r="I231" i="1"/>
  <c r="I227" i="1"/>
  <c r="I223" i="1"/>
  <c r="I219" i="1"/>
  <c r="I215" i="1"/>
  <c r="I211" i="1"/>
  <c r="I207" i="1"/>
  <c r="I203" i="1"/>
  <c r="I198" i="1"/>
  <c r="I194" i="1"/>
  <c r="I190" i="1"/>
  <c r="I186" i="1"/>
  <c r="I182" i="1"/>
  <c r="I178" i="1"/>
  <c r="I177" i="1"/>
  <c r="I176" i="1"/>
  <c r="I175" i="1"/>
  <c r="I162" i="1"/>
  <c r="I158" i="1"/>
  <c r="I148" i="1"/>
  <c r="I146" i="1"/>
  <c r="I145" i="1"/>
  <c r="I139" i="1"/>
  <c r="I136" i="1"/>
  <c r="I104" i="1"/>
  <c r="I103" i="1"/>
  <c r="I106" i="1"/>
  <c r="I324" i="1" s="1"/>
  <c r="I105" i="1"/>
  <c r="I73" i="1"/>
  <c r="I69" i="1"/>
  <c r="I65" i="1"/>
  <c r="I59" i="1"/>
  <c r="I54" i="1"/>
  <c r="I38" i="1"/>
  <c r="I33" i="1"/>
  <c r="I28" i="1"/>
  <c r="I22" i="1"/>
  <c r="I20" i="1"/>
  <c r="X319" i="1" l="1"/>
  <c r="K319" i="1"/>
  <c r="I323" i="1"/>
  <c r="AK324" i="1"/>
  <c r="AK101" i="1"/>
  <c r="AK319" i="1" s="1"/>
  <c r="AK334" i="1" s="1"/>
  <c r="X327" i="1"/>
  <c r="I274" i="1"/>
  <c r="I173" i="1"/>
  <c r="I143" i="1"/>
  <c r="I101" i="1"/>
  <c r="I131" i="1"/>
  <c r="I321" i="1"/>
  <c r="I328" i="1"/>
  <c r="I21" i="1"/>
  <c r="I18" i="1" s="1"/>
  <c r="I49" i="1"/>
  <c r="I326" i="1" s="1"/>
  <c r="AI331" i="1"/>
  <c r="V331" i="1"/>
  <c r="G331" i="1"/>
  <c r="AI103" i="1"/>
  <c r="V103" i="1"/>
  <c r="AJ121" i="1"/>
  <c r="AL121" i="1" s="1"/>
  <c r="AN121" i="1" s="1"/>
  <c r="AP121" i="1" s="1"/>
  <c r="AR121" i="1" s="1"/>
  <c r="W121" i="1"/>
  <c r="Y121" i="1" s="1"/>
  <c r="AA121" i="1" s="1"/>
  <c r="AC121" i="1" s="1"/>
  <c r="AE121" i="1" s="1"/>
  <c r="H121" i="1"/>
  <c r="J121" i="1" s="1"/>
  <c r="L121" i="1" s="1"/>
  <c r="N121" i="1" s="1"/>
  <c r="P121" i="1" s="1"/>
  <c r="R121" i="1" s="1"/>
  <c r="AJ119" i="1"/>
  <c r="AL119" i="1" s="1"/>
  <c r="AN119" i="1" s="1"/>
  <c r="AP119" i="1" s="1"/>
  <c r="AR119" i="1" s="1"/>
  <c r="W119" i="1"/>
  <c r="Y119" i="1" s="1"/>
  <c r="AA119" i="1" s="1"/>
  <c r="AC119" i="1" s="1"/>
  <c r="AE119" i="1" s="1"/>
  <c r="H119" i="1"/>
  <c r="J119" i="1" s="1"/>
  <c r="L119" i="1" s="1"/>
  <c r="N119" i="1" s="1"/>
  <c r="P119" i="1" s="1"/>
  <c r="R119" i="1" s="1"/>
  <c r="AJ117" i="1"/>
  <c r="AL117" i="1" s="1"/>
  <c r="AN117" i="1" s="1"/>
  <c r="AP117" i="1" s="1"/>
  <c r="AR117" i="1" s="1"/>
  <c r="W117" i="1"/>
  <c r="Y117" i="1" s="1"/>
  <c r="AA117" i="1" s="1"/>
  <c r="AC117" i="1" s="1"/>
  <c r="AE117" i="1" s="1"/>
  <c r="H117" i="1"/>
  <c r="J117" i="1" s="1"/>
  <c r="L117" i="1" s="1"/>
  <c r="N117" i="1" s="1"/>
  <c r="P117" i="1" s="1"/>
  <c r="R117" i="1" s="1"/>
  <c r="G52" i="1"/>
  <c r="G49" i="1" s="1"/>
  <c r="AI22" i="1"/>
  <c r="V22" i="1"/>
  <c r="G22" i="1"/>
  <c r="AJ53" i="1"/>
  <c r="AL53" i="1" s="1"/>
  <c r="AN53" i="1" s="1"/>
  <c r="AP53" i="1" s="1"/>
  <c r="AR53" i="1" s="1"/>
  <c r="W53" i="1"/>
  <c r="Y53" i="1" s="1"/>
  <c r="AA53" i="1" s="1"/>
  <c r="AC53" i="1" s="1"/>
  <c r="AE53" i="1" s="1"/>
  <c r="H53" i="1"/>
  <c r="J53" i="1" s="1"/>
  <c r="L53" i="1" s="1"/>
  <c r="N53" i="1" s="1"/>
  <c r="P53" i="1" s="1"/>
  <c r="R53" i="1" s="1"/>
  <c r="AI49" i="1"/>
  <c r="V49" i="1"/>
  <c r="AI20" i="1"/>
  <c r="V20" i="1"/>
  <c r="AJ93" i="1"/>
  <c r="AL93" i="1" s="1"/>
  <c r="AN93" i="1" s="1"/>
  <c r="AP93" i="1" s="1"/>
  <c r="AR93" i="1" s="1"/>
  <c r="W93" i="1"/>
  <c r="Y93" i="1" s="1"/>
  <c r="AA93" i="1" s="1"/>
  <c r="AC93" i="1" s="1"/>
  <c r="AE93" i="1" s="1"/>
  <c r="H93" i="1"/>
  <c r="J93" i="1" s="1"/>
  <c r="L93" i="1" s="1"/>
  <c r="N93" i="1" s="1"/>
  <c r="P93" i="1" s="1"/>
  <c r="R93" i="1" s="1"/>
  <c r="X334" i="1" l="1"/>
  <c r="I319" i="1"/>
  <c r="I327" i="1"/>
  <c r="I322" i="1"/>
  <c r="AJ92" i="1"/>
  <c r="AL92" i="1" s="1"/>
  <c r="AN92" i="1" s="1"/>
  <c r="AP92" i="1" s="1"/>
  <c r="AR92" i="1" s="1"/>
  <c r="W92" i="1"/>
  <c r="Y92" i="1" s="1"/>
  <c r="AA92" i="1" s="1"/>
  <c r="AC92" i="1" s="1"/>
  <c r="AE92" i="1" s="1"/>
  <c r="H92" i="1"/>
  <c r="J92" i="1" s="1"/>
  <c r="L92" i="1" s="1"/>
  <c r="N92" i="1" s="1"/>
  <c r="P92" i="1" s="1"/>
  <c r="R92" i="1" s="1"/>
  <c r="G133" i="1" l="1"/>
  <c r="G135" i="1"/>
  <c r="AI135" i="1"/>
  <c r="V135" i="1"/>
  <c r="G177" i="1" l="1"/>
  <c r="G176" i="1"/>
  <c r="G303" i="1"/>
  <c r="G294" i="1"/>
  <c r="AJ126" i="1" l="1"/>
  <c r="AL126" i="1" s="1"/>
  <c r="AN126" i="1" s="1"/>
  <c r="AP126" i="1" s="1"/>
  <c r="AR126" i="1" s="1"/>
  <c r="W126" i="1"/>
  <c r="Y126" i="1" s="1"/>
  <c r="AA126" i="1" s="1"/>
  <c r="AC126" i="1" s="1"/>
  <c r="AE126" i="1" s="1"/>
  <c r="H126" i="1"/>
  <c r="J126" i="1" s="1"/>
  <c r="L126" i="1" s="1"/>
  <c r="N126" i="1" s="1"/>
  <c r="P126" i="1" s="1"/>
  <c r="R126" i="1" s="1"/>
  <c r="AJ110" i="1"/>
  <c r="AL110" i="1" s="1"/>
  <c r="AN110" i="1" s="1"/>
  <c r="AP110" i="1" s="1"/>
  <c r="AR110" i="1" s="1"/>
  <c r="W110" i="1"/>
  <c r="Y110" i="1" s="1"/>
  <c r="AA110" i="1" s="1"/>
  <c r="AC110" i="1" s="1"/>
  <c r="AE110" i="1" s="1"/>
  <c r="H110" i="1"/>
  <c r="J110" i="1" s="1"/>
  <c r="L110" i="1" s="1"/>
  <c r="N110" i="1" s="1"/>
  <c r="P110" i="1" s="1"/>
  <c r="R110" i="1" s="1"/>
  <c r="AJ128" i="1"/>
  <c r="AL128" i="1" s="1"/>
  <c r="AN128" i="1" s="1"/>
  <c r="AP128" i="1" s="1"/>
  <c r="AR128" i="1" s="1"/>
  <c r="W128" i="1"/>
  <c r="Y128" i="1" s="1"/>
  <c r="AA128" i="1" s="1"/>
  <c r="AC128" i="1" s="1"/>
  <c r="AE128" i="1" s="1"/>
  <c r="H128" i="1"/>
  <c r="J128" i="1" s="1"/>
  <c r="L128" i="1" s="1"/>
  <c r="N128" i="1" s="1"/>
  <c r="P128" i="1" s="1"/>
  <c r="R128" i="1" s="1"/>
  <c r="AJ124" i="1"/>
  <c r="AL124" i="1" s="1"/>
  <c r="AN124" i="1" s="1"/>
  <c r="AP124" i="1" s="1"/>
  <c r="AR124" i="1" s="1"/>
  <c r="W124" i="1"/>
  <c r="Y124" i="1" s="1"/>
  <c r="AA124" i="1" s="1"/>
  <c r="AC124" i="1" s="1"/>
  <c r="AE124" i="1" s="1"/>
  <c r="H124" i="1"/>
  <c r="J124" i="1" s="1"/>
  <c r="L124" i="1" s="1"/>
  <c r="N124" i="1" s="1"/>
  <c r="P124" i="1" s="1"/>
  <c r="R124" i="1" s="1"/>
  <c r="G125" i="1"/>
  <c r="G103" i="1" s="1"/>
  <c r="G35" i="1"/>
  <c r="G20" i="1" s="1"/>
  <c r="AI294" i="1" l="1"/>
  <c r="V294" i="1"/>
  <c r="AJ302" i="1"/>
  <c r="AL302" i="1" s="1"/>
  <c r="AN302" i="1" s="1"/>
  <c r="AP302" i="1" s="1"/>
  <c r="AR302" i="1" s="1"/>
  <c r="W302" i="1"/>
  <c r="Y302" i="1" s="1"/>
  <c r="AA302" i="1" s="1"/>
  <c r="AC302" i="1" s="1"/>
  <c r="AE302" i="1" s="1"/>
  <c r="H302" i="1"/>
  <c r="J302" i="1" s="1"/>
  <c r="L302" i="1" s="1"/>
  <c r="N302" i="1" s="1"/>
  <c r="P302" i="1" s="1"/>
  <c r="R302" i="1" s="1"/>
  <c r="AI145" i="1" l="1"/>
  <c r="V145" i="1"/>
  <c r="G145" i="1"/>
  <c r="AJ167" i="1"/>
  <c r="AL167" i="1" s="1"/>
  <c r="AN167" i="1" s="1"/>
  <c r="AP167" i="1" s="1"/>
  <c r="AR167" i="1" s="1"/>
  <c r="AJ168" i="1"/>
  <c r="AL168" i="1" s="1"/>
  <c r="AN168" i="1" s="1"/>
  <c r="AP168" i="1" s="1"/>
  <c r="AR168" i="1" s="1"/>
  <c r="AJ169" i="1"/>
  <c r="AL169" i="1" s="1"/>
  <c r="AN169" i="1" s="1"/>
  <c r="AP169" i="1" s="1"/>
  <c r="AR169" i="1" s="1"/>
  <c r="W167" i="1"/>
  <c r="Y167" i="1" s="1"/>
  <c r="AA167" i="1" s="1"/>
  <c r="AC167" i="1" s="1"/>
  <c r="AE167" i="1" s="1"/>
  <c r="W168" i="1"/>
  <c r="Y168" i="1" s="1"/>
  <c r="AA168" i="1" s="1"/>
  <c r="AC168" i="1" s="1"/>
  <c r="AE168" i="1" s="1"/>
  <c r="W169" i="1"/>
  <c r="Y169" i="1" s="1"/>
  <c r="AA169" i="1" s="1"/>
  <c r="AC169" i="1" s="1"/>
  <c r="AE169" i="1" s="1"/>
  <c r="H167" i="1"/>
  <c r="J167" i="1" s="1"/>
  <c r="L167" i="1" s="1"/>
  <c r="N167" i="1" s="1"/>
  <c r="P167" i="1" s="1"/>
  <c r="R167" i="1" s="1"/>
  <c r="H168" i="1"/>
  <c r="J168" i="1" s="1"/>
  <c r="L168" i="1" s="1"/>
  <c r="N168" i="1" s="1"/>
  <c r="P168" i="1" s="1"/>
  <c r="R168" i="1" s="1"/>
  <c r="H169" i="1"/>
  <c r="J169" i="1" s="1"/>
  <c r="L169" i="1" s="1"/>
  <c r="N169" i="1" s="1"/>
  <c r="P169" i="1" s="1"/>
  <c r="R169" i="1" s="1"/>
  <c r="G221" i="1" l="1"/>
  <c r="G175" i="1" s="1"/>
  <c r="G173" i="1" s="1"/>
  <c r="AI177" i="1"/>
  <c r="AJ177" i="1" s="1"/>
  <c r="AL177" i="1" s="1"/>
  <c r="AN177" i="1" s="1"/>
  <c r="AP177" i="1" s="1"/>
  <c r="AR177" i="1" s="1"/>
  <c r="V177" i="1"/>
  <c r="W177" i="1" s="1"/>
  <c r="Y177" i="1" s="1"/>
  <c r="AA177" i="1" s="1"/>
  <c r="AC177" i="1" s="1"/>
  <c r="AE177" i="1" s="1"/>
  <c r="H177" i="1"/>
  <c r="J177" i="1" s="1"/>
  <c r="L177" i="1" s="1"/>
  <c r="N177" i="1" s="1"/>
  <c r="P177" i="1" s="1"/>
  <c r="R177" i="1" s="1"/>
  <c r="AJ257" i="1"/>
  <c r="AL257" i="1" s="1"/>
  <c r="AN257" i="1" s="1"/>
  <c r="AP257" i="1" s="1"/>
  <c r="AR257" i="1" s="1"/>
  <c r="AJ258" i="1"/>
  <c r="AL258" i="1" s="1"/>
  <c r="AN258" i="1" s="1"/>
  <c r="AP258" i="1" s="1"/>
  <c r="AR258" i="1" s="1"/>
  <c r="AJ259" i="1"/>
  <c r="AL259" i="1" s="1"/>
  <c r="AN259" i="1" s="1"/>
  <c r="AP259" i="1" s="1"/>
  <c r="AR259" i="1" s="1"/>
  <c r="AJ262" i="1"/>
  <c r="AL262" i="1" s="1"/>
  <c r="AN262" i="1" s="1"/>
  <c r="AP262" i="1" s="1"/>
  <c r="AR262" i="1" s="1"/>
  <c r="AJ263" i="1"/>
  <c r="AL263" i="1" s="1"/>
  <c r="AN263" i="1" s="1"/>
  <c r="AP263" i="1" s="1"/>
  <c r="AR263" i="1" s="1"/>
  <c r="AJ264" i="1"/>
  <c r="AL264" i="1" s="1"/>
  <c r="AN264" i="1" s="1"/>
  <c r="AP264" i="1" s="1"/>
  <c r="AR264" i="1" s="1"/>
  <c r="W257" i="1"/>
  <c r="Y257" i="1" s="1"/>
  <c r="AA257" i="1" s="1"/>
  <c r="AC257" i="1" s="1"/>
  <c r="AE257" i="1" s="1"/>
  <c r="W258" i="1"/>
  <c r="Y258" i="1" s="1"/>
  <c r="AA258" i="1" s="1"/>
  <c r="AC258" i="1" s="1"/>
  <c r="AE258" i="1" s="1"/>
  <c r="W259" i="1"/>
  <c r="Y259" i="1" s="1"/>
  <c r="AA259" i="1" s="1"/>
  <c r="AC259" i="1" s="1"/>
  <c r="AE259" i="1" s="1"/>
  <c r="W262" i="1"/>
  <c r="Y262" i="1" s="1"/>
  <c r="AA262" i="1" s="1"/>
  <c r="AC262" i="1" s="1"/>
  <c r="AE262" i="1" s="1"/>
  <c r="W263" i="1"/>
  <c r="Y263" i="1" s="1"/>
  <c r="AA263" i="1" s="1"/>
  <c r="AC263" i="1" s="1"/>
  <c r="AE263" i="1" s="1"/>
  <c r="W264" i="1"/>
  <c r="Y264" i="1" s="1"/>
  <c r="AA264" i="1" s="1"/>
  <c r="AC264" i="1" s="1"/>
  <c r="AE264" i="1" s="1"/>
  <c r="AI260" i="1"/>
  <c r="AJ260" i="1" s="1"/>
  <c r="AL260" i="1" s="1"/>
  <c r="AN260" i="1" s="1"/>
  <c r="AP260" i="1" s="1"/>
  <c r="AR260" i="1" s="1"/>
  <c r="AI255" i="1"/>
  <c r="AJ255" i="1" s="1"/>
  <c r="AL255" i="1" s="1"/>
  <c r="AN255" i="1" s="1"/>
  <c r="AP255" i="1" s="1"/>
  <c r="AR255" i="1" s="1"/>
  <c r="V260" i="1"/>
  <c r="W260" i="1" s="1"/>
  <c r="Y260" i="1" s="1"/>
  <c r="AA260" i="1" s="1"/>
  <c r="AC260" i="1" s="1"/>
  <c r="AE260" i="1" s="1"/>
  <c r="V255" i="1"/>
  <c r="W255" i="1" s="1"/>
  <c r="Y255" i="1" s="1"/>
  <c r="AA255" i="1" s="1"/>
  <c r="AC255" i="1" s="1"/>
  <c r="AE255" i="1" s="1"/>
  <c r="H257" i="1"/>
  <c r="J257" i="1" s="1"/>
  <c r="L257" i="1" s="1"/>
  <c r="N257" i="1" s="1"/>
  <c r="P257" i="1" s="1"/>
  <c r="R257" i="1" s="1"/>
  <c r="H258" i="1"/>
  <c r="J258" i="1" s="1"/>
  <c r="L258" i="1" s="1"/>
  <c r="N258" i="1" s="1"/>
  <c r="P258" i="1" s="1"/>
  <c r="R258" i="1" s="1"/>
  <c r="H259" i="1"/>
  <c r="J259" i="1" s="1"/>
  <c r="L259" i="1" s="1"/>
  <c r="N259" i="1" s="1"/>
  <c r="P259" i="1" s="1"/>
  <c r="R259" i="1" s="1"/>
  <c r="H262" i="1"/>
  <c r="J262" i="1" s="1"/>
  <c r="L262" i="1" s="1"/>
  <c r="N262" i="1" s="1"/>
  <c r="P262" i="1" s="1"/>
  <c r="R262" i="1" s="1"/>
  <c r="H263" i="1"/>
  <c r="J263" i="1" s="1"/>
  <c r="L263" i="1" s="1"/>
  <c r="N263" i="1" s="1"/>
  <c r="P263" i="1" s="1"/>
  <c r="R263" i="1" s="1"/>
  <c r="H264" i="1"/>
  <c r="J264" i="1" s="1"/>
  <c r="L264" i="1" s="1"/>
  <c r="N264" i="1" s="1"/>
  <c r="P264" i="1" s="1"/>
  <c r="R264" i="1" s="1"/>
  <c r="G260" i="1"/>
  <c r="H260" i="1" s="1"/>
  <c r="J260" i="1" s="1"/>
  <c r="L260" i="1" s="1"/>
  <c r="N260" i="1" s="1"/>
  <c r="P260" i="1" s="1"/>
  <c r="R260" i="1" s="1"/>
  <c r="G255" i="1"/>
  <c r="H255" i="1" s="1"/>
  <c r="J255" i="1" s="1"/>
  <c r="L255" i="1" s="1"/>
  <c r="N255" i="1" s="1"/>
  <c r="P255" i="1" s="1"/>
  <c r="R255" i="1" s="1"/>
  <c r="G251" i="1"/>
  <c r="AI277" i="1" l="1"/>
  <c r="V277" i="1"/>
  <c r="G277" i="1"/>
  <c r="AI276" i="1"/>
  <c r="AJ276" i="1" s="1"/>
  <c r="AL276" i="1" s="1"/>
  <c r="AN276" i="1" s="1"/>
  <c r="AP276" i="1" s="1"/>
  <c r="AR276" i="1" s="1"/>
  <c r="V276" i="1"/>
  <c r="W276" i="1" s="1"/>
  <c r="Y276" i="1" s="1"/>
  <c r="AA276" i="1" s="1"/>
  <c r="AC276" i="1" s="1"/>
  <c r="AE276" i="1" s="1"/>
  <c r="G276" i="1"/>
  <c r="AJ284" i="1"/>
  <c r="AL284" i="1" s="1"/>
  <c r="AN284" i="1" s="1"/>
  <c r="AP284" i="1" s="1"/>
  <c r="AR284" i="1" s="1"/>
  <c r="AJ286" i="1"/>
  <c r="AL286" i="1" s="1"/>
  <c r="AN286" i="1" s="1"/>
  <c r="AP286" i="1" s="1"/>
  <c r="AR286" i="1" s="1"/>
  <c r="AJ287" i="1"/>
  <c r="AL287" i="1" s="1"/>
  <c r="AN287" i="1" s="1"/>
  <c r="AP287" i="1" s="1"/>
  <c r="AR287" i="1" s="1"/>
  <c r="W284" i="1"/>
  <c r="Y284" i="1" s="1"/>
  <c r="AA284" i="1" s="1"/>
  <c r="AC284" i="1" s="1"/>
  <c r="AE284" i="1" s="1"/>
  <c r="W286" i="1"/>
  <c r="Y286" i="1" s="1"/>
  <c r="AA286" i="1" s="1"/>
  <c r="AC286" i="1" s="1"/>
  <c r="AE286" i="1" s="1"/>
  <c r="W287" i="1"/>
  <c r="Y287" i="1" s="1"/>
  <c r="AA287" i="1" s="1"/>
  <c r="AC287" i="1" s="1"/>
  <c r="AE287" i="1" s="1"/>
  <c r="G284" i="1"/>
  <c r="H284" i="1" s="1"/>
  <c r="J284" i="1" s="1"/>
  <c r="L284" i="1" s="1"/>
  <c r="N284" i="1" s="1"/>
  <c r="P284" i="1" s="1"/>
  <c r="R284" i="1" s="1"/>
  <c r="H286" i="1"/>
  <c r="J286" i="1" s="1"/>
  <c r="L286" i="1" s="1"/>
  <c r="N286" i="1" s="1"/>
  <c r="P286" i="1" s="1"/>
  <c r="R286" i="1" s="1"/>
  <c r="H287" i="1"/>
  <c r="J287" i="1" s="1"/>
  <c r="L287" i="1" s="1"/>
  <c r="N287" i="1" s="1"/>
  <c r="P287" i="1" s="1"/>
  <c r="R287" i="1" s="1"/>
  <c r="AI134" i="1"/>
  <c r="V134" i="1"/>
  <c r="G134" i="1"/>
  <c r="G274" i="1" l="1"/>
  <c r="V274" i="1"/>
  <c r="AI274" i="1"/>
  <c r="H276" i="1"/>
  <c r="J276" i="1" s="1"/>
  <c r="L276" i="1" s="1"/>
  <c r="N276" i="1" s="1"/>
  <c r="P276" i="1" s="1"/>
  <c r="R276" i="1" s="1"/>
  <c r="AI69" i="1"/>
  <c r="AI332" i="1"/>
  <c r="AI329" i="1"/>
  <c r="AI308" i="1"/>
  <c r="AI303" i="1"/>
  <c r="AI291" i="1"/>
  <c r="AI281" i="1"/>
  <c r="AI278" i="1"/>
  <c r="AI251" i="1"/>
  <c r="AI247" i="1"/>
  <c r="AI243" i="1"/>
  <c r="AI235" i="1"/>
  <c r="AI330" i="1" s="1"/>
  <c r="AI231" i="1"/>
  <c r="AI227" i="1"/>
  <c r="AI223" i="1"/>
  <c r="AI219" i="1"/>
  <c r="AI215" i="1"/>
  <c r="AI211" i="1"/>
  <c r="AI207" i="1"/>
  <c r="AI203" i="1"/>
  <c r="AI198" i="1"/>
  <c r="AI194" i="1"/>
  <c r="AI190" i="1"/>
  <c r="AI186" i="1"/>
  <c r="AI182" i="1"/>
  <c r="AI178" i="1"/>
  <c r="AI176" i="1"/>
  <c r="AI321" i="1" s="1"/>
  <c r="AI175" i="1"/>
  <c r="AI162" i="1"/>
  <c r="AI158" i="1"/>
  <c r="AI148" i="1"/>
  <c r="AI146" i="1"/>
  <c r="AI139" i="1"/>
  <c r="AI136" i="1"/>
  <c r="AI131" i="1"/>
  <c r="AI106" i="1"/>
  <c r="AI105" i="1"/>
  <c r="AI323" i="1" s="1"/>
  <c r="AI104" i="1"/>
  <c r="AI73" i="1"/>
  <c r="AI65" i="1"/>
  <c r="AI59" i="1"/>
  <c r="AI54" i="1"/>
  <c r="AI38" i="1"/>
  <c r="AI33" i="1"/>
  <c r="AI28" i="1"/>
  <c r="AI23" i="1"/>
  <c r="AI21" i="1"/>
  <c r="V332" i="1"/>
  <c r="V329" i="1"/>
  <c r="V308" i="1"/>
  <c r="V303" i="1"/>
  <c r="V291" i="1"/>
  <c r="V281" i="1"/>
  <c r="V278" i="1"/>
  <c r="V251" i="1"/>
  <c r="V247" i="1"/>
  <c r="V243" i="1"/>
  <c r="V235" i="1"/>
  <c r="V330" i="1" s="1"/>
  <c r="V231" i="1"/>
  <c r="V227" i="1"/>
  <c r="V223" i="1"/>
  <c r="V219" i="1"/>
  <c r="V215" i="1"/>
  <c r="V211" i="1"/>
  <c r="V207" i="1"/>
  <c r="V203" i="1"/>
  <c r="V198" i="1"/>
  <c r="V194" i="1"/>
  <c r="V190" i="1"/>
  <c r="V186" i="1"/>
  <c r="V182" i="1"/>
  <c r="V178" i="1"/>
  <c r="V176" i="1"/>
  <c r="V321" i="1" s="1"/>
  <c r="V175" i="1"/>
  <c r="V162" i="1"/>
  <c r="V158" i="1"/>
  <c r="V148" i="1"/>
  <c r="V146" i="1"/>
  <c r="V139" i="1"/>
  <c r="V136" i="1"/>
  <c r="V131" i="1"/>
  <c r="V324" i="1"/>
  <c r="V105" i="1"/>
  <c r="V323" i="1" s="1"/>
  <c r="V104" i="1"/>
  <c r="V73" i="1"/>
  <c r="V69" i="1"/>
  <c r="V65" i="1"/>
  <c r="V59" i="1"/>
  <c r="V54" i="1"/>
  <c r="V38" i="1"/>
  <c r="V33" i="1"/>
  <c r="V28" i="1"/>
  <c r="V23" i="1"/>
  <c r="V21" i="1"/>
  <c r="G332" i="1"/>
  <c r="G329" i="1"/>
  <c r="G308" i="1"/>
  <c r="G291" i="1"/>
  <c r="G281" i="1"/>
  <c r="G278" i="1"/>
  <c r="G247" i="1"/>
  <c r="G243" i="1"/>
  <c r="G235" i="1"/>
  <c r="G330" i="1" s="1"/>
  <c r="G231" i="1"/>
  <c r="G227" i="1"/>
  <c r="G223" i="1"/>
  <c r="G219" i="1"/>
  <c r="G215" i="1"/>
  <c r="G211" i="1"/>
  <c r="G207" i="1"/>
  <c r="G203" i="1"/>
  <c r="G198" i="1"/>
  <c r="G194" i="1"/>
  <c r="G190" i="1"/>
  <c r="G186" i="1"/>
  <c r="G182" i="1"/>
  <c r="G178" i="1"/>
  <c r="G321" i="1"/>
  <c r="G162" i="1"/>
  <c r="G158" i="1"/>
  <c r="G148" i="1"/>
  <c r="G146" i="1"/>
  <c r="G143" i="1" s="1"/>
  <c r="G139" i="1"/>
  <c r="G136" i="1"/>
  <c r="G131" i="1"/>
  <c r="G106" i="1"/>
  <c r="G105" i="1"/>
  <c r="G323" i="1" s="1"/>
  <c r="G104" i="1"/>
  <c r="G73" i="1"/>
  <c r="G69" i="1"/>
  <c r="G65" i="1"/>
  <c r="G59" i="1"/>
  <c r="G54" i="1"/>
  <c r="G38" i="1"/>
  <c r="G33" i="1"/>
  <c r="G28" i="1"/>
  <c r="G23" i="1"/>
  <c r="G21" i="1"/>
  <c r="AI326" i="1" l="1"/>
  <c r="G326" i="1"/>
  <c r="V326" i="1"/>
  <c r="V173" i="1"/>
  <c r="AI328" i="1"/>
  <c r="AI173" i="1"/>
  <c r="V328" i="1"/>
  <c r="G328" i="1"/>
  <c r="AI143" i="1"/>
  <c r="G322" i="1"/>
  <c r="V18" i="1"/>
  <c r="G101" i="1"/>
  <c r="G324" i="1"/>
  <c r="V101" i="1"/>
  <c r="V327" i="1"/>
  <c r="G327" i="1"/>
  <c r="AI18" i="1"/>
  <c r="V143" i="1"/>
  <c r="AI101" i="1"/>
  <c r="AI322" i="1"/>
  <c r="AI324" i="1"/>
  <c r="AI327" i="1"/>
  <c r="V322" i="1"/>
  <c r="AG303" i="1"/>
  <c r="T303" i="1"/>
  <c r="E303" i="1"/>
  <c r="AH307" i="1"/>
  <c r="AJ307" i="1" s="1"/>
  <c r="AL307" i="1" s="1"/>
  <c r="AN307" i="1" s="1"/>
  <c r="AP307" i="1" s="1"/>
  <c r="AR307" i="1" s="1"/>
  <c r="U307" i="1"/>
  <c r="W307" i="1" s="1"/>
  <c r="Y307" i="1" s="1"/>
  <c r="AA307" i="1" s="1"/>
  <c r="AC307" i="1" s="1"/>
  <c r="AE307" i="1" s="1"/>
  <c r="F307" i="1"/>
  <c r="H307" i="1" s="1"/>
  <c r="J307" i="1" s="1"/>
  <c r="L307" i="1" s="1"/>
  <c r="N307" i="1" s="1"/>
  <c r="P307" i="1" s="1"/>
  <c r="R307" i="1" s="1"/>
  <c r="E40" i="1"/>
  <c r="E35" i="1"/>
  <c r="AG332" i="1"/>
  <c r="AH332" i="1" s="1"/>
  <c r="T332" i="1"/>
  <c r="U332" i="1" s="1"/>
  <c r="W332" i="1" s="1"/>
  <c r="Y332" i="1" s="1"/>
  <c r="AA332" i="1" s="1"/>
  <c r="AC332" i="1" s="1"/>
  <c r="AE332" i="1" s="1"/>
  <c r="E332" i="1"/>
  <c r="F332" i="1" s="1"/>
  <c r="H332" i="1" s="1"/>
  <c r="J332" i="1" s="1"/>
  <c r="L332" i="1" s="1"/>
  <c r="N332" i="1" s="1"/>
  <c r="P332" i="1" s="1"/>
  <c r="R332" i="1" s="1"/>
  <c r="AH310" i="1"/>
  <c r="AJ310" i="1" s="1"/>
  <c r="AL310" i="1" s="1"/>
  <c r="AN310" i="1" s="1"/>
  <c r="AP310" i="1" s="1"/>
  <c r="AR310" i="1" s="1"/>
  <c r="AG308" i="1"/>
  <c r="U310" i="1"/>
  <c r="W310" i="1" s="1"/>
  <c r="Y310" i="1" s="1"/>
  <c r="AA310" i="1" s="1"/>
  <c r="AC310" i="1" s="1"/>
  <c r="AE310" i="1" s="1"/>
  <c r="T308" i="1"/>
  <c r="F310" i="1"/>
  <c r="H310" i="1" s="1"/>
  <c r="J310" i="1" s="1"/>
  <c r="L310" i="1" s="1"/>
  <c r="N310" i="1" s="1"/>
  <c r="P310" i="1" s="1"/>
  <c r="R310" i="1" s="1"/>
  <c r="E308" i="1"/>
  <c r="AJ332" i="1" l="1"/>
  <c r="AL332" i="1" s="1"/>
  <c r="AN332" i="1" s="1"/>
  <c r="AP332" i="1" s="1"/>
  <c r="AR332" i="1" s="1"/>
  <c r="AI319" i="1"/>
  <c r="AI334" i="1" s="1"/>
  <c r="V319" i="1"/>
  <c r="V334" i="1" s="1"/>
  <c r="G18" i="1"/>
  <c r="AH25" i="1"/>
  <c r="AJ25" i="1" s="1"/>
  <c r="AL25" i="1" s="1"/>
  <c r="AN25" i="1" s="1"/>
  <c r="AP25" i="1" s="1"/>
  <c r="AR25" i="1" s="1"/>
  <c r="AH26" i="1"/>
  <c r="AJ26" i="1" s="1"/>
  <c r="AL26" i="1" s="1"/>
  <c r="AN26" i="1" s="1"/>
  <c r="AP26" i="1" s="1"/>
  <c r="AR26" i="1" s="1"/>
  <c r="AH27" i="1"/>
  <c r="AJ27" i="1" s="1"/>
  <c r="AL27" i="1" s="1"/>
  <c r="AN27" i="1" s="1"/>
  <c r="AP27" i="1" s="1"/>
  <c r="AR27" i="1" s="1"/>
  <c r="AH30" i="1"/>
  <c r="AJ30" i="1" s="1"/>
  <c r="AL30" i="1" s="1"/>
  <c r="AN30" i="1" s="1"/>
  <c r="AP30" i="1" s="1"/>
  <c r="AR30" i="1" s="1"/>
  <c r="AH31" i="1"/>
  <c r="AJ31" i="1" s="1"/>
  <c r="AL31" i="1" s="1"/>
  <c r="AN31" i="1" s="1"/>
  <c r="AP31" i="1" s="1"/>
  <c r="AR31" i="1" s="1"/>
  <c r="AH32" i="1"/>
  <c r="AJ32" i="1" s="1"/>
  <c r="AL32" i="1" s="1"/>
  <c r="AN32" i="1" s="1"/>
  <c r="AP32" i="1" s="1"/>
  <c r="AR32" i="1" s="1"/>
  <c r="AH35" i="1"/>
  <c r="AJ35" i="1" s="1"/>
  <c r="AL35" i="1" s="1"/>
  <c r="AN35" i="1" s="1"/>
  <c r="AP35" i="1" s="1"/>
  <c r="AR35" i="1" s="1"/>
  <c r="AH36" i="1"/>
  <c r="AJ36" i="1" s="1"/>
  <c r="AL36" i="1" s="1"/>
  <c r="AN36" i="1" s="1"/>
  <c r="AP36" i="1" s="1"/>
  <c r="AR36" i="1" s="1"/>
  <c r="AH37" i="1"/>
  <c r="AJ37" i="1" s="1"/>
  <c r="AL37" i="1" s="1"/>
  <c r="AN37" i="1" s="1"/>
  <c r="AP37" i="1" s="1"/>
  <c r="AR37" i="1" s="1"/>
  <c r="AH40" i="1"/>
  <c r="AJ40" i="1" s="1"/>
  <c r="AL40" i="1" s="1"/>
  <c r="AN40" i="1" s="1"/>
  <c r="AP40" i="1" s="1"/>
  <c r="AR40" i="1" s="1"/>
  <c r="AH41" i="1"/>
  <c r="AJ41" i="1" s="1"/>
  <c r="AL41" i="1" s="1"/>
  <c r="AN41" i="1" s="1"/>
  <c r="AP41" i="1" s="1"/>
  <c r="AR41" i="1" s="1"/>
  <c r="AH42" i="1"/>
  <c r="AJ42" i="1" s="1"/>
  <c r="AL42" i="1" s="1"/>
  <c r="AN42" i="1" s="1"/>
  <c r="AP42" i="1" s="1"/>
  <c r="AR42" i="1" s="1"/>
  <c r="AH43" i="1"/>
  <c r="AJ43" i="1" s="1"/>
  <c r="AL43" i="1" s="1"/>
  <c r="AN43" i="1" s="1"/>
  <c r="AP43" i="1" s="1"/>
  <c r="AR43" i="1" s="1"/>
  <c r="AH44" i="1"/>
  <c r="AJ44" i="1" s="1"/>
  <c r="AL44" i="1" s="1"/>
  <c r="AN44" i="1" s="1"/>
  <c r="AP44" i="1" s="1"/>
  <c r="AR44" i="1" s="1"/>
  <c r="AH48" i="1"/>
  <c r="AJ48" i="1" s="1"/>
  <c r="AL48" i="1" s="1"/>
  <c r="AN48" i="1" s="1"/>
  <c r="AP48" i="1" s="1"/>
  <c r="AR48" i="1" s="1"/>
  <c r="AH51" i="1"/>
  <c r="AJ51" i="1" s="1"/>
  <c r="AL51" i="1" s="1"/>
  <c r="AN51" i="1" s="1"/>
  <c r="AP51" i="1" s="1"/>
  <c r="AR51" i="1" s="1"/>
  <c r="AH52" i="1"/>
  <c r="AJ52" i="1" s="1"/>
  <c r="AL52" i="1" s="1"/>
  <c r="AN52" i="1" s="1"/>
  <c r="AP52" i="1" s="1"/>
  <c r="AR52" i="1" s="1"/>
  <c r="AH56" i="1"/>
  <c r="AJ56" i="1" s="1"/>
  <c r="AL56" i="1" s="1"/>
  <c r="AN56" i="1" s="1"/>
  <c r="AP56" i="1" s="1"/>
  <c r="AR56" i="1" s="1"/>
  <c r="AH57" i="1"/>
  <c r="AJ57" i="1" s="1"/>
  <c r="AL57" i="1" s="1"/>
  <c r="AN57" i="1" s="1"/>
  <c r="AP57" i="1" s="1"/>
  <c r="AR57" i="1" s="1"/>
  <c r="AH58" i="1"/>
  <c r="AJ58" i="1" s="1"/>
  <c r="AL58" i="1" s="1"/>
  <c r="AN58" i="1" s="1"/>
  <c r="AP58" i="1" s="1"/>
  <c r="AR58" i="1" s="1"/>
  <c r="AH61" i="1"/>
  <c r="AJ61" i="1" s="1"/>
  <c r="AL61" i="1" s="1"/>
  <c r="AN61" i="1" s="1"/>
  <c r="AP61" i="1" s="1"/>
  <c r="AR61" i="1" s="1"/>
  <c r="AH62" i="1"/>
  <c r="AJ62" i="1" s="1"/>
  <c r="AL62" i="1" s="1"/>
  <c r="AN62" i="1" s="1"/>
  <c r="AP62" i="1" s="1"/>
  <c r="AR62" i="1" s="1"/>
  <c r="AH63" i="1"/>
  <c r="AJ63" i="1" s="1"/>
  <c r="AL63" i="1" s="1"/>
  <c r="AN63" i="1" s="1"/>
  <c r="AP63" i="1" s="1"/>
  <c r="AR63" i="1" s="1"/>
  <c r="AH64" i="1"/>
  <c r="AJ64" i="1" s="1"/>
  <c r="AL64" i="1" s="1"/>
  <c r="AN64" i="1" s="1"/>
  <c r="AP64" i="1" s="1"/>
  <c r="AR64" i="1" s="1"/>
  <c r="AH67" i="1"/>
  <c r="AJ67" i="1" s="1"/>
  <c r="AL67" i="1" s="1"/>
  <c r="AN67" i="1" s="1"/>
  <c r="AP67" i="1" s="1"/>
  <c r="AR67" i="1" s="1"/>
  <c r="AH68" i="1"/>
  <c r="AJ68" i="1" s="1"/>
  <c r="AL68" i="1" s="1"/>
  <c r="AN68" i="1" s="1"/>
  <c r="AP68" i="1" s="1"/>
  <c r="AR68" i="1" s="1"/>
  <c r="AH71" i="1"/>
  <c r="AJ71" i="1" s="1"/>
  <c r="AL71" i="1" s="1"/>
  <c r="AN71" i="1" s="1"/>
  <c r="AP71" i="1" s="1"/>
  <c r="AR71" i="1" s="1"/>
  <c r="AH72" i="1"/>
  <c r="AJ72" i="1" s="1"/>
  <c r="AL72" i="1" s="1"/>
  <c r="AN72" i="1" s="1"/>
  <c r="AP72" i="1" s="1"/>
  <c r="AR72" i="1" s="1"/>
  <c r="AH75" i="1"/>
  <c r="AJ75" i="1" s="1"/>
  <c r="AL75" i="1" s="1"/>
  <c r="AN75" i="1" s="1"/>
  <c r="AP75" i="1" s="1"/>
  <c r="AR75" i="1" s="1"/>
  <c r="AH76" i="1"/>
  <c r="AJ76" i="1" s="1"/>
  <c r="AL76" i="1" s="1"/>
  <c r="AN76" i="1" s="1"/>
  <c r="AP76" i="1" s="1"/>
  <c r="AR76" i="1" s="1"/>
  <c r="AL77" i="1"/>
  <c r="AN77" i="1" s="1"/>
  <c r="AP77" i="1" s="1"/>
  <c r="AR77" i="1" s="1"/>
  <c r="AH81" i="1"/>
  <c r="AJ81" i="1" s="1"/>
  <c r="AL81" i="1" s="1"/>
  <c r="AN81" i="1" s="1"/>
  <c r="AP81" i="1" s="1"/>
  <c r="AR81" i="1" s="1"/>
  <c r="AH82" i="1"/>
  <c r="AJ82" i="1" s="1"/>
  <c r="AL82" i="1" s="1"/>
  <c r="AN82" i="1" s="1"/>
  <c r="AP82" i="1" s="1"/>
  <c r="AR82" i="1" s="1"/>
  <c r="AH83" i="1"/>
  <c r="AJ83" i="1" s="1"/>
  <c r="AL83" i="1" s="1"/>
  <c r="AN83" i="1" s="1"/>
  <c r="AP83" i="1" s="1"/>
  <c r="AR83" i="1" s="1"/>
  <c r="AH84" i="1"/>
  <c r="AJ84" i="1" s="1"/>
  <c r="AL84" i="1" s="1"/>
  <c r="AN84" i="1" s="1"/>
  <c r="AP84" i="1" s="1"/>
  <c r="AR84" i="1" s="1"/>
  <c r="AH85" i="1"/>
  <c r="AJ85" i="1" s="1"/>
  <c r="AL85" i="1" s="1"/>
  <c r="AN85" i="1" s="1"/>
  <c r="AP85" i="1" s="1"/>
  <c r="AR85" i="1" s="1"/>
  <c r="AH86" i="1"/>
  <c r="AJ86" i="1" s="1"/>
  <c r="AL86" i="1" s="1"/>
  <c r="AN86" i="1" s="1"/>
  <c r="AP86" i="1" s="1"/>
  <c r="AR86" i="1" s="1"/>
  <c r="AH87" i="1"/>
  <c r="AJ87" i="1" s="1"/>
  <c r="AL87" i="1" s="1"/>
  <c r="AN87" i="1" s="1"/>
  <c r="AP87" i="1" s="1"/>
  <c r="AR87" i="1" s="1"/>
  <c r="AH88" i="1"/>
  <c r="AJ88" i="1" s="1"/>
  <c r="AL88" i="1" s="1"/>
  <c r="AN88" i="1" s="1"/>
  <c r="AP88" i="1" s="1"/>
  <c r="AR88" i="1" s="1"/>
  <c r="AH89" i="1"/>
  <c r="AJ89" i="1" s="1"/>
  <c r="AL89" i="1" s="1"/>
  <c r="AN89" i="1" s="1"/>
  <c r="AP89" i="1" s="1"/>
  <c r="AR89" i="1" s="1"/>
  <c r="AH90" i="1"/>
  <c r="AJ90" i="1" s="1"/>
  <c r="AL90" i="1" s="1"/>
  <c r="AN90" i="1" s="1"/>
  <c r="AP90" i="1" s="1"/>
  <c r="AR90" i="1" s="1"/>
  <c r="AH91" i="1"/>
  <c r="AJ91" i="1" s="1"/>
  <c r="AL91" i="1" s="1"/>
  <c r="AN91" i="1" s="1"/>
  <c r="AP91" i="1" s="1"/>
  <c r="AR91" i="1" s="1"/>
  <c r="AH107" i="1"/>
  <c r="AJ107" i="1" s="1"/>
  <c r="AL107" i="1" s="1"/>
  <c r="AN107" i="1" s="1"/>
  <c r="AP107" i="1" s="1"/>
  <c r="AR107" i="1" s="1"/>
  <c r="AH108" i="1"/>
  <c r="AJ108" i="1" s="1"/>
  <c r="AL108" i="1" s="1"/>
  <c r="AN108" i="1" s="1"/>
  <c r="AP108" i="1" s="1"/>
  <c r="AR108" i="1" s="1"/>
  <c r="AH109" i="1"/>
  <c r="AJ109" i="1" s="1"/>
  <c r="AL109" i="1" s="1"/>
  <c r="AN109" i="1" s="1"/>
  <c r="AP109" i="1" s="1"/>
  <c r="AR109" i="1" s="1"/>
  <c r="AH111" i="1"/>
  <c r="AJ111" i="1" s="1"/>
  <c r="AL111" i="1" s="1"/>
  <c r="AN111" i="1" s="1"/>
  <c r="AP111" i="1" s="1"/>
  <c r="AR111" i="1" s="1"/>
  <c r="AH112" i="1"/>
  <c r="AJ112" i="1" s="1"/>
  <c r="AL112" i="1" s="1"/>
  <c r="AN112" i="1" s="1"/>
  <c r="AP112" i="1" s="1"/>
  <c r="AR112" i="1" s="1"/>
  <c r="AH113" i="1"/>
  <c r="AJ113" i="1" s="1"/>
  <c r="AL113" i="1" s="1"/>
  <c r="AN113" i="1" s="1"/>
  <c r="AP113" i="1" s="1"/>
  <c r="AR113" i="1" s="1"/>
  <c r="AH114" i="1"/>
  <c r="AJ114" i="1" s="1"/>
  <c r="AL114" i="1" s="1"/>
  <c r="AN114" i="1" s="1"/>
  <c r="AP114" i="1" s="1"/>
  <c r="AR114" i="1" s="1"/>
  <c r="AH115" i="1"/>
  <c r="AJ115" i="1" s="1"/>
  <c r="AL115" i="1" s="1"/>
  <c r="AN115" i="1" s="1"/>
  <c r="AP115" i="1" s="1"/>
  <c r="AR115" i="1" s="1"/>
  <c r="AH116" i="1"/>
  <c r="AJ116" i="1" s="1"/>
  <c r="AL116" i="1" s="1"/>
  <c r="AN116" i="1" s="1"/>
  <c r="AP116" i="1" s="1"/>
  <c r="AR116" i="1" s="1"/>
  <c r="AH118" i="1"/>
  <c r="AJ118" i="1" s="1"/>
  <c r="AL118" i="1" s="1"/>
  <c r="AN118" i="1" s="1"/>
  <c r="AP118" i="1" s="1"/>
  <c r="AR118" i="1" s="1"/>
  <c r="AH120" i="1"/>
  <c r="AJ120" i="1" s="1"/>
  <c r="AL120" i="1" s="1"/>
  <c r="AN120" i="1" s="1"/>
  <c r="AP120" i="1" s="1"/>
  <c r="AR120" i="1" s="1"/>
  <c r="AH122" i="1"/>
  <c r="AJ122" i="1" s="1"/>
  <c r="AL122" i="1" s="1"/>
  <c r="AN122" i="1" s="1"/>
  <c r="AP122" i="1" s="1"/>
  <c r="AR122" i="1" s="1"/>
  <c r="AH123" i="1"/>
  <c r="AJ123" i="1" s="1"/>
  <c r="AL123" i="1" s="1"/>
  <c r="AN123" i="1" s="1"/>
  <c r="AP123" i="1" s="1"/>
  <c r="AR123" i="1" s="1"/>
  <c r="AH125" i="1"/>
  <c r="AJ125" i="1" s="1"/>
  <c r="AL125" i="1" s="1"/>
  <c r="AN125" i="1" s="1"/>
  <c r="AP125" i="1" s="1"/>
  <c r="AR125" i="1" s="1"/>
  <c r="AH127" i="1"/>
  <c r="AJ127" i="1" s="1"/>
  <c r="AL127" i="1" s="1"/>
  <c r="AN127" i="1" s="1"/>
  <c r="AP127" i="1" s="1"/>
  <c r="AR127" i="1" s="1"/>
  <c r="AH129" i="1"/>
  <c r="AJ129" i="1" s="1"/>
  <c r="AL129" i="1" s="1"/>
  <c r="AN129" i="1" s="1"/>
  <c r="AP129" i="1" s="1"/>
  <c r="AR129" i="1" s="1"/>
  <c r="AH130" i="1"/>
  <c r="AJ130" i="1" s="1"/>
  <c r="AL130" i="1" s="1"/>
  <c r="AN130" i="1" s="1"/>
  <c r="AP130" i="1" s="1"/>
  <c r="AR130" i="1" s="1"/>
  <c r="AH133" i="1"/>
  <c r="AJ133" i="1" s="1"/>
  <c r="AL133" i="1" s="1"/>
  <c r="AN133" i="1" s="1"/>
  <c r="AP133" i="1" s="1"/>
  <c r="AR133" i="1" s="1"/>
  <c r="AH134" i="1"/>
  <c r="AJ134" i="1" s="1"/>
  <c r="AL134" i="1" s="1"/>
  <c r="AN134" i="1" s="1"/>
  <c r="AP134" i="1" s="1"/>
  <c r="AR134" i="1" s="1"/>
  <c r="AH135" i="1"/>
  <c r="AJ135" i="1" s="1"/>
  <c r="AL135" i="1" s="1"/>
  <c r="AN135" i="1" s="1"/>
  <c r="AP135" i="1" s="1"/>
  <c r="AR135" i="1" s="1"/>
  <c r="AH138" i="1"/>
  <c r="AJ138" i="1" s="1"/>
  <c r="AL138" i="1" s="1"/>
  <c r="AN138" i="1" s="1"/>
  <c r="AP138" i="1" s="1"/>
  <c r="AR138" i="1" s="1"/>
  <c r="AH141" i="1"/>
  <c r="AJ141" i="1" s="1"/>
  <c r="AL141" i="1" s="1"/>
  <c r="AN141" i="1" s="1"/>
  <c r="AP141" i="1" s="1"/>
  <c r="AR141" i="1" s="1"/>
  <c r="AH142" i="1"/>
  <c r="AJ142" i="1" s="1"/>
  <c r="AL142" i="1" s="1"/>
  <c r="AN142" i="1" s="1"/>
  <c r="AP142" i="1" s="1"/>
  <c r="AR142" i="1" s="1"/>
  <c r="AH147" i="1"/>
  <c r="AJ147" i="1" s="1"/>
  <c r="AL147" i="1" s="1"/>
  <c r="AN147" i="1" s="1"/>
  <c r="AP147" i="1" s="1"/>
  <c r="AR147" i="1" s="1"/>
  <c r="AH150" i="1"/>
  <c r="AJ150" i="1" s="1"/>
  <c r="AL150" i="1" s="1"/>
  <c r="AN150" i="1" s="1"/>
  <c r="AP150" i="1" s="1"/>
  <c r="AR150" i="1" s="1"/>
  <c r="AH151" i="1"/>
  <c r="AJ151" i="1" s="1"/>
  <c r="AL151" i="1" s="1"/>
  <c r="AN151" i="1" s="1"/>
  <c r="AP151" i="1" s="1"/>
  <c r="AR151" i="1" s="1"/>
  <c r="AH152" i="1"/>
  <c r="AJ152" i="1" s="1"/>
  <c r="AL152" i="1" s="1"/>
  <c r="AN152" i="1" s="1"/>
  <c r="AP152" i="1" s="1"/>
  <c r="AR152" i="1" s="1"/>
  <c r="AH153" i="1"/>
  <c r="AJ153" i="1" s="1"/>
  <c r="AL153" i="1" s="1"/>
  <c r="AN153" i="1" s="1"/>
  <c r="AP153" i="1" s="1"/>
  <c r="AR153" i="1" s="1"/>
  <c r="AH154" i="1"/>
  <c r="AJ154" i="1" s="1"/>
  <c r="AL154" i="1" s="1"/>
  <c r="AN154" i="1" s="1"/>
  <c r="AP154" i="1" s="1"/>
  <c r="AR154" i="1" s="1"/>
  <c r="AH155" i="1"/>
  <c r="AJ155" i="1" s="1"/>
  <c r="AL155" i="1" s="1"/>
  <c r="AN155" i="1" s="1"/>
  <c r="AP155" i="1" s="1"/>
  <c r="AR155" i="1" s="1"/>
  <c r="AH156" i="1"/>
  <c r="AJ156" i="1" s="1"/>
  <c r="AL156" i="1" s="1"/>
  <c r="AN156" i="1" s="1"/>
  <c r="AP156" i="1" s="1"/>
  <c r="AR156" i="1" s="1"/>
  <c r="AH157" i="1"/>
  <c r="AJ157" i="1" s="1"/>
  <c r="AL157" i="1" s="1"/>
  <c r="AN157" i="1" s="1"/>
  <c r="AP157" i="1" s="1"/>
  <c r="AR157" i="1" s="1"/>
  <c r="AH160" i="1"/>
  <c r="AJ160" i="1" s="1"/>
  <c r="AL160" i="1" s="1"/>
  <c r="AN160" i="1" s="1"/>
  <c r="AP160" i="1" s="1"/>
  <c r="AR160" i="1" s="1"/>
  <c r="AH161" i="1"/>
  <c r="AJ161" i="1" s="1"/>
  <c r="AL161" i="1" s="1"/>
  <c r="AN161" i="1" s="1"/>
  <c r="AP161" i="1" s="1"/>
  <c r="AR161" i="1" s="1"/>
  <c r="AH164" i="1"/>
  <c r="AJ164" i="1" s="1"/>
  <c r="AL164" i="1" s="1"/>
  <c r="AN164" i="1" s="1"/>
  <c r="AP164" i="1" s="1"/>
  <c r="AR164" i="1" s="1"/>
  <c r="AH165" i="1"/>
  <c r="AJ165" i="1" s="1"/>
  <c r="AL165" i="1" s="1"/>
  <c r="AN165" i="1" s="1"/>
  <c r="AP165" i="1" s="1"/>
  <c r="AR165" i="1" s="1"/>
  <c r="AH166" i="1"/>
  <c r="AJ166" i="1" s="1"/>
  <c r="AL166" i="1" s="1"/>
  <c r="AN166" i="1" s="1"/>
  <c r="AP166" i="1" s="1"/>
  <c r="AR166" i="1" s="1"/>
  <c r="AH180" i="1"/>
  <c r="AJ180" i="1" s="1"/>
  <c r="AL180" i="1" s="1"/>
  <c r="AN180" i="1" s="1"/>
  <c r="AP180" i="1" s="1"/>
  <c r="AR180" i="1" s="1"/>
  <c r="AH181" i="1"/>
  <c r="AJ181" i="1" s="1"/>
  <c r="AL181" i="1" s="1"/>
  <c r="AN181" i="1" s="1"/>
  <c r="AP181" i="1" s="1"/>
  <c r="AR181" i="1" s="1"/>
  <c r="AH184" i="1"/>
  <c r="AJ184" i="1" s="1"/>
  <c r="AL184" i="1" s="1"/>
  <c r="AN184" i="1" s="1"/>
  <c r="AP184" i="1" s="1"/>
  <c r="AR184" i="1" s="1"/>
  <c r="AH185" i="1"/>
  <c r="AJ185" i="1" s="1"/>
  <c r="AL185" i="1" s="1"/>
  <c r="AN185" i="1" s="1"/>
  <c r="AP185" i="1" s="1"/>
  <c r="AR185" i="1" s="1"/>
  <c r="AH188" i="1"/>
  <c r="AJ188" i="1" s="1"/>
  <c r="AL188" i="1" s="1"/>
  <c r="AN188" i="1" s="1"/>
  <c r="AP188" i="1" s="1"/>
  <c r="AR188" i="1" s="1"/>
  <c r="AH189" i="1"/>
  <c r="AJ189" i="1" s="1"/>
  <c r="AL189" i="1" s="1"/>
  <c r="AN189" i="1" s="1"/>
  <c r="AP189" i="1" s="1"/>
  <c r="AR189" i="1" s="1"/>
  <c r="AH192" i="1"/>
  <c r="AJ192" i="1" s="1"/>
  <c r="AL192" i="1" s="1"/>
  <c r="AN192" i="1" s="1"/>
  <c r="AP192" i="1" s="1"/>
  <c r="AR192" i="1" s="1"/>
  <c r="AH193" i="1"/>
  <c r="AJ193" i="1" s="1"/>
  <c r="AL193" i="1" s="1"/>
  <c r="AN193" i="1" s="1"/>
  <c r="AP193" i="1" s="1"/>
  <c r="AR193" i="1" s="1"/>
  <c r="AH196" i="1"/>
  <c r="AJ196" i="1" s="1"/>
  <c r="AL196" i="1" s="1"/>
  <c r="AN196" i="1" s="1"/>
  <c r="AP196" i="1" s="1"/>
  <c r="AR196" i="1" s="1"/>
  <c r="AH197" i="1"/>
  <c r="AJ197" i="1" s="1"/>
  <c r="AL197" i="1" s="1"/>
  <c r="AN197" i="1" s="1"/>
  <c r="AP197" i="1" s="1"/>
  <c r="AR197" i="1" s="1"/>
  <c r="AH200" i="1"/>
  <c r="AJ200" i="1" s="1"/>
  <c r="AL200" i="1" s="1"/>
  <c r="AN200" i="1" s="1"/>
  <c r="AP200" i="1" s="1"/>
  <c r="AR200" i="1" s="1"/>
  <c r="AH201" i="1"/>
  <c r="AJ201" i="1" s="1"/>
  <c r="AL201" i="1" s="1"/>
  <c r="AN201" i="1" s="1"/>
  <c r="AP201" i="1" s="1"/>
  <c r="AR201" i="1" s="1"/>
  <c r="AH202" i="1"/>
  <c r="AJ202" i="1" s="1"/>
  <c r="AL202" i="1" s="1"/>
  <c r="AN202" i="1" s="1"/>
  <c r="AP202" i="1" s="1"/>
  <c r="AR202" i="1" s="1"/>
  <c r="AH205" i="1"/>
  <c r="AJ205" i="1" s="1"/>
  <c r="AL205" i="1" s="1"/>
  <c r="AN205" i="1" s="1"/>
  <c r="AP205" i="1" s="1"/>
  <c r="AR205" i="1" s="1"/>
  <c r="AH206" i="1"/>
  <c r="AJ206" i="1" s="1"/>
  <c r="AL206" i="1" s="1"/>
  <c r="AN206" i="1" s="1"/>
  <c r="AP206" i="1" s="1"/>
  <c r="AR206" i="1" s="1"/>
  <c r="AH209" i="1"/>
  <c r="AJ209" i="1" s="1"/>
  <c r="AL209" i="1" s="1"/>
  <c r="AN209" i="1" s="1"/>
  <c r="AP209" i="1" s="1"/>
  <c r="AR209" i="1" s="1"/>
  <c r="AH210" i="1"/>
  <c r="AJ210" i="1" s="1"/>
  <c r="AL210" i="1" s="1"/>
  <c r="AN210" i="1" s="1"/>
  <c r="AP210" i="1" s="1"/>
  <c r="AR210" i="1" s="1"/>
  <c r="AH213" i="1"/>
  <c r="AJ213" i="1" s="1"/>
  <c r="AL213" i="1" s="1"/>
  <c r="AN213" i="1" s="1"/>
  <c r="AP213" i="1" s="1"/>
  <c r="AR213" i="1" s="1"/>
  <c r="AH214" i="1"/>
  <c r="AJ214" i="1" s="1"/>
  <c r="AL214" i="1" s="1"/>
  <c r="AN214" i="1" s="1"/>
  <c r="AP214" i="1" s="1"/>
  <c r="AR214" i="1" s="1"/>
  <c r="AH217" i="1"/>
  <c r="AJ217" i="1" s="1"/>
  <c r="AL217" i="1" s="1"/>
  <c r="AN217" i="1" s="1"/>
  <c r="AP217" i="1" s="1"/>
  <c r="AR217" i="1" s="1"/>
  <c r="AH218" i="1"/>
  <c r="AJ218" i="1" s="1"/>
  <c r="AL218" i="1" s="1"/>
  <c r="AN218" i="1" s="1"/>
  <c r="AP218" i="1" s="1"/>
  <c r="AR218" i="1" s="1"/>
  <c r="AH221" i="1"/>
  <c r="AJ221" i="1" s="1"/>
  <c r="AL221" i="1" s="1"/>
  <c r="AN221" i="1" s="1"/>
  <c r="AP221" i="1" s="1"/>
  <c r="AR221" i="1" s="1"/>
  <c r="AH222" i="1"/>
  <c r="AJ222" i="1" s="1"/>
  <c r="AL222" i="1" s="1"/>
  <c r="AN222" i="1" s="1"/>
  <c r="AP222" i="1" s="1"/>
  <c r="AR222" i="1" s="1"/>
  <c r="AH225" i="1"/>
  <c r="AJ225" i="1" s="1"/>
  <c r="AL225" i="1" s="1"/>
  <c r="AN225" i="1" s="1"/>
  <c r="AP225" i="1" s="1"/>
  <c r="AR225" i="1" s="1"/>
  <c r="AH226" i="1"/>
  <c r="AJ226" i="1" s="1"/>
  <c r="AL226" i="1" s="1"/>
  <c r="AN226" i="1" s="1"/>
  <c r="AP226" i="1" s="1"/>
  <c r="AR226" i="1" s="1"/>
  <c r="AH229" i="1"/>
  <c r="AJ229" i="1" s="1"/>
  <c r="AL229" i="1" s="1"/>
  <c r="AN229" i="1" s="1"/>
  <c r="AP229" i="1" s="1"/>
  <c r="AR229" i="1" s="1"/>
  <c r="AH230" i="1"/>
  <c r="AJ230" i="1" s="1"/>
  <c r="AL230" i="1" s="1"/>
  <c r="AN230" i="1" s="1"/>
  <c r="AP230" i="1" s="1"/>
  <c r="AR230" i="1" s="1"/>
  <c r="AH233" i="1"/>
  <c r="AJ233" i="1" s="1"/>
  <c r="AL233" i="1" s="1"/>
  <c r="AN233" i="1" s="1"/>
  <c r="AP233" i="1" s="1"/>
  <c r="AR233" i="1" s="1"/>
  <c r="AH234" i="1"/>
  <c r="AJ234" i="1" s="1"/>
  <c r="AL234" i="1" s="1"/>
  <c r="AN234" i="1" s="1"/>
  <c r="AP234" i="1" s="1"/>
  <c r="AR234" i="1" s="1"/>
  <c r="AH237" i="1"/>
  <c r="AJ237" i="1" s="1"/>
  <c r="AL237" i="1" s="1"/>
  <c r="AN237" i="1" s="1"/>
  <c r="AP237" i="1" s="1"/>
  <c r="AR237" i="1" s="1"/>
  <c r="AH238" i="1"/>
  <c r="AJ238" i="1" s="1"/>
  <c r="AL238" i="1" s="1"/>
  <c r="AN238" i="1" s="1"/>
  <c r="AP238" i="1" s="1"/>
  <c r="AR238" i="1" s="1"/>
  <c r="AH239" i="1"/>
  <c r="AJ239" i="1" s="1"/>
  <c r="AL239" i="1" s="1"/>
  <c r="AN239" i="1" s="1"/>
  <c r="AP239" i="1" s="1"/>
  <c r="AR239" i="1" s="1"/>
  <c r="AH240" i="1"/>
  <c r="AJ240" i="1" s="1"/>
  <c r="AL240" i="1" s="1"/>
  <c r="AN240" i="1" s="1"/>
  <c r="AP240" i="1" s="1"/>
  <c r="AR240" i="1" s="1"/>
  <c r="AH241" i="1"/>
  <c r="AJ241" i="1" s="1"/>
  <c r="AL241" i="1" s="1"/>
  <c r="AN241" i="1" s="1"/>
  <c r="AP241" i="1" s="1"/>
  <c r="AR241" i="1" s="1"/>
  <c r="AH242" i="1"/>
  <c r="AJ242" i="1" s="1"/>
  <c r="AL242" i="1" s="1"/>
  <c r="AN242" i="1" s="1"/>
  <c r="AP242" i="1" s="1"/>
  <c r="AR242" i="1" s="1"/>
  <c r="AH245" i="1"/>
  <c r="AJ245" i="1" s="1"/>
  <c r="AL245" i="1" s="1"/>
  <c r="AN245" i="1" s="1"/>
  <c r="AP245" i="1" s="1"/>
  <c r="AR245" i="1" s="1"/>
  <c r="AH246" i="1"/>
  <c r="AJ246" i="1" s="1"/>
  <c r="AL246" i="1" s="1"/>
  <c r="AN246" i="1" s="1"/>
  <c r="AP246" i="1" s="1"/>
  <c r="AR246" i="1" s="1"/>
  <c r="AH249" i="1"/>
  <c r="AJ249" i="1" s="1"/>
  <c r="AL249" i="1" s="1"/>
  <c r="AN249" i="1" s="1"/>
  <c r="AP249" i="1" s="1"/>
  <c r="AR249" i="1" s="1"/>
  <c r="AH250" i="1"/>
  <c r="AJ250" i="1" s="1"/>
  <c r="AL250" i="1" s="1"/>
  <c r="AN250" i="1" s="1"/>
  <c r="AP250" i="1" s="1"/>
  <c r="AR250" i="1" s="1"/>
  <c r="AH253" i="1"/>
  <c r="AJ253" i="1" s="1"/>
  <c r="AL253" i="1" s="1"/>
  <c r="AN253" i="1" s="1"/>
  <c r="AP253" i="1" s="1"/>
  <c r="AR253" i="1" s="1"/>
  <c r="AH254" i="1"/>
  <c r="AJ254" i="1" s="1"/>
  <c r="AL254" i="1" s="1"/>
  <c r="AN254" i="1" s="1"/>
  <c r="AP254" i="1" s="1"/>
  <c r="AR254" i="1" s="1"/>
  <c r="AH280" i="1"/>
  <c r="AJ280" i="1" s="1"/>
  <c r="AL280" i="1" s="1"/>
  <c r="AN280" i="1" s="1"/>
  <c r="AP280" i="1" s="1"/>
  <c r="AR280" i="1" s="1"/>
  <c r="AH283" i="1"/>
  <c r="AJ283" i="1" s="1"/>
  <c r="AL283" i="1" s="1"/>
  <c r="AN283" i="1" s="1"/>
  <c r="AP283" i="1" s="1"/>
  <c r="AR283" i="1" s="1"/>
  <c r="AH292" i="1"/>
  <c r="AJ292" i="1" s="1"/>
  <c r="AL292" i="1" s="1"/>
  <c r="AN292" i="1" s="1"/>
  <c r="AP292" i="1" s="1"/>
  <c r="AR292" i="1" s="1"/>
  <c r="AH295" i="1"/>
  <c r="AJ295" i="1" s="1"/>
  <c r="AL295" i="1" s="1"/>
  <c r="AN295" i="1" s="1"/>
  <c r="AP295" i="1" s="1"/>
  <c r="AR295" i="1" s="1"/>
  <c r="AH296" i="1"/>
  <c r="AJ296" i="1" s="1"/>
  <c r="AL296" i="1" s="1"/>
  <c r="AN296" i="1" s="1"/>
  <c r="AP296" i="1" s="1"/>
  <c r="AR296" i="1" s="1"/>
  <c r="AH297" i="1"/>
  <c r="AJ297" i="1" s="1"/>
  <c r="AL297" i="1" s="1"/>
  <c r="AN297" i="1" s="1"/>
  <c r="AP297" i="1" s="1"/>
  <c r="AR297" i="1" s="1"/>
  <c r="AH298" i="1"/>
  <c r="AJ298" i="1" s="1"/>
  <c r="AL298" i="1" s="1"/>
  <c r="AN298" i="1" s="1"/>
  <c r="AP298" i="1" s="1"/>
  <c r="AR298" i="1" s="1"/>
  <c r="AH299" i="1"/>
  <c r="AJ299" i="1" s="1"/>
  <c r="AL299" i="1" s="1"/>
  <c r="AN299" i="1" s="1"/>
  <c r="AP299" i="1" s="1"/>
  <c r="AR299" i="1" s="1"/>
  <c r="AH300" i="1"/>
  <c r="AJ300" i="1" s="1"/>
  <c r="AL300" i="1" s="1"/>
  <c r="AN300" i="1" s="1"/>
  <c r="AP300" i="1" s="1"/>
  <c r="AR300" i="1" s="1"/>
  <c r="AH301" i="1"/>
  <c r="AJ301" i="1" s="1"/>
  <c r="AL301" i="1" s="1"/>
  <c r="AN301" i="1" s="1"/>
  <c r="AP301" i="1" s="1"/>
  <c r="AR301" i="1" s="1"/>
  <c r="AH304" i="1"/>
  <c r="AJ304" i="1" s="1"/>
  <c r="AL304" i="1" s="1"/>
  <c r="AN304" i="1" s="1"/>
  <c r="AP304" i="1" s="1"/>
  <c r="AR304" i="1" s="1"/>
  <c r="AH305" i="1"/>
  <c r="AJ305" i="1" s="1"/>
  <c r="AL305" i="1" s="1"/>
  <c r="AN305" i="1" s="1"/>
  <c r="AP305" i="1" s="1"/>
  <c r="AR305" i="1" s="1"/>
  <c r="AH306" i="1"/>
  <c r="AJ306" i="1" s="1"/>
  <c r="AL306" i="1" s="1"/>
  <c r="AN306" i="1" s="1"/>
  <c r="AP306" i="1" s="1"/>
  <c r="AR306" i="1" s="1"/>
  <c r="AH309" i="1"/>
  <c r="AJ309" i="1" s="1"/>
  <c r="AL309" i="1" s="1"/>
  <c r="AN309" i="1" s="1"/>
  <c r="AP309" i="1" s="1"/>
  <c r="AR309" i="1" s="1"/>
  <c r="U25" i="1"/>
  <c r="W25" i="1" s="1"/>
  <c r="Y25" i="1" s="1"/>
  <c r="AA25" i="1" s="1"/>
  <c r="AC25" i="1" s="1"/>
  <c r="AE25" i="1" s="1"/>
  <c r="U26" i="1"/>
  <c r="W26" i="1" s="1"/>
  <c r="Y26" i="1" s="1"/>
  <c r="AA26" i="1" s="1"/>
  <c r="AC26" i="1" s="1"/>
  <c r="AE26" i="1" s="1"/>
  <c r="U27" i="1"/>
  <c r="W27" i="1" s="1"/>
  <c r="Y27" i="1" s="1"/>
  <c r="AA27" i="1" s="1"/>
  <c r="AC27" i="1" s="1"/>
  <c r="AE27" i="1" s="1"/>
  <c r="U30" i="1"/>
  <c r="W30" i="1" s="1"/>
  <c r="Y30" i="1" s="1"/>
  <c r="AA30" i="1" s="1"/>
  <c r="AC30" i="1" s="1"/>
  <c r="AE30" i="1" s="1"/>
  <c r="U31" i="1"/>
  <c r="W31" i="1" s="1"/>
  <c r="Y31" i="1" s="1"/>
  <c r="AA31" i="1" s="1"/>
  <c r="AC31" i="1" s="1"/>
  <c r="AE31" i="1" s="1"/>
  <c r="U32" i="1"/>
  <c r="W32" i="1" s="1"/>
  <c r="Y32" i="1" s="1"/>
  <c r="AA32" i="1" s="1"/>
  <c r="AC32" i="1" s="1"/>
  <c r="AE32" i="1" s="1"/>
  <c r="U35" i="1"/>
  <c r="W35" i="1" s="1"/>
  <c r="Y35" i="1" s="1"/>
  <c r="AA35" i="1" s="1"/>
  <c r="AC35" i="1" s="1"/>
  <c r="AE35" i="1" s="1"/>
  <c r="U36" i="1"/>
  <c r="W36" i="1" s="1"/>
  <c r="Y36" i="1" s="1"/>
  <c r="AA36" i="1" s="1"/>
  <c r="AC36" i="1" s="1"/>
  <c r="AE36" i="1" s="1"/>
  <c r="U37" i="1"/>
  <c r="W37" i="1" s="1"/>
  <c r="Y37" i="1" s="1"/>
  <c r="AA37" i="1" s="1"/>
  <c r="AC37" i="1" s="1"/>
  <c r="AE37" i="1" s="1"/>
  <c r="U40" i="1"/>
  <c r="W40" i="1" s="1"/>
  <c r="Y40" i="1" s="1"/>
  <c r="AA40" i="1" s="1"/>
  <c r="AC40" i="1" s="1"/>
  <c r="AE40" i="1" s="1"/>
  <c r="U41" i="1"/>
  <c r="W41" i="1" s="1"/>
  <c r="Y41" i="1" s="1"/>
  <c r="AA41" i="1" s="1"/>
  <c r="AC41" i="1" s="1"/>
  <c r="AE41" i="1" s="1"/>
  <c r="U42" i="1"/>
  <c r="W42" i="1" s="1"/>
  <c r="Y42" i="1" s="1"/>
  <c r="AA42" i="1" s="1"/>
  <c r="AC42" i="1" s="1"/>
  <c r="AE42" i="1" s="1"/>
  <c r="U43" i="1"/>
  <c r="W43" i="1" s="1"/>
  <c r="Y43" i="1" s="1"/>
  <c r="AA43" i="1" s="1"/>
  <c r="AC43" i="1" s="1"/>
  <c r="AE43" i="1" s="1"/>
  <c r="U44" i="1"/>
  <c r="W44" i="1" s="1"/>
  <c r="Y44" i="1" s="1"/>
  <c r="AA44" i="1" s="1"/>
  <c r="AC44" i="1" s="1"/>
  <c r="AE44" i="1" s="1"/>
  <c r="U48" i="1"/>
  <c r="W48" i="1" s="1"/>
  <c r="Y48" i="1" s="1"/>
  <c r="AA48" i="1" s="1"/>
  <c r="AC48" i="1" s="1"/>
  <c r="AE48" i="1" s="1"/>
  <c r="U51" i="1"/>
  <c r="W51" i="1" s="1"/>
  <c r="Y51" i="1" s="1"/>
  <c r="AA51" i="1" s="1"/>
  <c r="AC51" i="1" s="1"/>
  <c r="AE51" i="1" s="1"/>
  <c r="U52" i="1"/>
  <c r="W52" i="1" s="1"/>
  <c r="Y52" i="1" s="1"/>
  <c r="AA52" i="1" s="1"/>
  <c r="AC52" i="1" s="1"/>
  <c r="AE52" i="1" s="1"/>
  <c r="U56" i="1"/>
  <c r="W56" i="1" s="1"/>
  <c r="Y56" i="1" s="1"/>
  <c r="AA56" i="1" s="1"/>
  <c r="AC56" i="1" s="1"/>
  <c r="AE56" i="1" s="1"/>
  <c r="U57" i="1"/>
  <c r="W57" i="1" s="1"/>
  <c r="Y57" i="1" s="1"/>
  <c r="AA57" i="1" s="1"/>
  <c r="AC57" i="1" s="1"/>
  <c r="AE57" i="1" s="1"/>
  <c r="U58" i="1"/>
  <c r="W58" i="1" s="1"/>
  <c r="Y58" i="1" s="1"/>
  <c r="AA58" i="1" s="1"/>
  <c r="AC58" i="1" s="1"/>
  <c r="AE58" i="1" s="1"/>
  <c r="U61" i="1"/>
  <c r="W61" i="1" s="1"/>
  <c r="Y61" i="1" s="1"/>
  <c r="AA61" i="1" s="1"/>
  <c r="AC61" i="1" s="1"/>
  <c r="AE61" i="1" s="1"/>
  <c r="U62" i="1"/>
  <c r="W62" i="1" s="1"/>
  <c r="Y62" i="1" s="1"/>
  <c r="AA62" i="1" s="1"/>
  <c r="AC62" i="1" s="1"/>
  <c r="AE62" i="1" s="1"/>
  <c r="U63" i="1"/>
  <c r="W63" i="1" s="1"/>
  <c r="Y63" i="1" s="1"/>
  <c r="AA63" i="1" s="1"/>
  <c r="AC63" i="1" s="1"/>
  <c r="AE63" i="1" s="1"/>
  <c r="U64" i="1"/>
  <c r="W64" i="1" s="1"/>
  <c r="Y64" i="1" s="1"/>
  <c r="AA64" i="1" s="1"/>
  <c r="AC64" i="1" s="1"/>
  <c r="AE64" i="1" s="1"/>
  <c r="U67" i="1"/>
  <c r="W67" i="1" s="1"/>
  <c r="Y67" i="1" s="1"/>
  <c r="AA67" i="1" s="1"/>
  <c r="AC67" i="1" s="1"/>
  <c r="AE67" i="1" s="1"/>
  <c r="U68" i="1"/>
  <c r="W68" i="1" s="1"/>
  <c r="Y68" i="1" s="1"/>
  <c r="AA68" i="1" s="1"/>
  <c r="AC68" i="1" s="1"/>
  <c r="AE68" i="1" s="1"/>
  <c r="U71" i="1"/>
  <c r="W71" i="1" s="1"/>
  <c r="Y71" i="1" s="1"/>
  <c r="AA71" i="1" s="1"/>
  <c r="AC71" i="1" s="1"/>
  <c r="AE71" i="1" s="1"/>
  <c r="U72" i="1"/>
  <c r="W72" i="1" s="1"/>
  <c r="Y72" i="1" s="1"/>
  <c r="AA72" i="1" s="1"/>
  <c r="AC72" i="1" s="1"/>
  <c r="AE72" i="1" s="1"/>
  <c r="U75" i="1"/>
  <c r="W75" i="1" s="1"/>
  <c r="Y75" i="1" s="1"/>
  <c r="AA75" i="1" s="1"/>
  <c r="AC75" i="1" s="1"/>
  <c r="AE75" i="1" s="1"/>
  <c r="U76" i="1"/>
  <c r="W76" i="1" s="1"/>
  <c r="Y76" i="1" s="1"/>
  <c r="AA76" i="1" s="1"/>
  <c r="AC76" i="1" s="1"/>
  <c r="AE76" i="1" s="1"/>
  <c r="W77" i="1"/>
  <c r="Y77" i="1" s="1"/>
  <c r="AA77" i="1" s="1"/>
  <c r="AC77" i="1" s="1"/>
  <c r="AE77" i="1" s="1"/>
  <c r="U81" i="1"/>
  <c r="W81" i="1" s="1"/>
  <c r="Y81" i="1" s="1"/>
  <c r="AA81" i="1" s="1"/>
  <c r="AC81" i="1" s="1"/>
  <c r="AE81" i="1" s="1"/>
  <c r="U82" i="1"/>
  <c r="W82" i="1" s="1"/>
  <c r="Y82" i="1" s="1"/>
  <c r="AA82" i="1" s="1"/>
  <c r="AC82" i="1" s="1"/>
  <c r="AE82" i="1" s="1"/>
  <c r="U83" i="1"/>
  <c r="W83" i="1" s="1"/>
  <c r="Y83" i="1" s="1"/>
  <c r="AA83" i="1" s="1"/>
  <c r="AC83" i="1" s="1"/>
  <c r="AE83" i="1" s="1"/>
  <c r="U84" i="1"/>
  <c r="W84" i="1" s="1"/>
  <c r="Y84" i="1" s="1"/>
  <c r="AA84" i="1" s="1"/>
  <c r="AC84" i="1" s="1"/>
  <c r="AE84" i="1" s="1"/>
  <c r="U85" i="1"/>
  <c r="W85" i="1" s="1"/>
  <c r="Y85" i="1" s="1"/>
  <c r="AA85" i="1" s="1"/>
  <c r="AC85" i="1" s="1"/>
  <c r="AE85" i="1" s="1"/>
  <c r="U86" i="1"/>
  <c r="W86" i="1" s="1"/>
  <c r="Y86" i="1" s="1"/>
  <c r="AA86" i="1" s="1"/>
  <c r="AC86" i="1" s="1"/>
  <c r="AE86" i="1" s="1"/>
  <c r="U87" i="1"/>
  <c r="W87" i="1" s="1"/>
  <c r="Y87" i="1" s="1"/>
  <c r="AA87" i="1" s="1"/>
  <c r="AC87" i="1" s="1"/>
  <c r="AE87" i="1" s="1"/>
  <c r="U88" i="1"/>
  <c r="W88" i="1" s="1"/>
  <c r="Y88" i="1" s="1"/>
  <c r="AA88" i="1" s="1"/>
  <c r="AC88" i="1" s="1"/>
  <c r="AE88" i="1" s="1"/>
  <c r="U89" i="1"/>
  <c r="W89" i="1" s="1"/>
  <c r="Y89" i="1" s="1"/>
  <c r="AA89" i="1" s="1"/>
  <c r="AC89" i="1" s="1"/>
  <c r="AE89" i="1" s="1"/>
  <c r="U90" i="1"/>
  <c r="W90" i="1" s="1"/>
  <c r="Y90" i="1" s="1"/>
  <c r="AA90" i="1" s="1"/>
  <c r="AC90" i="1" s="1"/>
  <c r="AE90" i="1" s="1"/>
  <c r="U91" i="1"/>
  <c r="W91" i="1" s="1"/>
  <c r="Y91" i="1" s="1"/>
  <c r="AA91" i="1" s="1"/>
  <c r="AC91" i="1" s="1"/>
  <c r="AE91" i="1" s="1"/>
  <c r="U107" i="1"/>
  <c r="W107" i="1" s="1"/>
  <c r="Y107" i="1" s="1"/>
  <c r="AA107" i="1" s="1"/>
  <c r="AC107" i="1" s="1"/>
  <c r="AE107" i="1" s="1"/>
  <c r="U108" i="1"/>
  <c r="W108" i="1" s="1"/>
  <c r="Y108" i="1" s="1"/>
  <c r="AA108" i="1" s="1"/>
  <c r="AC108" i="1" s="1"/>
  <c r="AE108" i="1" s="1"/>
  <c r="U109" i="1"/>
  <c r="W109" i="1" s="1"/>
  <c r="Y109" i="1" s="1"/>
  <c r="AA109" i="1" s="1"/>
  <c r="AC109" i="1" s="1"/>
  <c r="AE109" i="1" s="1"/>
  <c r="U111" i="1"/>
  <c r="W111" i="1" s="1"/>
  <c r="Y111" i="1" s="1"/>
  <c r="AA111" i="1" s="1"/>
  <c r="AC111" i="1" s="1"/>
  <c r="AE111" i="1" s="1"/>
  <c r="U112" i="1"/>
  <c r="W112" i="1" s="1"/>
  <c r="Y112" i="1" s="1"/>
  <c r="AA112" i="1" s="1"/>
  <c r="AC112" i="1" s="1"/>
  <c r="AE112" i="1" s="1"/>
  <c r="U113" i="1"/>
  <c r="W113" i="1" s="1"/>
  <c r="Y113" i="1" s="1"/>
  <c r="AA113" i="1" s="1"/>
  <c r="AC113" i="1" s="1"/>
  <c r="AE113" i="1" s="1"/>
  <c r="U114" i="1"/>
  <c r="W114" i="1" s="1"/>
  <c r="Y114" i="1" s="1"/>
  <c r="AA114" i="1" s="1"/>
  <c r="AC114" i="1" s="1"/>
  <c r="AE114" i="1" s="1"/>
  <c r="U115" i="1"/>
  <c r="W115" i="1" s="1"/>
  <c r="Y115" i="1" s="1"/>
  <c r="AA115" i="1" s="1"/>
  <c r="AC115" i="1" s="1"/>
  <c r="AE115" i="1" s="1"/>
  <c r="U116" i="1"/>
  <c r="W116" i="1" s="1"/>
  <c r="Y116" i="1" s="1"/>
  <c r="AA116" i="1" s="1"/>
  <c r="AC116" i="1" s="1"/>
  <c r="AE116" i="1" s="1"/>
  <c r="U118" i="1"/>
  <c r="W118" i="1" s="1"/>
  <c r="Y118" i="1" s="1"/>
  <c r="AA118" i="1" s="1"/>
  <c r="AC118" i="1" s="1"/>
  <c r="AE118" i="1" s="1"/>
  <c r="U120" i="1"/>
  <c r="W120" i="1" s="1"/>
  <c r="Y120" i="1" s="1"/>
  <c r="AA120" i="1" s="1"/>
  <c r="AC120" i="1" s="1"/>
  <c r="AE120" i="1" s="1"/>
  <c r="U122" i="1"/>
  <c r="W122" i="1" s="1"/>
  <c r="Y122" i="1" s="1"/>
  <c r="AA122" i="1" s="1"/>
  <c r="AC122" i="1" s="1"/>
  <c r="AE122" i="1" s="1"/>
  <c r="U123" i="1"/>
  <c r="W123" i="1" s="1"/>
  <c r="Y123" i="1" s="1"/>
  <c r="AA123" i="1" s="1"/>
  <c r="AC123" i="1" s="1"/>
  <c r="AE123" i="1" s="1"/>
  <c r="U125" i="1"/>
  <c r="W125" i="1" s="1"/>
  <c r="Y125" i="1" s="1"/>
  <c r="AA125" i="1" s="1"/>
  <c r="AC125" i="1" s="1"/>
  <c r="AE125" i="1" s="1"/>
  <c r="U127" i="1"/>
  <c r="W127" i="1" s="1"/>
  <c r="Y127" i="1" s="1"/>
  <c r="AA127" i="1" s="1"/>
  <c r="AC127" i="1" s="1"/>
  <c r="AE127" i="1" s="1"/>
  <c r="U129" i="1"/>
  <c r="W129" i="1" s="1"/>
  <c r="Y129" i="1" s="1"/>
  <c r="AA129" i="1" s="1"/>
  <c r="AC129" i="1" s="1"/>
  <c r="AE129" i="1" s="1"/>
  <c r="U130" i="1"/>
  <c r="W130" i="1" s="1"/>
  <c r="Y130" i="1" s="1"/>
  <c r="AA130" i="1" s="1"/>
  <c r="AC130" i="1" s="1"/>
  <c r="AE130" i="1" s="1"/>
  <c r="U133" i="1"/>
  <c r="W133" i="1" s="1"/>
  <c r="Y133" i="1" s="1"/>
  <c r="AA133" i="1" s="1"/>
  <c r="AC133" i="1" s="1"/>
  <c r="AE133" i="1" s="1"/>
  <c r="U134" i="1"/>
  <c r="W134" i="1" s="1"/>
  <c r="Y134" i="1" s="1"/>
  <c r="AA134" i="1" s="1"/>
  <c r="AC134" i="1" s="1"/>
  <c r="AE134" i="1" s="1"/>
  <c r="U135" i="1"/>
  <c r="W135" i="1" s="1"/>
  <c r="Y135" i="1" s="1"/>
  <c r="AA135" i="1" s="1"/>
  <c r="AC135" i="1" s="1"/>
  <c r="AE135" i="1" s="1"/>
  <c r="U138" i="1"/>
  <c r="W138" i="1" s="1"/>
  <c r="Y138" i="1" s="1"/>
  <c r="AA138" i="1" s="1"/>
  <c r="AC138" i="1" s="1"/>
  <c r="AE138" i="1" s="1"/>
  <c r="U141" i="1"/>
  <c r="W141" i="1" s="1"/>
  <c r="Y141" i="1" s="1"/>
  <c r="AA141" i="1" s="1"/>
  <c r="AC141" i="1" s="1"/>
  <c r="AE141" i="1" s="1"/>
  <c r="U142" i="1"/>
  <c r="W142" i="1" s="1"/>
  <c r="Y142" i="1" s="1"/>
  <c r="AA142" i="1" s="1"/>
  <c r="AC142" i="1" s="1"/>
  <c r="AE142" i="1" s="1"/>
  <c r="U147" i="1"/>
  <c r="W147" i="1" s="1"/>
  <c r="Y147" i="1" s="1"/>
  <c r="AA147" i="1" s="1"/>
  <c r="AC147" i="1" s="1"/>
  <c r="AE147" i="1" s="1"/>
  <c r="U150" i="1"/>
  <c r="W150" i="1" s="1"/>
  <c r="Y150" i="1" s="1"/>
  <c r="AA150" i="1" s="1"/>
  <c r="AC150" i="1" s="1"/>
  <c r="AE150" i="1" s="1"/>
  <c r="U151" i="1"/>
  <c r="W151" i="1" s="1"/>
  <c r="Y151" i="1" s="1"/>
  <c r="AA151" i="1" s="1"/>
  <c r="AC151" i="1" s="1"/>
  <c r="AE151" i="1" s="1"/>
  <c r="U152" i="1"/>
  <c r="W152" i="1" s="1"/>
  <c r="Y152" i="1" s="1"/>
  <c r="AA152" i="1" s="1"/>
  <c r="AC152" i="1" s="1"/>
  <c r="AE152" i="1" s="1"/>
  <c r="U153" i="1"/>
  <c r="W153" i="1" s="1"/>
  <c r="Y153" i="1" s="1"/>
  <c r="AA153" i="1" s="1"/>
  <c r="AC153" i="1" s="1"/>
  <c r="AE153" i="1" s="1"/>
  <c r="U154" i="1"/>
  <c r="W154" i="1" s="1"/>
  <c r="Y154" i="1" s="1"/>
  <c r="AA154" i="1" s="1"/>
  <c r="AC154" i="1" s="1"/>
  <c r="AE154" i="1" s="1"/>
  <c r="U155" i="1"/>
  <c r="W155" i="1" s="1"/>
  <c r="Y155" i="1" s="1"/>
  <c r="AA155" i="1" s="1"/>
  <c r="AC155" i="1" s="1"/>
  <c r="AE155" i="1" s="1"/>
  <c r="U156" i="1"/>
  <c r="W156" i="1" s="1"/>
  <c r="Y156" i="1" s="1"/>
  <c r="AA156" i="1" s="1"/>
  <c r="AC156" i="1" s="1"/>
  <c r="AE156" i="1" s="1"/>
  <c r="U157" i="1"/>
  <c r="W157" i="1" s="1"/>
  <c r="Y157" i="1" s="1"/>
  <c r="AA157" i="1" s="1"/>
  <c r="AC157" i="1" s="1"/>
  <c r="AE157" i="1" s="1"/>
  <c r="U160" i="1"/>
  <c r="W160" i="1" s="1"/>
  <c r="Y160" i="1" s="1"/>
  <c r="AA160" i="1" s="1"/>
  <c r="AC160" i="1" s="1"/>
  <c r="AE160" i="1" s="1"/>
  <c r="U161" i="1"/>
  <c r="W161" i="1" s="1"/>
  <c r="Y161" i="1" s="1"/>
  <c r="AA161" i="1" s="1"/>
  <c r="AC161" i="1" s="1"/>
  <c r="AE161" i="1" s="1"/>
  <c r="U164" i="1"/>
  <c r="W164" i="1" s="1"/>
  <c r="Y164" i="1" s="1"/>
  <c r="AA164" i="1" s="1"/>
  <c r="AC164" i="1" s="1"/>
  <c r="AE164" i="1" s="1"/>
  <c r="U165" i="1"/>
  <c r="W165" i="1" s="1"/>
  <c r="Y165" i="1" s="1"/>
  <c r="AA165" i="1" s="1"/>
  <c r="AC165" i="1" s="1"/>
  <c r="AE165" i="1" s="1"/>
  <c r="U166" i="1"/>
  <c r="W166" i="1" s="1"/>
  <c r="Y166" i="1" s="1"/>
  <c r="AA166" i="1" s="1"/>
  <c r="AC166" i="1" s="1"/>
  <c r="AE166" i="1" s="1"/>
  <c r="U180" i="1"/>
  <c r="W180" i="1" s="1"/>
  <c r="Y180" i="1" s="1"/>
  <c r="AA180" i="1" s="1"/>
  <c r="AC180" i="1" s="1"/>
  <c r="AE180" i="1" s="1"/>
  <c r="U181" i="1"/>
  <c r="W181" i="1" s="1"/>
  <c r="Y181" i="1" s="1"/>
  <c r="AA181" i="1" s="1"/>
  <c r="AC181" i="1" s="1"/>
  <c r="AE181" i="1" s="1"/>
  <c r="U184" i="1"/>
  <c r="W184" i="1" s="1"/>
  <c r="Y184" i="1" s="1"/>
  <c r="AA184" i="1" s="1"/>
  <c r="AC184" i="1" s="1"/>
  <c r="AE184" i="1" s="1"/>
  <c r="U185" i="1"/>
  <c r="W185" i="1" s="1"/>
  <c r="Y185" i="1" s="1"/>
  <c r="AA185" i="1" s="1"/>
  <c r="AC185" i="1" s="1"/>
  <c r="AE185" i="1" s="1"/>
  <c r="U188" i="1"/>
  <c r="W188" i="1" s="1"/>
  <c r="Y188" i="1" s="1"/>
  <c r="AA188" i="1" s="1"/>
  <c r="AC188" i="1" s="1"/>
  <c r="AE188" i="1" s="1"/>
  <c r="U189" i="1"/>
  <c r="W189" i="1" s="1"/>
  <c r="Y189" i="1" s="1"/>
  <c r="AA189" i="1" s="1"/>
  <c r="AC189" i="1" s="1"/>
  <c r="AE189" i="1" s="1"/>
  <c r="U192" i="1"/>
  <c r="W192" i="1" s="1"/>
  <c r="Y192" i="1" s="1"/>
  <c r="AA192" i="1" s="1"/>
  <c r="AC192" i="1" s="1"/>
  <c r="AE192" i="1" s="1"/>
  <c r="U193" i="1"/>
  <c r="W193" i="1" s="1"/>
  <c r="Y193" i="1" s="1"/>
  <c r="AA193" i="1" s="1"/>
  <c r="AC193" i="1" s="1"/>
  <c r="AE193" i="1" s="1"/>
  <c r="U196" i="1"/>
  <c r="W196" i="1" s="1"/>
  <c r="Y196" i="1" s="1"/>
  <c r="AA196" i="1" s="1"/>
  <c r="AC196" i="1" s="1"/>
  <c r="AE196" i="1" s="1"/>
  <c r="U197" i="1"/>
  <c r="W197" i="1" s="1"/>
  <c r="Y197" i="1" s="1"/>
  <c r="AA197" i="1" s="1"/>
  <c r="AC197" i="1" s="1"/>
  <c r="AE197" i="1" s="1"/>
  <c r="U200" i="1"/>
  <c r="W200" i="1" s="1"/>
  <c r="Y200" i="1" s="1"/>
  <c r="AA200" i="1" s="1"/>
  <c r="AC200" i="1" s="1"/>
  <c r="AE200" i="1" s="1"/>
  <c r="U201" i="1"/>
  <c r="W201" i="1" s="1"/>
  <c r="Y201" i="1" s="1"/>
  <c r="AA201" i="1" s="1"/>
  <c r="AC201" i="1" s="1"/>
  <c r="AE201" i="1" s="1"/>
  <c r="U202" i="1"/>
  <c r="W202" i="1" s="1"/>
  <c r="Y202" i="1" s="1"/>
  <c r="AA202" i="1" s="1"/>
  <c r="AC202" i="1" s="1"/>
  <c r="AE202" i="1" s="1"/>
  <c r="U205" i="1"/>
  <c r="W205" i="1" s="1"/>
  <c r="Y205" i="1" s="1"/>
  <c r="AA205" i="1" s="1"/>
  <c r="AC205" i="1" s="1"/>
  <c r="AE205" i="1" s="1"/>
  <c r="U206" i="1"/>
  <c r="W206" i="1" s="1"/>
  <c r="Y206" i="1" s="1"/>
  <c r="AA206" i="1" s="1"/>
  <c r="AC206" i="1" s="1"/>
  <c r="AE206" i="1" s="1"/>
  <c r="U209" i="1"/>
  <c r="W209" i="1" s="1"/>
  <c r="Y209" i="1" s="1"/>
  <c r="AA209" i="1" s="1"/>
  <c r="AC209" i="1" s="1"/>
  <c r="AE209" i="1" s="1"/>
  <c r="U210" i="1"/>
  <c r="W210" i="1" s="1"/>
  <c r="Y210" i="1" s="1"/>
  <c r="AA210" i="1" s="1"/>
  <c r="AC210" i="1" s="1"/>
  <c r="AE210" i="1" s="1"/>
  <c r="U213" i="1"/>
  <c r="W213" i="1" s="1"/>
  <c r="Y213" i="1" s="1"/>
  <c r="AA213" i="1" s="1"/>
  <c r="AC213" i="1" s="1"/>
  <c r="AE213" i="1" s="1"/>
  <c r="U214" i="1"/>
  <c r="W214" i="1" s="1"/>
  <c r="Y214" i="1" s="1"/>
  <c r="AA214" i="1" s="1"/>
  <c r="AC214" i="1" s="1"/>
  <c r="AE214" i="1" s="1"/>
  <c r="U217" i="1"/>
  <c r="W217" i="1" s="1"/>
  <c r="Y217" i="1" s="1"/>
  <c r="AA217" i="1" s="1"/>
  <c r="AC217" i="1" s="1"/>
  <c r="AE217" i="1" s="1"/>
  <c r="U218" i="1"/>
  <c r="W218" i="1" s="1"/>
  <c r="Y218" i="1" s="1"/>
  <c r="AA218" i="1" s="1"/>
  <c r="AC218" i="1" s="1"/>
  <c r="AE218" i="1" s="1"/>
  <c r="U221" i="1"/>
  <c r="W221" i="1" s="1"/>
  <c r="Y221" i="1" s="1"/>
  <c r="AA221" i="1" s="1"/>
  <c r="AC221" i="1" s="1"/>
  <c r="AE221" i="1" s="1"/>
  <c r="U222" i="1"/>
  <c r="W222" i="1" s="1"/>
  <c r="Y222" i="1" s="1"/>
  <c r="AA222" i="1" s="1"/>
  <c r="AC222" i="1" s="1"/>
  <c r="AE222" i="1" s="1"/>
  <c r="U225" i="1"/>
  <c r="W225" i="1" s="1"/>
  <c r="Y225" i="1" s="1"/>
  <c r="AA225" i="1" s="1"/>
  <c r="AC225" i="1" s="1"/>
  <c r="AE225" i="1" s="1"/>
  <c r="U226" i="1"/>
  <c r="W226" i="1" s="1"/>
  <c r="Y226" i="1" s="1"/>
  <c r="AA226" i="1" s="1"/>
  <c r="AC226" i="1" s="1"/>
  <c r="AE226" i="1" s="1"/>
  <c r="U229" i="1"/>
  <c r="W229" i="1" s="1"/>
  <c r="Y229" i="1" s="1"/>
  <c r="AA229" i="1" s="1"/>
  <c r="AC229" i="1" s="1"/>
  <c r="AE229" i="1" s="1"/>
  <c r="U230" i="1"/>
  <c r="W230" i="1" s="1"/>
  <c r="Y230" i="1" s="1"/>
  <c r="AA230" i="1" s="1"/>
  <c r="AC230" i="1" s="1"/>
  <c r="AE230" i="1" s="1"/>
  <c r="U233" i="1"/>
  <c r="W233" i="1" s="1"/>
  <c r="Y233" i="1" s="1"/>
  <c r="AA233" i="1" s="1"/>
  <c r="AC233" i="1" s="1"/>
  <c r="AE233" i="1" s="1"/>
  <c r="U234" i="1"/>
  <c r="W234" i="1" s="1"/>
  <c r="Y234" i="1" s="1"/>
  <c r="AA234" i="1" s="1"/>
  <c r="AC234" i="1" s="1"/>
  <c r="AE234" i="1" s="1"/>
  <c r="U237" i="1"/>
  <c r="W237" i="1" s="1"/>
  <c r="Y237" i="1" s="1"/>
  <c r="AA237" i="1" s="1"/>
  <c r="AC237" i="1" s="1"/>
  <c r="AE237" i="1" s="1"/>
  <c r="U238" i="1"/>
  <c r="W238" i="1" s="1"/>
  <c r="Y238" i="1" s="1"/>
  <c r="AA238" i="1" s="1"/>
  <c r="AC238" i="1" s="1"/>
  <c r="AE238" i="1" s="1"/>
  <c r="U239" i="1"/>
  <c r="W239" i="1" s="1"/>
  <c r="Y239" i="1" s="1"/>
  <c r="AA239" i="1" s="1"/>
  <c r="AC239" i="1" s="1"/>
  <c r="AE239" i="1" s="1"/>
  <c r="U240" i="1"/>
  <c r="W240" i="1" s="1"/>
  <c r="Y240" i="1" s="1"/>
  <c r="AA240" i="1" s="1"/>
  <c r="AC240" i="1" s="1"/>
  <c r="AE240" i="1" s="1"/>
  <c r="U241" i="1"/>
  <c r="W241" i="1" s="1"/>
  <c r="Y241" i="1" s="1"/>
  <c r="AA241" i="1" s="1"/>
  <c r="AC241" i="1" s="1"/>
  <c r="AE241" i="1" s="1"/>
  <c r="U242" i="1"/>
  <c r="W242" i="1" s="1"/>
  <c r="Y242" i="1" s="1"/>
  <c r="AA242" i="1" s="1"/>
  <c r="AC242" i="1" s="1"/>
  <c r="AE242" i="1" s="1"/>
  <c r="U245" i="1"/>
  <c r="W245" i="1" s="1"/>
  <c r="Y245" i="1" s="1"/>
  <c r="AA245" i="1" s="1"/>
  <c r="AC245" i="1" s="1"/>
  <c r="AE245" i="1" s="1"/>
  <c r="U246" i="1"/>
  <c r="W246" i="1" s="1"/>
  <c r="Y246" i="1" s="1"/>
  <c r="AA246" i="1" s="1"/>
  <c r="AC246" i="1" s="1"/>
  <c r="AE246" i="1" s="1"/>
  <c r="U249" i="1"/>
  <c r="W249" i="1" s="1"/>
  <c r="Y249" i="1" s="1"/>
  <c r="AA249" i="1" s="1"/>
  <c r="AC249" i="1" s="1"/>
  <c r="AE249" i="1" s="1"/>
  <c r="U250" i="1"/>
  <c r="W250" i="1" s="1"/>
  <c r="Y250" i="1" s="1"/>
  <c r="AA250" i="1" s="1"/>
  <c r="AC250" i="1" s="1"/>
  <c r="AE250" i="1" s="1"/>
  <c r="U253" i="1"/>
  <c r="W253" i="1" s="1"/>
  <c r="Y253" i="1" s="1"/>
  <c r="AA253" i="1" s="1"/>
  <c r="AC253" i="1" s="1"/>
  <c r="AE253" i="1" s="1"/>
  <c r="U254" i="1"/>
  <c r="W254" i="1" s="1"/>
  <c r="Y254" i="1" s="1"/>
  <c r="AA254" i="1" s="1"/>
  <c r="AC254" i="1" s="1"/>
  <c r="AE254" i="1" s="1"/>
  <c r="U280" i="1"/>
  <c r="W280" i="1" s="1"/>
  <c r="Y280" i="1" s="1"/>
  <c r="AA280" i="1" s="1"/>
  <c r="AC280" i="1" s="1"/>
  <c r="AE280" i="1" s="1"/>
  <c r="U283" i="1"/>
  <c r="W283" i="1" s="1"/>
  <c r="Y283" i="1" s="1"/>
  <c r="AA283" i="1" s="1"/>
  <c r="AC283" i="1" s="1"/>
  <c r="AE283" i="1" s="1"/>
  <c r="U292" i="1"/>
  <c r="W292" i="1" s="1"/>
  <c r="Y292" i="1" s="1"/>
  <c r="AA292" i="1" s="1"/>
  <c r="AC292" i="1" s="1"/>
  <c r="AE292" i="1" s="1"/>
  <c r="U295" i="1"/>
  <c r="W295" i="1" s="1"/>
  <c r="Y295" i="1" s="1"/>
  <c r="AA295" i="1" s="1"/>
  <c r="AC295" i="1" s="1"/>
  <c r="AE295" i="1" s="1"/>
  <c r="U296" i="1"/>
  <c r="W296" i="1" s="1"/>
  <c r="Y296" i="1" s="1"/>
  <c r="AA296" i="1" s="1"/>
  <c r="AC296" i="1" s="1"/>
  <c r="AE296" i="1" s="1"/>
  <c r="U297" i="1"/>
  <c r="W297" i="1" s="1"/>
  <c r="Y297" i="1" s="1"/>
  <c r="AA297" i="1" s="1"/>
  <c r="AC297" i="1" s="1"/>
  <c r="AE297" i="1" s="1"/>
  <c r="U298" i="1"/>
  <c r="W298" i="1" s="1"/>
  <c r="Y298" i="1" s="1"/>
  <c r="AA298" i="1" s="1"/>
  <c r="AC298" i="1" s="1"/>
  <c r="AE298" i="1" s="1"/>
  <c r="U299" i="1"/>
  <c r="W299" i="1" s="1"/>
  <c r="Y299" i="1" s="1"/>
  <c r="AA299" i="1" s="1"/>
  <c r="AC299" i="1" s="1"/>
  <c r="AE299" i="1" s="1"/>
  <c r="U300" i="1"/>
  <c r="W300" i="1" s="1"/>
  <c r="Y300" i="1" s="1"/>
  <c r="AA300" i="1" s="1"/>
  <c r="AC300" i="1" s="1"/>
  <c r="AE300" i="1" s="1"/>
  <c r="U301" i="1"/>
  <c r="W301" i="1" s="1"/>
  <c r="Y301" i="1" s="1"/>
  <c r="AA301" i="1" s="1"/>
  <c r="AC301" i="1" s="1"/>
  <c r="AE301" i="1" s="1"/>
  <c r="U304" i="1"/>
  <c r="W304" i="1" s="1"/>
  <c r="Y304" i="1" s="1"/>
  <c r="AA304" i="1" s="1"/>
  <c r="AC304" i="1" s="1"/>
  <c r="AE304" i="1" s="1"/>
  <c r="U305" i="1"/>
  <c r="W305" i="1" s="1"/>
  <c r="Y305" i="1" s="1"/>
  <c r="AA305" i="1" s="1"/>
  <c r="AC305" i="1" s="1"/>
  <c r="AE305" i="1" s="1"/>
  <c r="U306" i="1"/>
  <c r="W306" i="1" s="1"/>
  <c r="Y306" i="1" s="1"/>
  <c r="AA306" i="1" s="1"/>
  <c r="AC306" i="1" s="1"/>
  <c r="AE306" i="1" s="1"/>
  <c r="U309" i="1"/>
  <c r="W309" i="1" s="1"/>
  <c r="Y309" i="1" s="1"/>
  <c r="AA309" i="1" s="1"/>
  <c r="AC309" i="1" s="1"/>
  <c r="AE309" i="1" s="1"/>
  <c r="F25" i="1"/>
  <c r="H25" i="1" s="1"/>
  <c r="J25" i="1" s="1"/>
  <c r="L25" i="1" s="1"/>
  <c r="N25" i="1" s="1"/>
  <c r="P25" i="1" s="1"/>
  <c r="R25" i="1" s="1"/>
  <c r="F26" i="1"/>
  <c r="H26" i="1" s="1"/>
  <c r="J26" i="1" s="1"/>
  <c r="L26" i="1" s="1"/>
  <c r="N26" i="1" s="1"/>
  <c r="P26" i="1" s="1"/>
  <c r="R26" i="1" s="1"/>
  <c r="F27" i="1"/>
  <c r="H27" i="1" s="1"/>
  <c r="J27" i="1" s="1"/>
  <c r="L27" i="1" s="1"/>
  <c r="N27" i="1" s="1"/>
  <c r="P27" i="1" s="1"/>
  <c r="R27" i="1" s="1"/>
  <c r="F30" i="1"/>
  <c r="H30" i="1" s="1"/>
  <c r="J30" i="1" s="1"/>
  <c r="L30" i="1" s="1"/>
  <c r="N30" i="1" s="1"/>
  <c r="P30" i="1" s="1"/>
  <c r="R30" i="1" s="1"/>
  <c r="F31" i="1"/>
  <c r="H31" i="1" s="1"/>
  <c r="J31" i="1" s="1"/>
  <c r="L31" i="1" s="1"/>
  <c r="N31" i="1" s="1"/>
  <c r="P31" i="1" s="1"/>
  <c r="R31" i="1" s="1"/>
  <c r="F32" i="1"/>
  <c r="H32" i="1" s="1"/>
  <c r="J32" i="1" s="1"/>
  <c r="L32" i="1" s="1"/>
  <c r="N32" i="1" s="1"/>
  <c r="P32" i="1" s="1"/>
  <c r="R32" i="1" s="1"/>
  <c r="F35" i="1"/>
  <c r="H35" i="1" s="1"/>
  <c r="J35" i="1" s="1"/>
  <c r="L35" i="1" s="1"/>
  <c r="N35" i="1" s="1"/>
  <c r="P35" i="1" s="1"/>
  <c r="R35" i="1" s="1"/>
  <c r="F36" i="1"/>
  <c r="H36" i="1" s="1"/>
  <c r="J36" i="1" s="1"/>
  <c r="L36" i="1" s="1"/>
  <c r="N36" i="1" s="1"/>
  <c r="P36" i="1" s="1"/>
  <c r="R36" i="1" s="1"/>
  <c r="F37" i="1"/>
  <c r="H37" i="1" s="1"/>
  <c r="J37" i="1" s="1"/>
  <c r="L37" i="1" s="1"/>
  <c r="N37" i="1" s="1"/>
  <c r="P37" i="1" s="1"/>
  <c r="R37" i="1" s="1"/>
  <c r="F40" i="1"/>
  <c r="H40" i="1" s="1"/>
  <c r="J40" i="1" s="1"/>
  <c r="L40" i="1" s="1"/>
  <c r="N40" i="1" s="1"/>
  <c r="P40" i="1" s="1"/>
  <c r="R40" i="1" s="1"/>
  <c r="F41" i="1"/>
  <c r="H41" i="1" s="1"/>
  <c r="J41" i="1" s="1"/>
  <c r="L41" i="1" s="1"/>
  <c r="N41" i="1" s="1"/>
  <c r="P41" i="1" s="1"/>
  <c r="R41" i="1" s="1"/>
  <c r="F42" i="1"/>
  <c r="H42" i="1" s="1"/>
  <c r="J42" i="1" s="1"/>
  <c r="L42" i="1" s="1"/>
  <c r="N42" i="1" s="1"/>
  <c r="P42" i="1" s="1"/>
  <c r="R42" i="1" s="1"/>
  <c r="F43" i="1"/>
  <c r="H43" i="1" s="1"/>
  <c r="J43" i="1" s="1"/>
  <c r="L43" i="1" s="1"/>
  <c r="N43" i="1" s="1"/>
  <c r="P43" i="1" s="1"/>
  <c r="R43" i="1" s="1"/>
  <c r="F44" i="1"/>
  <c r="H44" i="1" s="1"/>
  <c r="J44" i="1" s="1"/>
  <c r="F48" i="1"/>
  <c r="H48" i="1" s="1"/>
  <c r="J48" i="1" s="1"/>
  <c r="L48" i="1" s="1"/>
  <c r="N48" i="1" s="1"/>
  <c r="P48" i="1" s="1"/>
  <c r="R48" i="1" s="1"/>
  <c r="F51" i="1"/>
  <c r="H51" i="1" s="1"/>
  <c r="J51" i="1" s="1"/>
  <c r="L51" i="1" s="1"/>
  <c r="N51" i="1" s="1"/>
  <c r="P51" i="1" s="1"/>
  <c r="R51" i="1" s="1"/>
  <c r="F52" i="1"/>
  <c r="H52" i="1" s="1"/>
  <c r="J52" i="1" s="1"/>
  <c r="L52" i="1" s="1"/>
  <c r="N52" i="1" s="1"/>
  <c r="P52" i="1" s="1"/>
  <c r="R52" i="1" s="1"/>
  <c r="F56" i="1"/>
  <c r="H56" i="1" s="1"/>
  <c r="J56" i="1" s="1"/>
  <c r="L56" i="1" s="1"/>
  <c r="N56" i="1" s="1"/>
  <c r="P56" i="1" s="1"/>
  <c r="R56" i="1" s="1"/>
  <c r="F57" i="1"/>
  <c r="H57" i="1" s="1"/>
  <c r="J57" i="1" s="1"/>
  <c r="L57" i="1" s="1"/>
  <c r="N57" i="1" s="1"/>
  <c r="P57" i="1" s="1"/>
  <c r="R57" i="1" s="1"/>
  <c r="F58" i="1"/>
  <c r="H58" i="1" s="1"/>
  <c r="J58" i="1" s="1"/>
  <c r="L58" i="1" s="1"/>
  <c r="N58" i="1" s="1"/>
  <c r="P58" i="1" s="1"/>
  <c r="R58" i="1" s="1"/>
  <c r="F61" i="1"/>
  <c r="H61" i="1" s="1"/>
  <c r="J61" i="1" s="1"/>
  <c r="L61" i="1" s="1"/>
  <c r="N61" i="1" s="1"/>
  <c r="P61" i="1" s="1"/>
  <c r="R61" i="1" s="1"/>
  <c r="F62" i="1"/>
  <c r="H62" i="1" s="1"/>
  <c r="J62" i="1" s="1"/>
  <c r="L62" i="1" s="1"/>
  <c r="N62" i="1" s="1"/>
  <c r="P62" i="1" s="1"/>
  <c r="R62" i="1" s="1"/>
  <c r="F63" i="1"/>
  <c r="H63" i="1" s="1"/>
  <c r="J63" i="1" s="1"/>
  <c r="L63" i="1" s="1"/>
  <c r="N63" i="1" s="1"/>
  <c r="P63" i="1" s="1"/>
  <c r="R63" i="1" s="1"/>
  <c r="F64" i="1"/>
  <c r="H64" i="1" s="1"/>
  <c r="J64" i="1" s="1"/>
  <c r="L64" i="1" s="1"/>
  <c r="N64" i="1" s="1"/>
  <c r="P64" i="1" s="1"/>
  <c r="R64" i="1" s="1"/>
  <c r="F67" i="1"/>
  <c r="H67" i="1" s="1"/>
  <c r="J67" i="1" s="1"/>
  <c r="L67" i="1" s="1"/>
  <c r="N67" i="1" s="1"/>
  <c r="P67" i="1" s="1"/>
  <c r="R67" i="1" s="1"/>
  <c r="F68" i="1"/>
  <c r="H68" i="1" s="1"/>
  <c r="J68" i="1" s="1"/>
  <c r="L68" i="1" s="1"/>
  <c r="N68" i="1" s="1"/>
  <c r="P68" i="1" s="1"/>
  <c r="R68" i="1" s="1"/>
  <c r="F71" i="1"/>
  <c r="H71" i="1" s="1"/>
  <c r="J71" i="1" s="1"/>
  <c r="L71" i="1" s="1"/>
  <c r="N71" i="1" s="1"/>
  <c r="P71" i="1" s="1"/>
  <c r="R71" i="1" s="1"/>
  <c r="F72" i="1"/>
  <c r="H72" i="1" s="1"/>
  <c r="J72" i="1" s="1"/>
  <c r="L72" i="1" s="1"/>
  <c r="N72" i="1" s="1"/>
  <c r="P72" i="1" s="1"/>
  <c r="R72" i="1" s="1"/>
  <c r="F75" i="1"/>
  <c r="H75" i="1" s="1"/>
  <c r="J75" i="1" s="1"/>
  <c r="L75" i="1" s="1"/>
  <c r="N75" i="1" s="1"/>
  <c r="P75" i="1" s="1"/>
  <c r="R75" i="1" s="1"/>
  <c r="F76" i="1"/>
  <c r="H76" i="1" s="1"/>
  <c r="J76" i="1" s="1"/>
  <c r="L76" i="1" s="1"/>
  <c r="N76" i="1" s="1"/>
  <c r="P76" i="1" s="1"/>
  <c r="R76" i="1" s="1"/>
  <c r="F77" i="1"/>
  <c r="H77" i="1" s="1"/>
  <c r="J77" i="1" s="1"/>
  <c r="L77" i="1" s="1"/>
  <c r="N77" i="1" s="1"/>
  <c r="P77" i="1" s="1"/>
  <c r="R77" i="1" s="1"/>
  <c r="F81" i="1"/>
  <c r="H81" i="1" s="1"/>
  <c r="J81" i="1" s="1"/>
  <c r="L81" i="1" s="1"/>
  <c r="N81" i="1" s="1"/>
  <c r="P81" i="1" s="1"/>
  <c r="R81" i="1" s="1"/>
  <c r="F82" i="1"/>
  <c r="H82" i="1" s="1"/>
  <c r="J82" i="1" s="1"/>
  <c r="L82" i="1" s="1"/>
  <c r="N82" i="1" s="1"/>
  <c r="P82" i="1" s="1"/>
  <c r="R82" i="1" s="1"/>
  <c r="F83" i="1"/>
  <c r="H83" i="1" s="1"/>
  <c r="J83" i="1" s="1"/>
  <c r="L83" i="1" s="1"/>
  <c r="N83" i="1" s="1"/>
  <c r="P83" i="1" s="1"/>
  <c r="R83" i="1" s="1"/>
  <c r="F84" i="1"/>
  <c r="H84" i="1" s="1"/>
  <c r="J84" i="1" s="1"/>
  <c r="L84" i="1" s="1"/>
  <c r="N84" i="1" s="1"/>
  <c r="P84" i="1" s="1"/>
  <c r="R84" i="1" s="1"/>
  <c r="F85" i="1"/>
  <c r="H85" i="1" s="1"/>
  <c r="J85" i="1" s="1"/>
  <c r="L85" i="1" s="1"/>
  <c r="N85" i="1" s="1"/>
  <c r="P85" i="1" s="1"/>
  <c r="R85" i="1" s="1"/>
  <c r="F86" i="1"/>
  <c r="H86" i="1" s="1"/>
  <c r="J86" i="1" s="1"/>
  <c r="L86" i="1" s="1"/>
  <c r="N86" i="1" s="1"/>
  <c r="P86" i="1" s="1"/>
  <c r="R86" i="1" s="1"/>
  <c r="F87" i="1"/>
  <c r="H87" i="1" s="1"/>
  <c r="J87" i="1" s="1"/>
  <c r="L87" i="1" s="1"/>
  <c r="N87" i="1" s="1"/>
  <c r="P87" i="1" s="1"/>
  <c r="R87" i="1" s="1"/>
  <c r="F88" i="1"/>
  <c r="H88" i="1" s="1"/>
  <c r="J88" i="1" s="1"/>
  <c r="L88" i="1" s="1"/>
  <c r="N88" i="1" s="1"/>
  <c r="P88" i="1" s="1"/>
  <c r="R88" i="1" s="1"/>
  <c r="F89" i="1"/>
  <c r="H89" i="1" s="1"/>
  <c r="J89" i="1" s="1"/>
  <c r="L89" i="1" s="1"/>
  <c r="N89" i="1" s="1"/>
  <c r="P89" i="1" s="1"/>
  <c r="R89" i="1" s="1"/>
  <c r="F90" i="1"/>
  <c r="H90" i="1" s="1"/>
  <c r="J90" i="1" s="1"/>
  <c r="L90" i="1" s="1"/>
  <c r="N90" i="1" s="1"/>
  <c r="P90" i="1" s="1"/>
  <c r="R90" i="1" s="1"/>
  <c r="F91" i="1"/>
  <c r="H91" i="1" s="1"/>
  <c r="J91" i="1" s="1"/>
  <c r="L91" i="1" s="1"/>
  <c r="N91" i="1" s="1"/>
  <c r="P91" i="1" s="1"/>
  <c r="R91" i="1" s="1"/>
  <c r="F107" i="1"/>
  <c r="H107" i="1" s="1"/>
  <c r="J107" i="1" s="1"/>
  <c r="L107" i="1" s="1"/>
  <c r="N107" i="1" s="1"/>
  <c r="P107" i="1" s="1"/>
  <c r="R107" i="1" s="1"/>
  <c r="F108" i="1"/>
  <c r="H108" i="1" s="1"/>
  <c r="J108" i="1" s="1"/>
  <c r="L108" i="1" s="1"/>
  <c r="N108" i="1" s="1"/>
  <c r="P108" i="1" s="1"/>
  <c r="R108" i="1" s="1"/>
  <c r="F109" i="1"/>
  <c r="H109" i="1" s="1"/>
  <c r="J109" i="1" s="1"/>
  <c r="L109" i="1" s="1"/>
  <c r="N109" i="1" s="1"/>
  <c r="P109" i="1" s="1"/>
  <c r="R109" i="1" s="1"/>
  <c r="F111" i="1"/>
  <c r="H111" i="1" s="1"/>
  <c r="J111" i="1" s="1"/>
  <c r="L111" i="1" s="1"/>
  <c r="N111" i="1" s="1"/>
  <c r="P111" i="1" s="1"/>
  <c r="R111" i="1" s="1"/>
  <c r="F112" i="1"/>
  <c r="H112" i="1" s="1"/>
  <c r="J112" i="1" s="1"/>
  <c r="L112" i="1" s="1"/>
  <c r="N112" i="1" s="1"/>
  <c r="P112" i="1" s="1"/>
  <c r="R112" i="1" s="1"/>
  <c r="F113" i="1"/>
  <c r="H113" i="1" s="1"/>
  <c r="J113" i="1" s="1"/>
  <c r="L113" i="1" s="1"/>
  <c r="N113" i="1" s="1"/>
  <c r="P113" i="1" s="1"/>
  <c r="R113" i="1" s="1"/>
  <c r="F114" i="1"/>
  <c r="H114" i="1" s="1"/>
  <c r="J114" i="1" s="1"/>
  <c r="L114" i="1" s="1"/>
  <c r="N114" i="1" s="1"/>
  <c r="P114" i="1" s="1"/>
  <c r="R114" i="1" s="1"/>
  <c r="F115" i="1"/>
  <c r="H115" i="1" s="1"/>
  <c r="J115" i="1" s="1"/>
  <c r="L115" i="1" s="1"/>
  <c r="N115" i="1" s="1"/>
  <c r="P115" i="1" s="1"/>
  <c r="R115" i="1" s="1"/>
  <c r="F116" i="1"/>
  <c r="H116" i="1" s="1"/>
  <c r="J116" i="1" s="1"/>
  <c r="L116" i="1" s="1"/>
  <c r="N116" i="1" s="1"/>
  <c r="P116" i="1" s="1"/>
  <c r="R116" i="1" s="1"/>
  <c r="F118" i="1"/>
  <c r="H118" i="1" s="1"/>
  <c r="J118" i="1" s="1"/>
  <c r="L118" i="1" s="1"/>
  <c r="N118" i="1" s="1"/>
  <c r="P118" i="1" s="1"/>
  <c r="R118" i="1" s="1"/>
  <c r="F120" i="1"/>
  <c r="H120" i="1" s="1"/>
  <c r="J120" i="1" s="1"/>
  <c r="L120" i="1" s="1"/>
  <c r="N120" i="1" s="1"/>
  <c r="P120" i="1" s="1"/>
  <c r="R120" i="1" s="1"/>
  <c r="F122" i="1"/>
  <c r="H122" i="1" s="1"/>
  <c r="J122" i="1" s="1"/>
  <c r="L122" i="1" s="1"/>
  <c r="N122" i="1" s="1"/>
  <c r="P122" i="1" s="1"/>
  <c r="R122" i="1" s="1"/>
  <c r="F123" i="1"/>
  <c r="H123" i="1" s="1"/>
  <c r="J123" i="1" s="1"/>
  <c r="L123" i="1" s="1"/>
  <c r="N123" i="1" s="1"/>
  <c r="P123" i="1" s="1"/>
  <c r="R123" i="1" s="1"/>
  <c r="F125" i="1"/>
  <c r="H125" i="1" s="1"/>
  <c r="J125" i="1" s="1"/>
  <c r="L125" i="1" s="1"/>
  <c r="N125" i="1" s="1"/>
  <c r="P125" i="1" s="1"/>
  <c r="R125" i="1" s="1"/>
  <c r="F127" i="1"/>
  <c r="H127" i="1" s="1"/>
  <c r="J127" i="1" s="1"/>
  <c r="L127" i="1" s="1"/>
  <c r="N127" i="1" s="1"/>
  <c r="P127" i="1" s="1"/>
  <c r="R127" i="1" s="1"/>
  <c r="F129" i="1"/>
  <c r="H129" i="1" s="1"/>
  <c r="J129" i="1" s="1"/>
  <c r="L129" i="1" s="1"/>
  <c r="N129" i="1" s="1"/>
  <c r="P129" i="1" s="1"/>
  <c r="R129" i="1" s="1"/>
  <c r="F130" i="1"/>
  <c r="H130" i="1" s="1"/>
  <c r="J130" i="1" s="1"/>
  <c r="L130" i="1" s="1"/>
  <c r="N130" i="1" s="1"/>
  <c r="P130" i="1" s="1"/>
  <c r="R130" i="1" s="1"/>
  <c r="F133" i="1"/>
  <c r="H133" i="1" s="1"/>
  <c r="J133" i="1" s="1"/>
  <c r="L133" i="1" s="1"/>
  <c r="N133" i="1" s="1"/>
  <c r="P133" i="1" s="1"/>
  <c r="R133" i="1" s="1"/>
  <c r="F134" i="1"/>
  <c r="H134" i="1" s="1"/>
  <c r="J134" i="1" s="1"/>
  <c r="L134" i="1" s="1"/>
  <c r="N134" i="1" s="1"/>
  <c r="P134" i="1" s="1"/>
  <c r="R134" i="1" s="1"/>
  <c r="F135" i="1"/>
  <c r="H135" i="1" s="1"/>
  <c r="J135" i="1" s="1"/>
  <c r="L135" i="1" s="1"/>
  <c r="N135" i="1" s="1"/>
  <c r="P135" i="1" s="1"/>
  <c r="R135" i="1" s="1"/>
  <c r="F138" i="1"/>
  <c r="H138" i="1" s="1"/>
  <c r="J138" i="1" s="1"/>
  <c r="L138" i="1" s="1"/>
  <c r="N138" i="1" s="1"/>
  <c r="P138" i="1" s="1"/>
  <c r="R138" i="1" s="1"/>
  <c r="F141" i="1"/>
  <c r="H141" i="1" s="1"/>
  <c r="J141" i="1" s="1"/>
  <c r="L141" i="1" s="1"/>
  <c r="N141" i="1" s="1"/>
  <c r="P141" i="1" s="1"/>
  <c r="R141" i="1" s="1"/>
  <c r="F142" i="1"/>
  <c r="H142" i="1" s="1"/>
  <c r="J142" i="1" s="1"/>
  <c r="L142" i="1" s="1"/>
  <c r="N142" i="1" s="1"/>
  <c r="P142" i="1" s="1"/>
  <c r="R142" i="1" s="1"/>
  <c r="F147" i="1"/>
  <c r="H147" i="1" s="1"/>
  <c r="J147" i="1" s="1"/>
  <c r="L147" i="1" s="1"/>
  <c r="N147" i="1" s="1"/>
  <c r="P147" i="1" s="1"/>
  <c r="R147" i="1" s="1"/>
  <c r="F150" i="1"/>
  <c r="H150" i="1" s="1"/>
  <c r="J150" i="1" s="1"/>
  <c r="L150" i="1" s="1"/>
  <c r="N150" i="1" s="1"/>
  <c r="P150" i="1" s="1"/>
  <c r="R150" i="1" s="1"/>
  <c r="F151" i="1"/>
  <c r="H151" i="1" s="1"/>
  <c r="J151" i="1" s="1"/>
  <c r="L151" i="1" s="1"/>
  <c r="N151" i="1" s="1"/>
  <c r="P151" i="1" s="1"/>
  <c r="R151" i="1" s="1"/>
  <c r="F152" i="1"/>
  <c r="H152" i="1" s="1"/>
  <c r="J152" i="1" s="1"/>
  <c r="L152" i="1" s="1"/>
  <c r="N152" i="1" s="1"/>
  <c r="P152" i="1" s="1"/>
  <c r="R152" i="1" s="1"/>
  <c r="F153" i="1"/>
  <c r="H153" i="1" s="1"/>
  <c r="J153" i="1" s="1"/>
  <c r="L153" i="1" s="1"/>
  <c r="N153" i="1" s="1"/>
  <c r="P153" i="1" s="1"/>
  <c r="R153" i="1" s="1"/>
  <c r="F154" i="1"/>
  <c r="H154" i="1" s="1"/>
  <c r="J154" i="1" s="1"/>
  <c r="L154" i="1" s="1"/>
  <c r="N154" i="1" s="1"/>
  <c r="P154" i="1" s="1"/>
  <c r="R154" i="1" s="1"/>
  <c r="F155" i="1"/>
  <c r="H155" i="1" s="1"/>
  <c r="J155" i="1" s="1"/>
  <c r="L155" i="1" s="1"/>
  <c r="N155" i="1" s="1"/>
  <c r="P155" i="1" s="1"/>
  <c r="R155" i="1" s="1"/>
  <c r="F156" i="1"/>
  <c r="H156" i="1" s="1"/>
  <c r="J156" i="1" s="1"/>
  <c r="L156" i="1" s="1"/>
  <c r="N156" i="1" s="1"/>
  <c r="P156" i="1" s="1"/>
  <c r="R156" i="1" s="1"/>
  <c r="F157" i="1"/>
  <c r="H157" i="1" s="1"/>
  <c r="J157" i="1" s="1"/>
  <c r="L157" i="1" s="1"/>
  <c r="N157" i="1" s="1"/>
  <c r="P157" i="1" s="1"/>
  <c r="R157" i="1" s="1"/>
  <c r="F160" i="1"/>
  <c r="H160" i="1" s="1"/>
  <c r="J160" i="1" s="1"/>
  <c r="L160" i="1" s="1"/>
  <c r="N160" i="1" s="1"/>
  <c r="P160" i="1" s="1"/>
  <c r="R160" i="1" s="1"/>
  <c r="F161" i="1"/>
  <c r="H161" i="1" s="1"/>
  <c r="J161" i="1" s="1"/>
  <c r="L161" i="1" s="1"/>
  <c r="N161" i="1" s="1"/>
  <c r="P161" i="1" s="1"/>
  <c r="R161" i="1" s="1"/>
  <c r="F164" i="1"/>
  <c r="H164" i="1" s="1"/>
  <c r="J164" i="1" s="1"/>
  <c r="L164" i="1" s="1"/>
  <c r="N164" i="1" s="1"/>
  <c r="P164" i="1" s="1"/>
  <c r="R164" i="1" s="1"/>
  <c r="F165" i="1"/>
  <c r="H165" i="1" s="1"/>
  <c r="J165" i="1" s="1"/>
  <c r="L165" i="1" s="1"/>
  <c r="N165" i="1" s="1"/>
  <c r="P165" i="1" s="1"/>
  <c r="R165" i="1" s="1"/>
  <c r="F166" i="1"/>
  <c r="H166" i="1" s="1"/>
  <c r="J166" i="1" s="1"/>
  <c r="L166" i="1" s="1"/>
  <c r="N166" i="1" s="1"/>
  <c r="P166" i="1" s="1"/>
  <c r="R166" i="1" s="1"/>
  <c r="F180" i="1"/>
  <c r="H180" i="1" s="1"/>
  <c r="J180" i="1" s="1"/>
  <c r="L180" i="1" s="1"/>
  <c r="N180" i="1" s="1"/>
  <c r="P180" i="1" s="1"/>
  <c r="R180" i="1" s="1"/>
  <c r="F181" i="1"/>
  <c r="H181" i="1" s="1"/>
  <c r="J181" i="1" s="1"/>
  <c r="L181" i="1" s="1"/>
  <c r="N181" i="1" s="1"/>
  <c r="P181" i="1" s="1"/>
  <c r="R181" i="1" s="1"/>
  <c r="F184" i="1"/>
  <c r="H184" i="1" s="1"/>
  <c r="J184" i="1" s="1"/>
  <c r="L184" i="1" s="1"/>
  <c r="N184" i="1" s="1"/>
  <c r="P184" i="1" s="1"/>
  <c r="R184" i="1" s="1"/>
  <c r="F185" i="1"/>
  <c r="H185" i="1" s="1"/>
  <c r="J185" i="1" s="1"/>
  <c r="L185" i="1" s="1"/>
  <c r="N185" i="1" s="1"/>
  <c r="P185" i="1" s="1"/>
  <c r="R185" i="1" s="1"/>
  <c r="F188" i="1"/>
  <c r="H188" i="1" s="1"/>
  <c r="J188" i="1" s="1"/>
  <c r="L188" i="1" s="1"/>
  <c r="N188" i="1" s="1"/>
  <c r="P188" i="1" s="1"/>
  <c r="R188" i="1" s="1"/>
  <c r="F189" i="1"/>
  <c r="H189" i="1" s="1"/>
  <c r="J189" i="1" s="1"/>
  <c r="L189" i="1" s="1"/>
  <c r="N189" i="1" s="1"/>
  <c r="P189" i="1" s="1"/>
  <c r="R189" i="1" s="1"/>
  <c r="F192" i="1"/>
  <c r="H192" i="1" s="1"/>
  <c r="J192" i="1" s="1"/>
  <c r="L192" i="1" s="1"/>
  <c r="N192" i="1" s="1"/>
  <c r="P192" i="1" s="1"/>
  <c r="R192" i="1" s="1"/>
  <c r="F193" i="1"/>
  <c r="H193" i="1" s="1"/>
  <c r="J193" i="1" s="1"/>
  <c r="L193" i="1" s="1"/>
  <c r="N193" i="1" s="1"/>
  <c r="P193" i="1" s="1"/>
  <c r="R193" i="1" s="1"/>
  <c r="F196" i="1"/>
  <c r="H196" i="1" s="1"/>
  <c r="J196" i="1" s="1"/>
  <c r="L196" i="1" s="1"/>
  <c r="N196" i="1" s="1"/>
  <c r="P196" i="1" s="1"/>
  <c r="R196" i="1" s="1"/>
  <c r="F197" i="1"/>
  <c r="H197" i="1" s="1"/>
  <c r="J197" i="1" s="1"/>
  <c r="L197" i="1" s="1"/>
  <c r="N197" i="1" s="1"/>
  <c r="P197" i="1" s="1"/>
  <c r="R197" i="1" s="1"/>
  <c r="F200" i="1"/>
  <c r="H200" i="1" s="1"/>
  <c r="J200" i="1" s="1"/>
  <c r="L200" i="1" s="1"/>
  <c r="N200" i="1" s="1"/>
  <c r="P200" i="1" s="1"/>
  <c r="R200" i="1" s="1"/>
  <c r="F201" i="1"/>
  <c r="H201" i="1" s="1"/>
  <c r="J201" i="1" s="1"/>
  <c r="L201" i="1" s="1"/>
  <c r="N201" i="1" s="1"/>
  <c r="P201" i="1" s="1"/>
  <c r="R201" i="1" s="1"/>
  <c r="F202" i="1"/>
  <c r="H202" i="1" s="1"/>
  <c r="J202" i="1" s="1"/>
  <c r="L202" i="1" s="1"/>
  <c r="N202" i="1" s="1"/>
  <c r="P202" i="1" s="1"/>
  <c r="R202" i="1" s="1"/>
  <c r="F205" i="1"/>
  <c r="H205" i="1" s="1"/>
  <c r="J205" i="1" s="1"/>
  <c r="L205" i="1" s="1"/>
  <c r="N205" i="1" s="1"/>
  <c r="P205" i="1" s="1"/>
  <c r="R205" i="1" s="1"/>
  <c r="F206" i="1"/>
  <c r="H206" i="1" s="1"/>
  <c r="J206" i="1" s="1"/>
  <c r="L206" i="1" s="1"/>
  <c r="N206" i="1" s="1"/>
  <c r="P206" i="1" s="1"/>
  <c r="R206" i="1" s="1"/>
  <c r="F209" i="1"/>
  <c r="H209" i="1" s="1"/>
  <c r="J209" i="1" s="1"/>
  <c r="L209" i="1" s="1"/>
  <c r="N209" i="1" s="1"/>
  <c r="P209" i="1" s="1"/>
  <c r="R209" i="1" s="1"/>
  <c r="F210" i="1"/>
  <c r="H210" i="1" s="1"/>
  <c r="J210" i="1" s="1"/>
  <c r="L210" i="1" s="1"/>
  <c r="N210" i="1" s="1"/>
  <c r="P210" i="1" s="1"/>
  <c r="R210" i="1" s="1"/>
  <c r="F213" i="1"/>
  <c r="H213" i="1" s="1"/>
  <c r="J213" i="1" s="1"/>
  <c r="L213" i="1" s="1"/>
  <c r="N213" i="1" s="1"/>
  <c r="P213" i="1" s="1"/>
  <c r="R213" i="1" s="1"/>
  <c r="F214" i="1"/>
  <c r="H214" i="1" s="1"/>
  <c r="J214" i="1" s="1"/>
  <c r="L214" i="1" s="1"/>
  <c r="N214" i="1" s="1"/>
  <c r="P214" i="1" s="1"/>
  <c r="R214" i="1" s="1"/>
  <c r="F217" i="1"/>
  <c r="H217" i="1" s="1"/>
  <c r="J217" i="1" s="1"/>
  <c r="L217" i="1" s="1"/>
  <c r="N217" i="1" s="1"/>
  <c r="P217" i="1" s="1"/>
  <c r="R217" i="1" s="1"/>
  <c r="F218" i="1"/>
  <c r="H218" i="1" s="1"/>
  <c r="J218" i="1" s="1"/>
  <c r="L218" i="1" s="1"/>
  <c r="N218" i="1" s="1"/>
  <c r="P218" i="1" s="1"/>
  <c r="R218" i="1" s="1"/>
  <c r="F221" i="1"/>
  <c r="H221" i="1" s="1"/>
  <c r="J221" i="1" s="1"/>
  <c r="L221" i="1" s="1"/>
  <c r="N221" i="1" s="1"/>
  <c r="P221" i="1" s="1"/>
  <c r="R221" i="1" s="1"/>
  <c r="F222" i="1"/>
  <c r="H222" i="1" s="1"/>
  <c r="J222" i="1" s="1"/>
  <c r="L222" i="1" s="1"/>
  <c r="N222" i="1" s="1"/>
  <c r="P222" i="1" s="1"/>
  <c r="R222" i="1" s="1"/>
  <c r="F225" i="1"/>
  <c r="H225" i="1" s="1"/>
  <c r="J225" i="1" s="1"/>
  <c r="L225" i="1" s="1"/>
  <c r="N225" i="1" s="1"/>
  <c r="P225" i="1" s="1"/>
  <c r="R225" i="1" s="1"/>
  <c r="F226" i="1"/>
  <c r="H226" i="1" s="1"/>
  <c r="J226" i="1" s="1"/>
  <c r="L226" i="1" s="1"/>
  <c r="N226" i="1" s="1"/>
  <c r="P226" i="1" s="1"/>
  <c r="R226" i="1" s="1"/>
  <c r="F229" i="1"/>
  <c r="H229" i="1" s="1"/>
  <c r="J229" i="1" s="1"/>
  <c r="L229" i="1" s="1"/>
  <c r="N229" i="1" s="1"/>
  <c r="P229" i="1" s="1"/>
  <c r="R229" i="1" s="1"/>
  <c r="F230" i="1"/>
  <c r="H230" i="1" s="1"/>
  <c r="J230" i="1" s="1"/>
  <c r="L230" i="1" s="1"/>
  <c r="N230" i="1" s="1"/>
  <c r="P230" i="1" s="1"/>
  <c r="R230" i="1" s="1"/>
  <c r="F233" i="1"/>
  <c r="H233" i="1" s="1"/>
  <c r="J233" i="1" s="1"/>
  <c r="L233" i="1" s="1"/>
  <c r="N233" i="1" s="1"/>
  <c r="P233" i="1" s="1"/>
  <c r="R233" i="1" s="1"/>
  <c r="F234" i="1"/>
  <c r="H234" i="1" s="1"/>
  <c r="J234" i="1" s="1"/>
  <c r="L234" i="1" s="1"/>
  <c r="N234" i="1" s="1"/>
  <c r="P234" i="1" s="1"/>
  <c r="R234" i="1" s="1"/>
  <c r="F237" i="1"/>
  <c r="H237" i="1" s="1"/>
  <c r="J237" i="1" s="1"/>
  <c r="L237" i="1" s="1"/>
  <c r="N237" i="1" s="1"/>
  <c r="P237" i="1" s="1"/>
  <c r="R237" i="1" s="1"/>
  <c r="F238" i="1"/>
  <c r="H238" i="1" s="1"/>
  <c r="J238" i="1" s="1"/>
  <c r="L238" i="1" s="1"/>
  <c r="N238" i="1" s="1"/>
  <c r="P238" i="1" s="1"/>
  <c r="R238" i="1" s="1"/>
  <c r="F239" i="1"/>
  <c r="H239" i="1" s="1"/>
  <c r="J239" i="1" s="1"/>
  <c r="L239" i="1" s="1"/>
  <c r="N239" i="1" s="1"/>
  <c r="P239" i="1" s="1"/>
  <c r="R239" i="1" s="1"/>
  <c r="F240" i="1"/>
  <c r="H240" i="1" s="1"/>
  <c r="J240" i="1" s="1"/>
  <c r="L240" i="1" s="1"/>
  <c r="N240" i="1" s="1"/>
  <c r="P240" i="1" s="1"/>
  <c r="R240" i="1" s="1"/>
  <c r="F241" i="1"/>
  <c r="H241" i="1" s="1"/>
  <c r="J241" i="1" s="1"/>
  <c r="L241" i="1" s="1"/>
  <c r="N241" i="1" s="1"/>
  <c r="P241" i="1" s="1"/>
  <c r="R241" i="1" s="1"/>
  <c r="F242" i="1"/>
  <c r="H242" i="1" s="1"/>
  <c r="J242" i="1" s="1"/>
  <c r="L242" i="1" s="1"/>
  <c r="N242" i="1" s="1"/>
  <c r="P242" i="1" s="1"/>
  <c r="R242" i="1" s="1"/>
  <c r="F245" i="1"/>
  <c r="H245" i="1" s="1"/>
  <c r="J245" i="1" s="1"/>
  <c r="L245" i="1" s="1"/>
  <c r="N245" i="1" s="1"/>
  <c r="P245" i="1" s="1"/>
  <c r="R245" i="1" s="1"/>
  <c r="F246" i="1"/>
  <c r="H246" i="1" s="1"/>
  <c r="J246" i="1" s="1"/>
  <c r="L246" i="1" s="1"/>
  <c r="N246" i="1" s="1"/>
  <c r="P246" i="1" s="1"/>
  <c r="R246" i="1" s="1"/>
  <c r="F249" i="1"/>
  <c r="H249" i="1" s="1"/>
  <c r="J249" i="1" s="1"/>
  <c r="L249" i="1" s="1"/>
  <c r="N249" i="1" s="1"/>
  <c r="P249" i="1" s="1"/>
  <c r="R249" i="1" s="1"/>
  <c r="F250" i="1"/>
  <c r="H250" i="1" s="1"/>
  <c r="J250" i="1" s="1"/>
  <c r="L250" i="1" s="1"/>
  <c r="N250" i="1" s="1"/>
  <c r="P250" i="1" s="1"/>
  <c r="R250" i="1" s="1"/>
  <c r="F253" i="1"/>
  <c r="H253" i="1" s="1"/>
  <c r="J253" i="1" s="1"/>
  <c r="L253" i="1" s="1"/>
  <c r="N253" i="1" s="1"/>
  <c r="P253" i="1" s="1"/>
  <c r="R253" i="1" s="1"/>
  <c r="F254" i="1"/>
  <c r="H254" i="1" s="1"/>
  <c r="J254" i="1" s="1"/>
  <c r="L254" i="1" s="1"/>
  <c r="N254" i="1" s="1"/>
  <c r="P254" i="1" s="1"/>
  <c r="R254" i="1" s="1"/>
  <c r="F280" i="1"/>
  <c r="H280" i="1" s="1"/>
  <c r="J280" i="1" s="1"/>
  <c r="L280" i="1" s="1"/>
  <c r="N280" i="1" s="1"/>
  <c r="P280" i="1" s="1"/>
  <c r="R280" i="1" s="1"/>
  <c r="F283" i="1"/>
  <c r="H283" i="1" s="1"/>
  <c r="J283" i="1" s="1"/>
  <c r="L283" i="1" s="1"/>
  <c r="N283" i="1" s="1"/>
  <c r="P283" i="1" s="1"/>
  <c r="R283" i="1" s="1"/>
  <c r="F292" i="1"/>
  <c r="H292" i="1" s="1"/>
  <c r="J292" i="1" s="1"/>
  <c r="L292" i="1" s="1"/>
  <c r="N292" i="1" s="1"/>
  <c r="P292" i="1" s="1"/>
  <c r="R292" i="1" s="1"/>
  <c r="F295" i="1"/>
  <c r="H295" i="1" s="1"/>
  <c r="J295" i="1" s="1"/>
  <c r="L295" i="1" s="1"/>
  <c r="N295" i="1" s="1"/>
  <c r="P295" i="1" s="1"/>
  <c r="R295" i="1" s="1"/>
  <c r="F296" i="1"/>
  <c r="H296" i="1" s="1"/>
  <c r="J296" i="1" s="1"/>
  <c r="L296" i="1" s="1"/>
  <c r="N296" i="1" s="1"/>
  <c r="P296" i="1" s="1"/>
  <c r="R296" i="1" s="1"/>
  <c r="F297" i="1"/>
  <c r="H297" i="1" s="1"/>
  <c r="J297" i="1" s="1"/>
  <c r="L297" i="1" s="1"/>
  <c r="N297" i="1" s="1"/>
  <c r="P297" i="1" s="1"/>
  <c r="R297" i="1" s="1"/>
  <c r="F298" i="1"/>
  <c r="H298" i="1" s="1"/>
  <c r="J298" i="1" s="1"/>
  <c r="L298" i="1" s="1"/>
  <c r="N298" i="1" s="1"/>
  <c r="P298" i="1" s="1"/>
  <c r="R298" i="1" s="1"/>
  <c r="F299" i="1"/>
  <c r="H299" i="1" s="1"/>
  <c r="J299" i="1" s="1"/>
  <c r="L299" i="1" s="1"/>
  <c r="N299" i="1" s="1"/>
  <c r="P299" i="1" s="1"/>
  <c r="R299" i="1" s="1"/>
  <c r="F300" i="1"/>
  <c r="H300" i="1" s="1"/>
  <c r="J300" i="1" s="1"/>
  <c r="L300" i="1" s="1"/>
  <c r="N300" i="1" s="1"/>
  <c r="P300" i="1" s="1"/>
  <c r="R300" i="1" s="1"/>
  <c r="F301" i="1"/>
  <c r="H301" i="1" s="1"/>
  <c r="J301" i="1" s="1"/>
  <c r="L301" i="1" s="1"/>
  <c r="N301" i="1" s="1"/>
  <c r="P301" i="1" s="1"/>
  <c r="R301" i="1" s="1"/>
  <c r="F304" i="1"/>
  <c r="H304" i="1" s="1"/>
  <c r="J304" i="1" s="1"/>
  <c r="L304" i="1" s="1"/>
  <c r="N304" i="1" s="1"/>
  <c r="P304" i="1" s="1"/>
  <c r="R304" i="1" s="1"/>
  <c r="F305" i="1"/>
  <c r="H305" i="1" s="1"/>
  <c r="J305" i="1" s="1"/>
  <c r="L305" i="1" s="1"/>
  <c r="N305" i="1" s="1"/>
  <c r="P305" i="1" s="1"/>
  <c r="R305" i="1" s="1"/>
  <c r="F306" i="1"/>
  <c r="H306" i="1" s="1"/>
  <c r="J306" i="1" s="1"/>
  <c r="L306" i="1" s="1"/>
  <c r="N306" i="1" s="1"/>
  <c r="P306" i="1" s="1"/>
  <c r="R306" i="1" s="1"/>
  <c r="F309" i="1"/>
  <c r="H309" i="1" s="1"/>
  <c r="J309" i="1" s="1"/>
  <c r="L309" i="1" s="1"/>
  <c r="N309" i="1" s="1"/>
  <c r="P309" i="1" s="1"/>
  <c r="R309" i="1" s="1"/>
  <c r="L44" i="1" l="1"/>
  <c r="N44" i="1" s="1"/>
  <c r="P44" i="1" s="1"/>
  <c r="R44" i="1" s="1"/>
  <c r="G319" i="1"/>
  <c r="AG145" i="1"/>
  <c r="AG331" i="1"/>
  <c r="AG329" i="1"/>
  <c r="AG294" i="1"/>
  <c r="AG291" i="1"/>
  <c r="AG281" i="1"/>
  <c r="AG278" i="1"/>
  <c r="AG277" i="1"/>
  <c r="AG274" i="1" s="1"/>
  <c r="AG251" i="1"/>
  <c r="AG247" i="1"/>
  <c r="AG243" i="1"/>
  <c r="AG235" i="1"/>
  <c r="AG330" i="1" s="1"/>
  <c r="AG231" i="1"/>
  <c r="AG227" i="1"/>
  <c r="AG223" i="1"/>
  <c r="AG219" i="1"/>
  <c r="AG215" i="1"/>
  <c r="AG211" i="1"/>
  <c r="AG207" i="1"/>
  <c r="AG203" i="1"/>
  <c r="AG198" i="1"/>
  <c r="AG194" i="1"/>
  <c r="AG190" i="1"/>
  <c r="AG186" i="1"/>
  <c r="AG182" i="1"/>
  <c r="AG178" i="1"/>
  <c r="AG176" i="1"/>
  <c r="AG321" i="1" s="1"/>
  <c r="AG175" i="1"/>
  <c r="AG162" i="1"/>
  <c r="AG158" i="1"/>
  <c r="AG148" i="1"/>
  <c r="AG146" i="1"/>
  <c r="AG139" i="1"/>
  <c r="AG136" i="1"/>
  <c r="AG131" i="1"/>
  <c r="AG106" i="1"/>
  <c r="AG324" i="1" s="1"/>
  <c r="AG105" i="1"/>
  <c r="AG104" i="1"/>
  <c r="AG103" i="1"/>
  <c r="AG73" i="1"/>
  <c r="AG69" i="1"/>
  <c r="AG65" i="1"/>
  <c r="AG59" i="1"/>
  <c r="AG54" i="1"/>
  <c r="AG49" i="1"/>
  <c r="AG38" i="1"/>
  <c r="AG33" i="1"/>
  <c r="AG28" i="1"/>
  <c r="AG23" i="1"/>
  <c r="AG22" i="1"/>
  <c r="AG21" i="1"/>
  <c r="AG20" i="1"/>
  <c r="T331" i="1"/>
  <c r="T329" i="1"/>
  <c r="T294" i="1"/>
  <c r="T291" i="1"/>
  <c r="T281" i="1"/>
  <c r="T278" i="1"/>
  <c r="T277" i="1"/>
  <c r="T274" i="1" s="1"/>
  <c r="T251" i="1"/>
  <c r="T247" i="1"/>
  <c r="T243" i="1"/>
  <c r="T235" i="1"/>
  <c r="T330" i="1" s="1"/>
  <c r="T231" i="1"/>
  <c r="T227" i="1"/>
  <c r="T223" i="1"/>
  <c r="T219" i="1"/>
  <c r="T215" i="1"/>
  <c r="T211" i="1"/>
  <c r="T207" i="1"/>
  <c r="T203" i="1"/>
  <c r="T198" i="1"/>
  <c r="T194" i="1"/>
  <c r="T190" i="1"/>
  <c r="T186" i="1"/>
  <c r="T182" i="1"/>
  <c r="T178" i="1"/>
  <c r="T176" i="1"/>
  <c r="T321" i="1" s="1"/>
  <c r="T175" i="1"/>
  <c r="T162" i="1"/>
  <c r="T158" i="1"/>
  <c r="T148" i="1"/>
  <c r="T146" i="1"/>
  <c r="T145" i="1"/>
  <c r="T139" i="1"/>
  <c r="T136" i="1"/>
  <c r="T131" i="1"/>
  <c r="T106" i="1"/>
  <c r="T324" i="1" s="1"/>
  <c r="T105" i="1"/>
  <c r="T104" i="1"/>
  <c r="T103" i="1"/>
  <c r="T73" i="1"/>
  <c r="T69" i="1"/>
  <c r="T65" i="1"/>
  <c r="T59" i="1"/>
  <c r="T54" i="1"/>
  <c r="T49" i="1"/>
  <c r="T38" i="1"/>
  <c r="T33" i="1"/>
  <c r="T28" i="1"/>
  <c r="T23" i="1"/>
  <c r="T22" i="1"/>
  <c r="T21" i="1"/>
  <c r="T20" i="1"/>
  <c r="E331" i="1"/>
  <c r="E329" i="1"/>
  <c r="E294" i="1"/>
  <c r="E291" i="1"/>
  <c r="E281" i="1"/>
  <c r="E278" i="1"/>
  <c r="E277" i="1"/>
  <c r="E274" i="1" s="1"/>
  <c r="E251" i="1"/>
  <c r="E247" i="1"/>
  <c r="E243" i="1"/>
  <c r="E235" i="1"/>
  <c r="E330" i="1" s="1"/>
  <c r="E231" i="1"/>
  <c r="E227" i="1"/>
  <c r="E223" i="1"/>
  <c r="E219" i="1"/>
  <c r="E215" i="1"/>
  <c r="E211" i="1"/>
  <c r="E207" i="1"/>
  <c r="E203" i="1"/>
  <c r="E198" i="1"/>
  <c r="E194" i="1"/>
  <c r="E190" i="1"/>
  <c r="E186" i="1"/>
  <c r="E182" i="1"/>
  <c r="E178" i="1"/>
  <c r="E176" i="1"/>
  <c r="E321" i="1" s="1"/>
  <c r="E175" i="1"/>
  <c r="E162" i="1"/>
  <c r="E158" i="1"/>
  <c r="E148" i="1"/>
  <c r="E146" i="1"/>
  <c r="E145" i="1"/>
  <c r="E139" i="1"/>
  <c r="E136" i="1"/>
  <c r="E131" i="1"/>
  <c r="E106" i="1"/>
  <c r="E324" i="1" s="1"/>
  <c r="E105" i="1"/>
  <c r="E104" i="1"/>
  <c r="E103" i="1"/>
  <c r="E73" i="1"/>
  <c r="E69" i="1"/>
  <c r="E65" i="1"/>
  <c r="E59" i="1"/>
  <c r="E54" i="1"/>
  <c r="E49" i="1"/>
  <c r="E38" i="1"/>
  <c r="E33" i="1"/>
  <c r="E28" i="1"/>
  <c r="E23" i="1"/>
  <c r="E22" i="1"/>
  <c r="E21" i="1"/>
  <c r="E20" i="1"/>
  <c r="E326" i="1" l="1"/>
  <c r="T326" i="1"/>
  <c r="AG326" i="1"/>
  <c r="T323" i="1"/>
  <c r="E322" i="1"/>
  <c r="AG173" i="1"/>
  <c r="AG143" i="1"/>
  <c r="AG328" i="1"/>
  <c r="AG323" i="1"/>
  <c r="AG322" i="1"/>
  <c r="AG327" i="1"/>
  <c r="AG101" i="1"/>
  <c r="AG18" i="1"/>
  <c r="T173" i="1"/>
  <c r="T328" i="1"/>
  <c r="T143" i="1"/>
  <c r="T327" i="1"/>
  <c r="T322" i="1"/>
  <c r="T101" i="1"/>
  <c r="T18" i="1"/>
  <c r="E173" i="1"/>
  <c r="E328" i="1"/>
  <c r="E323" i="1"/>
  <c r="E327" i="1"/>
  <c r="E101" i="1"/>
  <c r="E18" i="1"/>
  <c r="AF20" i="1"/>
  <c r="AH20" i="1" s="1"/>
  <c r="AJ20" i="1" s="1"/>
  <c r="AL20" i="1" s="1"/>
  <c r="AN20" i="1" s="1"/>
  <c r="AP20" i="1" s="1"/>
  <c r="AR20" i="1" s="1"/>
  <c r="S331" i="1"/>
  <c r="U331" i="1" s="1"/>
  <c r="W331" i="1" s="1"/>
  <c r="Y331" i="1" s="1"/>
  <c r="AA331" i="1" s="1"/>
  <c r="AC331" i="1" s="1"/>
  <c r="AE331" i="1" s="1"/>
  <c r="AF331" i="1"/>
  <c r="AH331" i="1" s="1"/>
  <c r="AJ331" i="1" s="1"/>
  <c r="AL331" i="1" s="1"/>
  <c r="AN331" i="1" s="1"/>
  <c r="AP331" i="1" s="1"/>
  <c r="AR331" i="1" s="1"/>
  <c r="D331" i="1"/>
  <c r="F331" i="1" s="1"/>
  <c r="H331" i="1" s="1"/>
  <c r="J331" i="1" s="1"/>
  <c r="L331" i="1" s="1"/>
  <c r="N331" i="1" s="1"/>
  <c r="P331" i="1" s="1"/>
  <c r="R331" i="1" s="1"/>
  <c r="AG319" i="1" l="1"/>
  <c r="AG334" i="1" s="1"/>
  <c r="T319" i="1"/>
  <c r="T334" i="1" s="1"/>
  <c r="E319" i="1"/>
  <c r="D20" i="1"/>
  <c r="F20" i="1" s="1"/>
  <c r="H20" i="1" s="1"/>
  <c r="J20" i="1" s="1"/>
  <c r="L20" i="1" s="1"/>
  <c r="N20" i="1" s="1"/>
  <c r="P20" i="1" s="1"/>
  <c r="R20" i="1" s="1"/>
  <c r="D329" i="1" l="1"/>
  <c r="F329" i="1" s="1"/>
  <c r="H329" i="1" s="1"/>
  <c r="J329" i="1" s="1"/>
  <c r="L329" i="1" s="1"/>
  <c r="N329" i="1" s="1"/>
  <c r="P329" i="1" s="1"/>
  <c r="R329" i="1" s="1"/>
  <c r="S329" i="1" l="1"/>
  <c r="U329" i="1" s="1"/>
  <c r="W329" i="1" s="1"/>
  <c r="Y329" i="1" s="1"/>
  <c r="AA329" i="1" s="1"/>
  <c r="AC329" i="1" s="1"/>
  <c r="AE329" i="1" s="1"/>
  <c r="AF329" i="1"/>
  <c r="AH329" i="1" s="1"/>
  <c r="AJ329" i="1" s="1"/>
  <c r="AL329" i="1" s="1"/>
  <c r="AN329" i="1" s="1"/>
  <c r="AP329" i="1" s="1"/>
  <c r="AR329" i="1" s="1"/>
  <c r="S69" i="1" l="1"/>
  <c r="U69" i="1" s="1"/>
  <c r="W69" i="1" s="1"/>
  <c r="Y69" i="1" s="1"/>
  <c r="AA69" i="1" s="1"/>
  <c r="AC69" i="1" s="1"/>
  <c r="AE69" i="1" s="1"/>
  <c r="AF69" i="1"/>
  <c r="AH69" i="1" s="1"/>
  <c r="AJ69" i="1" s="1"/>
  <c r="AL69" i="1" s="1"/>
  <c r="AN69" i="1" s="1"/>
  <c r="AP69" i="1" s="1"/>
  <c r="AR69" i="1" s="1"/>
  <c r="D69" i="1"/>
  <c r="F69" i="1" s="1"/>
  <c r="H69" i="1" s="1"/>
  <c r="J69" i="1" s="1"/>
  <c r="L69" i="1" s="1"/>
  <c r="N69" i="1" s="1"/>
  <c r="P69" i="1" s="1"/>
  <c r="R69" i="1" s="1"/>
  <c r="S22" i="1"/>
  <c r="U22" i="1" s="1"/>
  <c r="W22" i="1" s="1"/>
  <c r="Y22" i="1" s="1"/>
  <c r="AA22" i="1" s="1"/>
  <c r="AC22" i="1" s="1"/>
  <c r="AE22" i="1" s="1"/>
  <c r="AF22" i="1"/>
  <c r="AH22" i="1" s="1"/>
  <c r="AJ22" i="1" s="1"/>
  <c r="AL22" i="1" s="1"/>
  <c r="AN22" i="1" s="1"/>
  <c r="AP22" i="1" s="1"/>
  <c r="AR22" i="1" s="1"/>
  <c r="D22" i="1"/>
  <c r="F22" i="1" s="1"/>
  <c r="H22" i="1" s="1"/>
  <c r="J22" i="1" s="1"/>
  <c r="L22" i="1" s="1"/>
  <c r="N22" i="1" s="1"/>
  <c r="P22" i="1" s="1"/>
  <c r="R22" i="1" s="1"/>
  <c r="S21" i="1"/>
  <c r="U21" i="1" s="1"/>
  <c r="W21" i="1" s="1"/>
  <c r="Y21" i="1" s="1"/>
  <c r="AA21" i="1" s="1"/>
  <c r="AC21" i="1" s="1"/>
  <c r="AE21" i="1" s="1"/>
  <c r="AF21" i="1"/>
  <c r="AH21" i="1" s="1"/>
  <c r="AJ21" i="1" s="1"/>
  <c r="AL21" i="1" s="1"/>
  <c r="AN21" i="1" s="1"/>
  <c r="AP21" i="1" s="1"/>
  <c r="AR21" i="1" s="1"/>
  <c r="D21" i="1"/>
  <c r="F21" i="1" s="1"/>
  <c r="H21" i="1" s="1"/>
  <c r="J21" i="1" s="1"/>
  <c r="L21" i="1" s="1"/>
  <c r="N21" i="1" s="1"/>
  <c r="P21" i="1" s="1"/>
  <c r="R21" i="1" s="1"/>
  <c r="S20" i="1"/>
  <c r="U20" i="1" s="1"/>
  <c r="W20" i="1" s="1"/>
  <c r="Y20" i="1" s="1"/>
  <c r="AA20" i="1" s="1"/>
  <c r="AC20" i="1" s="1"/>
  <c r="AE20" i="1" s="1"/>
  <c r="S18" i="1" l="1"/>
  <c r="U18" i="1" s="1"/>
  <c r="W18" i="1" s="1"/>
  <c r="Y18" i="1" s="1"/>
  <c r="AA18" i="1" s="1"/>
  <c r="AC18" i="1" s="1"/>
  <c r="AE18" i="1" s="1"/>
  <c r="AF18" i="1"/>
  <c r="AH18" i="1" s="1"/>
  <c r="AJ18" i="1" s="1"/>
  <c r="AL18" i="1" s="1"/>
  <c r="AN18" i="1" s="1"/>
  <c r="AP18" i="1" s="1"/>
  <c r="AR18" i="1" s="1"/>
  <c r="D18" i="1"/>
  <c r="F18" i="1" s="1"/>
  <c r="H18" i="1" s="1"/>
  <c r="J18" i="1" s="1"/>
  <c r="L18" i="1" s="1"/>
  <c r="N18" i="1" s="1"/>
  <c r="P18" i="1" s="1"/>
  <c r="R18" i="1" s="1"/>
  <c r="S73" i="1" l="1"/>
  <c r="U73" i="1" s="1"/>
  <c r="W73" i="1" s="1"/>
  <c r="Y73" i="1" s="1"/>
  <c r="AA73" i="1" s="1"/>
  <c r="AC73" i="1" s="1"/>
  <c r="AE73" i="1" s="1"/>
  <c r="AF73" i="1"/>
  <c r="AH73" i="1" s="1"/>
  <c r="AJ73" i="1" s="1"/>
  <c r="AL73" i="1" s="1"/>
  <c r="AN73" i="1" s="1"/>
  <c r="AP73" i="1" s="1"/>
  <c r="AR73" i="1" s="1"/>
  <c r="D73" i="1"/>
  <c r="F73" i="1" s="1"/>
  <c r="H73" i="1" s="1"/>
  <c r="J73" i="1" s="1"/>
  <c r="L73" i="1" s="1"/>
  <c r="N73" i="1" s="1"/>
  <c r="P73" i="1" s="1"/>
  <c r="R73" i="1" s="1"/>
  <c r="S59" i="1"/>
  <c r="U59" i="1" s="1"/>
  <c r="W59" i="1" s="1"/>
  <c r="Y59" i="1" s="1"/>
  <c r="AA59" i="1" s="1"/>
  <c r="AC59" i="1" s="1"/>
  <c r="AE59" i="1" s="1"/>
  <c r="AF59" i="1"/>
  <c r="AH59" i="1" s="1"/>
  <c r="AJ59" i="1" s="1"/>
  <c r="AL59" i="1" s="1"/>
  <c r="AN59" i="1" s="1"/>
  <c r="AP59" i="1" s="1"/>
  <c r="AR59" i="1" s="1"/>
  <c r="D59" i="1"/>
  <c r="F59" i="1" s="1"/>
  <c r="H59" i="1" s="1"/>
  <c r="J59" i="1" s="1"/>
  <c r="L59" i="1" s="1"/>
  <c r="N59" i="1" s="1"/>
  <c r="P59" i="1" s="1"/>
  <c r="R59" i="1" s="1"/>
  <c r="S54" i="1"/>
  <c r="U54" i="1" s="1"/>
  <c r="W54" i="1" s="1"/>
  <c r="Y54" i="1" s="1"/>
  <c r="AA54" i="1" s="1"/>
  <c r="AC54" i="1" s="1"/>
  <c r="AE54" i="1" s="1"/>
  <c r="AF54" i="1"/>
  <c r="AH54" i="1" s="1"/>
  <c r="AJ54" i="1" s="1"/>
  <c r="AL54" i="1" s="1"/>
  <c r="AN54" i="1" s="1"/>
  <c r="AP54" i="1" s="1"/>
  <c r="AR54" i="1" s="1"/>
  <c r="D54" i="1"/>
  <c r="F54" i="1" s="1"/>
  <c r="H54" i="1" s="1"/>
  <c r="J54" i="1" s="1"/>
  <c r="L54" i="1" s="1"/>
  <c r="N54" i="1" s="1"/>
  <c r="P54" i="1" s="1"/>
  <c r="R54" i="1" s="1"/>
  <c r="S49" i="1" l="1"/>
  <c r="U49" i="1" s="1"/>
  <c r="W49" i="1" s="1"/>
  <c r="Y49" i="1" s="1"/>
  <c r="AA49" i="1" s="1"/>
  <c r="AC49" i="1" s="1"/>
  <c r="AE49" i="1" s="1"/>
  <c r="AF49" i="1"/>
  <c r="AH49" i="1" s="1"/>
  <c r="AJ49" i="1" s="1"/>
  <c r="AL49" i="1" s="1"/>
  <c r="AN49" i="1" s="1"/>
  <c r="AP49" i="1" s="1"/>
  <c r="AR49" i="1" s="1"/>
  <c r="D49" i="1"/>
  <c r="F49" i="1" s="1"/>
  <c r="H49" i="1" s="1"/>
  <c r="J49" i="1" s="1"/>
  <c r="L49" i="1" s="1"/>
  <c r="N49" i="1" s="1"/>
  <c r="P49" i="1" s="1"/>
  <c r="R49" i="1" s="1"/>
  <c r="S65" i="1" l="1"/>
  <c r="U65" i="1" s="1"/>
  <c r="W65" i="1" s="1"/>
  <c r="Y65" i="1" s="1"/>
  <c r="AA65" i="1" s="1"/>
  <c r="AC65" i="1" s="1"/>
  <c r="AE65" i="1" s="1"/>
  <c r="AF65" i="1"/>
  <c r="AH65" i="1" s="1"/>
  <c r="AJ65" i="1" s="1"/>
  <c r="AL65" i="1" s="1"/>
  <c r="AN65" i="1" s="1"/>
  <c r="AP65" i="1" s="1"/>
  <c r="AR65" i="1" s="1"/>
  <c r="D65" i="1"/>
  <c r="F65" i="1" s="1"/>
  <c r="H65" i="1" s="1"/>
  <c r="J65" i="1" s="1"/>
  <c r="L65" i="1" s="1"/>
  <c r="N65" i="1" s="1"/>
  <c r="P65" i="1" s="1"/>
  <c r="R65" i="1" s="1"/>
  <c r="S38" i="1"/>
  <c r="U38" i="1" s="1"/>
  <c r="W38" i="1" s="1"/>
  <c r="Y38" i="1" s="1"/>
  <c r="AA38" i="1" s="1"/>
  <c r="AC38" i="1" s="1"/>
  <c r="AE38" i="1" s="1"/>
  <c r="AF38" i="1"/>
  <c r="AH38" i="1" s="1"/>
  <c r="AJ38" i="1" s="1"/>
  <c r="AL38" i="1" s="1"/>
  <c r="AN38" i="1" s="1"/>
  <c r="AP38" i="1" s="1"/>
  <c r="AR38" i="1" s="1"/>
  <c r="D38" i="1"/>
  <c r="F38" i="1" s="1"/>
  <c r="H38" i="1" s="1"/>
  <c r="J38" i="1" s="1"/>
  <c r="L38" i="1" s="1"/>
  <c r="N38" i="1" s="1"/>
  <c r="P38" i="1" s="1"/>
  <c r="R38" i="1" s="1"/>
  <c r="S33" i="1"/>
  <c r="U33" i="1" s="1"/>
  <c r="W33" i="1" s="1"/>
  <c r="Y33" i="1" s="1"/>
  <c r="AA33" i="1" s="1"/>
  <c r="AC33" i="1" s="1"/>
  <c r="AE33" i="1" s="1"/>
  <c r="AF33" i="1"/>
  <c r="AH33" i="1" s="1"/>
  <c r="AJ33" i="1" s="1"/>
  <c r="AL33" i="1" s="1"/>
  <c r="AN33" i="1" s="1"/>
  <c r="AP33" i="1" s="1"/>
  <c r="AR33" i="1" s="1"/>
  <c r="D33" i="1"/>
  <c r="F33" i="1" s="1"/>
  <c r="H33" i="1" s="1"/>
  <c r="J33" i="1" s="1"/>
  <c r="L33" i="1" s="1"/>
  <c r="N33" i="1" s="1"/>
  <c r="P33" i="1" s="1"/>
  <c r="R33" i="1" s="1"/>
  <c r="S28" i="1"/>
  <c r="U28" i="1" s="1"/>
  <c r="W28" i="1" s="1"/>
  <c r="Y28" i="1" s="1"/>
  <c r="AA28" i="1" s="1"/>
  <c r="AC28" i="1" s="1"/>
  <c r="AE28" i="1" s="1"/>
  <c r="AF28" i="1"/>
  <c r="AH28" i="1" s="1"/>
  <c r="AJ28" i="1" s="1"/>
  <c r="AL28" i="1" s="1"/>
  <c r="AN28" i="1" s="1"/>
  <c r="AP28" i="1" s="1"/>
  <c r="AR28" i="1" s="1"/>
  <c r="D28" i="1"/>
  <c r="F28" i="1" s="1"/>
  <c r="H28" i="1" s="1"/>
  <c r="J28" i="1" s="1"/>
  <c r="L28" i="1" s="1"/>
  <c r="N28" i="1" s="1"/>
  <c r="P28" i="1" s="1"/>
  <c r="R28" i="1" s="1"/>
  <c r="S23" i="1"/>
  <c r="U23" i="1" s="1"/>
  <c r="W23" i="1" s="1"/>
  <c r="Y23" i="1" s="1"/>
  <c r="AA23" i="1" s="1"/>
  <c r="AC23" i="1" s="1"/>
  <c r="AE23" i="1" s="1"/>
  <c r="AF23" i="1"/>
  <c r="AH23" i="1" s="1"/>
  <c r="AJ23" i="1" s="1"/>
  <c r="AL23" i="1" s="1"/>
  <c r="AN23" i="1" s="1"/>
  <c r="AP23" i="1" s="1"/>
  <c r="AR23" i="1" s="1"/>
  <c r="D23" i="1"/>
  <c r="F23" i="1" s="1"/>
  <c r="H23" i="1" s="1"/>
  <c r="J23" i="1" s="1"/>
  <c r="L23" i="1" s="1"/>
  <c r="N23" i="1" s="1"/>
  <c r="P23" i="1" s="1"/>
  <c r="R23" i="1" s="1"/>
  <c r="D326" i="1" l="1"/>
  <c r="F326" i="1" s="1"/>
  <c r="H326" i="1" s="1"/>
  <c r="J326" i="1" s="1"/>
  <c r="L326" i="1" s="1"/>
  <c r="N326" i="1" s="1"/>
  <c r="P326" i="1" s="1"/>
  <c r="R326" i="1" s="1"/>
  <c r="AF326" i="1"/>
  <c r="AH326" i="1" s="1"/>
  <c r="AJ326" i="1" s="1"/>
  <c r="AL326" i="1" s="1"/>
  <c r="AN326" i="1" s="1"/>
  <c r="AP326" i="1" s="1"/>
  <c r="AR326" i="1" s="1"/>
  <c r="S326" i="1"/>
  <c r="U326" i="1" s="1"/>
  <c r="W326" i="1" s="1"/>
  <c r="Y326" i="1" s="1"/>
  <c r="AA326" i="1" s="1"/>
  <c r="AC326" i="1" s="1"/>
  <c r="AE326" i="1" s="1"/>
  <c r="S303" i="1"/>
  <c r="U303" i="1" s="1"/>
  <c r="W303" i="1" s="1"/>
  <c r="Y303" i="1" s="1"/>
  <c r="AA303" i="1" s="1"/>
  <c r="AC303" i="1" s="1"/>
  <c r="AE303" i="1" s="1"/>
  <c r="AF303" i="1"/>
  <c r="AH303" i="1" s="1"/>
  <c r="AJ303" i="1" s="1"/>
  <c r="AL303" i="1" s="1"/>
  <c r="AN303" i="1" s="1"/>
  <c r="AP303" i="1" s="1"/>
  <c r="AR303" i="1" s="1"/>
  <c r="D303" i="1"/>
  <c r="F303" i="1" s="1"/>
  <c r="H303" i="1" s="1"/>
  <c r="J303" i="1" s="1"/>
  <c r="L303" i="1" s="1"/>
  <c r="N303" i="1" s="1"/>
  <c r="P303" i="1" s="1"/>
  <c r="R303" i="1" s="1"/>
  <c r="S106" i="1" l="1"/>
  <c r="AF106" i="1"/>
  <c r="D106" i="1"/>
  <c r="S105" i="1"/>
  <c r="AF105" i="1"/>
  <c r="D105" i="1"/>
  <c r="S104" i="1"/>
  <c r="U104" i="1" s="1"/>
  <c r="W104" i="1" s="1"/>
  <c r="Y104" i="1" s="1"/>
  <c r="AA104" i="1" s="1"/>
  <c r="AC104" i="1" s="1"/>
  <c r="AE104" i="1" s="1"/>
  <c r="AF104" i="1"/>
  <c r="AH104" i="1" s="1"/>
  <c r="AJ104" i="1" s="1"/>
  <c r="AL104" i="1" s="1"/>
  <c r="AN104" i="1" s="1"/>
  <c r="AP104" i="1" s="1"/>
  <c r="AR104" i="1" s="1"/>
  <c r="D104" i="1"/>
  <c r="F104" i="1" s="1"/>
  <c r="H104" i="1" s="1"/>
  <c r="J104" i="1" s="1"/>
  <c r="L104" i="1" s="1"/>
  <c r="N104" i="1" s="1"/>
  <c r="P104" i="1" s="1"/>
  <c r="R104" i="1" s="1"/>
  <c r="S103" i="1"/>
  <c r="U103" i="1" s="1"/>
  <c r="W103" i="1" s="1"/>
  <c r="Y103" i="1" s="1"/>
  <c r="AA103" i="1" s="1"/>
  <c r="AC103" i="1" s="1"/>
  <c r="AE103" i="1" s="1"/>
  <c r="AF103" i="1"/>
  <c r="AH103" i="1" s="1"/>
  <c r="AJ103" i="1" s="1"/>
  <c r="AL103" i="1" s="1"/>
  <c r="AN103" i="1" s="1"/>
  <c r="AP103" i="1" s="1"/>
  <c r="AR103" i="1" s="1"/>
  <c r="D103" i="1"/>
  <c r="F103" i="1" s="1"/>
  <c r="H103" i="1" s="1"/>
  <c r="J103" i="1" s="1"/>
  <c r="L103" i="1" s="1"/>
  <c r="N103" i="1" s="1"/>
  <c r="P103" i="1" s="1"/>
  <c r="R103" i="1" s="1"/>
  <c r="S139" i="1"/>
  <c r="U139" i="1" s="1"/>
  <c r="W139" i="1" s="1"/>
  <c r="Y139" i="1" s="1"/>
  <c r="AA139" i="1" s="1"/>
  <c r="AC139" i="1" s="1"/>
  <c r="AE139" i="1" s="1"/>
  <c r="AF139" i="1"/>
  <c r="AH139" i="1" s="1"/>
  <c r="AJ139" i="1" s="1"/>
  <c r="AL139" i="1" s="1"/>
  <c r="AN139" i="1" s="1"/>
  <c r="AP139" i="1" s="1"/>
  <c r="AR139" i="1" s="1"/>
  <c r="D139" i="1"/>
  <c r="F139" i="1" s="1"/>
  <c r="H139" i="1" s="1"/>
  <c r="J139" i="1" s="1"/>
  <c r="L139" i="1" s="1"/>
  <c r="N139" i="1" s="1"/>
  <c r="P139" i="1" s="1"/>
  <c r="R139" i="1" s="1"/>
  <c r="S136" i="1"/>
  <c r="U136" i="1" s="1"/>
  <c r="W136" i="1" s="1"/>
  <c r="Y136" i="1" s="1"/>
  <c r="AA136" i="1" s="1"/>
  <c r="AC136" i="1" s="1"/>
  <c r="AE136" i="1" s="1"/>
  <c r="AF136" i="1"/>
  <c r="AH136" i="1" s="1"/>
  <c r="AJ136" i="1" s="1"/>
  <c r="AL136" i="1" s="1"/>
  <c r="AN136" i="1" s="1"/>
  <c r="AP136" i="1" s="1"/>
  <c r="AR136" i="1" s="1"/>
  <c r="D136" i="1"/>
  <c r="F136" i="1" s="1"/>
  <c r="H136" i="1" s="1"/>
  <c r="J136" i="1" s="1"/>
  <c r="L136" i="1" s="1"/>
  <c r="N136" i="1" s="1"/>
  <c r="P136" i="1" s="1"/>
  <c r="R136" i="1" s="1"/>
  <c r="S131" i="1"/>
  <c r="U131" i="1" s="1"/>
  <c r="W131" i="1" s="1"/>
  <c r="Y131" i="1" s="1"/>
  <c r="AA131" i="1" s="1"/>
  <c r="AC131" i="1" s="1"/>
  <c r="AE131" i="1" s="1"/>
  <c r="AF131" i="1"/>
  <c r="AH131" i="1" s="1"/>
  <c r="AJ131" i="1" s="1"/>
  <c r="AL131" i="1" s="1"/>
  <c r="AN131" i="1" s="1"/>
  <c r="AP131" i="1" s="1"/>
  <c r="AR131" i="1" s="1"/>
  <c r="D131" i="1"/>
  <c r="F131" i="1" s="1"/>
  <c r="H131" i="1" s="1"/>
  <c r="J131" i="1" s="1"/>
  <c r="L131" i="1" s="1"/>
  <c r="N131" i="1" s="1"/>
  <c r="P131" i="1" s="1"/>
  <c r="R131" i="1" s="1"/>
  <c r="D324" i="1" l="1"/>
  <c r="F324" i="1" s="1"/>
  <c r="H324" i="1" s="1"/>
  <c r="J324" i="1" s="1"/>
  <c r="L324" i="1" s="1"/>
  <c r="N324" i="1" s="1"/>
  <c r="P324" i="1" s="1"/>
  <c r="R324" i="1" s="1"/>
  <c r="F106" i="1"/>
  <c r="H106" i="1" s="1"/>
  <c r="J106" i="1" s="1"/>
  <c r="L106" i="1" s="1"/>
  <c r="N106" i="1" s="1"/>
  <c r="P106" i="1" s="1"/>
  <c r="R106" i="1" s="1"/>
  <c r="D323" i="1"/>
  <c r="F323" i="1" s="1"/>
  <c r="H323" i="1" s="1"/>
  <c r="J323" i="1" s="1"/>
  <c r="L323" i="1" s="1"/>
  <c r="N323" i="1" s="1"/>
  <c r="P323" i="1" s="1"/>
  <c r="R323" i="1" s="1"/>
  <c r="F105" i="1"/>
  <c r="H105" i="1" s="1"/>
  <c r="J105" i="1" s="1"/>
  <c r="L105" i="1" s="1"/>
  <c r="N105" i="1" s="1"/>
  <c r="P105" i="1" s="1"/>
  <c r="R105" i="1" s="1"/>
  <c r="AF324" i="1"/>
  <c r="AH324" i="1" s="1"/>
  <c r="AJ324" i="1" s="1"/>
  <c r="AL324" i="1" s="1"/>
  <c r="AN324" i="1" s="1"/>
  <c r="AP324" i="1" s="1"/>
  <c r="AR324" i="1" s="1"/>
  <c r="AH106" i="1"/>
  <c r="AJ106" i="1" s="1"/>
  <c r="AL106" i="1" s="1"/>
  <c r="AN106" i="1" s="1"/>
  <c r="AP106" i="1" s="1"/>
  <c r="AR106" i="1" s="1"/>
  <c r="S323" i="1"/>
  <c r="U323" i="1" s="1"/>
  <c r="W323" i="1" s="1"/>
  <c r="Y323" i="1" s="1"/>
  <c r="AA323" i="1" s="1"/>
  <c r="AC323" i="1" s="1"/>
  <c r="AE323" i="1" s="1"/>
  <c r="U105" i="1"/>
  <c r="W105" i="1" s="1"/>
  <c r="Y105" i="1" s="1"/>
  <c r="AA105" i="1" s="1"/>
  <c r="AC105" i="1" s="1"/>
  <c r="AE105" i="1" s="1"/>
  <c r="AF323" i="1"/>
  <c r="AH323" i="1" s="1"/>
  <c r="AJ323" i="1" s="1"/>
  <c r="AL323" i="1" s="1"/>
  <c r="AN323" i="1" s="1"/>
  <c r="AP323" i="1" s="1"/>
  <c r="AR323" i="1" s="1"/>
  <c r="AH105" i="1"/>
  <c r="AJ105" i="1" s="1"/>
  <c r="AL105" i="1" s="1"/>
  <c r="AN105" i="1" s="1"/>
  <c r="AP105" i="1" s="1"/>
  <c r="AR105" i="1" s="1"/>
  <c r="S324" i="1"/>
  <c r="U324" i="1" s="1"/>
  <c r="W324" i="1" s="1"/>
  <c r="Y324" i="1" s="1"/>
  <c r="AA324" i="1" s="1"/>
  <c r="AC324" i="1" s="1"/>
  <c r="AE324" i="1" s="1"/>
  <c r="U106" i="1"/>
  <c r="W106" i="1" s="1"/>
  <c r="Y106" i="1" s="1"/>
  <c r="AA106" i="1" s="1"/>
  <c r="AC106" i="1" s="1"/>
  <c r="AE106" i="1" s="1"/>
  <c r="AF327" i="1"/>
  <c r="AH327" i="1" s="1"/>
  <c r="AJ327" i="1" s="1"/>
  <c r="AL327" i="1" s="1"/>
  <c r="AN327" i="1" s="1"/>
  <c r="AP327" i="1" s="1"/>
  <c r="AR327" i="1" s="1"/>
  <c r="S327" i="1"/>
  <c r="U327" i="1" s="1"/>
  <c r="W327" i="1" s="1"/>
  <c r="Y327" i="1" s="1"/>
  <c r="AA327" i="1" s="1"/>
  <c r="AC327" i="1" s="1"/>
  <c r="AE327" i="1" s="1"/>
  <c r="D327" i="1"/>
  <c r="F327" i="1" s="1"/>
  <c r="H327" i="1" s="1"/>
  <c r="J327" i="1" s="1"/>
  <c r="L327" i="1" s="1"/>
  <c r="N327" i="1" s="1"/>
  <c r="P327" i="1" s="1"/>
  <c r="R327" i="1" s="1"/>
  <c r="AF101" i="1"/>
  <c r="AH101" i="1" s="1"/>
  <c r="AJ101" i="1" s="1"/>
  <c r="AL101" i="1" s="1"/>
  <c r="AN101" i="1" s="1"/>
  <c r="AP101" i="1" s="1"/>
  <c r="AR101" i="1" s="1"/>
  <c r="D101" i="1"/>
  <c r="F101" i="1" s="1"/>
  <c r="H101" i="1" s="1"/>
  <c r="J101" i="1" s="1"/>
  <c r="L101" i="1" s="1"/>
  <c r="N101" i="1" s="1"/>
  <c r="P101" i="1" s="1"/>
  <c r="R101" i="1" s="1"/>
  <c r="S101" i="1"/>
  <c r="U101" i="1" s="1"/>
  <c r="W101" i="1" s="1"/>
  <c r="Y101" i="1" s="1"/>
  <c r="AA101" i="1" s="1"/>
  <c r="AC101" i="1" s="1"/>
  <c r="AE101" i="1" s="1"/>
  <c r="S294" i="1"/>
  <c r="U294" i="1" s="1"/>
  <c r="W294" i="1" s="1"/>
  <c r="Y294" i="1" s="1"/>
  <c r="AA294" i="1" s="1"/>
  <c r="AC294" i="1" s="1"/>
  <c r="AE294" i="1" s="1"/>
  <c r="AF294" i="1"/>
  <c r="AH294" i="1" s="1"/>
  <c r="AJ294" i="1" s="1"/>
  <c r="AL294" i="1" s="1"/>
  <c r="AN294" i="1" s="1"/>
  <c r="AP294" i="1" s="1"/>
  <c r="AR294" i="1" s="1"/>
  <c r="D294" i="1"/>
  <c r="F294" i="1" s="1"/>
  <c r="H294" i="1" s="1"/>
  <c r="J294" i="1" s="1"/>
  <c r="L294" i="1" s="1"/>
  <c r="N294" i="1" s="1"/>
  <c r="P294" i="1" s="1"/>
  <c r="R294" i="1" s="1"/>
  <c r="S291" i="1"/>
  <c r="U291" i="1" s="1"/>
  <c r="W291" i="1" s="1"/>
  <c r="Y291" i="1" s="1"/>
  <c r="AA291" i="1" s="1"/>
  <c r="AC291" i="1" s="1"/>
  <c r="AE291" i="1" s="1"/>
  <c r="AF291" i="1"/>
  <c r="AH291" i="1" s="1"/>
  <c r="AJ291" i="1" s="1"/>
  <c r="AL291" i="1" s="1"/>
  <c r="AN291" i="1" s="1"/>
  <c r="AP291" i="1" s="1"/>
  <c r="AR291" i="1" s="1"/>
  <c r="D291" i="1"/>
  <c r="F291" i="1" s="1"/>
  <c r="H291" i="1" s="1"/>
  <c r="J291" i="1" s="1"/>
  <c r="L291" i="1" s="1"/>
  <c r="N291" i="1" s="1"/>
  <c r="P291" i="1" s="1"/>
  <c r="R291" i="1" s="1"/>
  <c r="S176" i="1"/>
  <c r="AF176" i="1"/>
  <c r="D176" i="1"/>
  <c r="S175" i="1"/>
  <c r="U175" i="1" s="1"/>
  <c r="W175" i="1" s="1"/>
  <c r="Y175" i="1" s="1"/>
  <c r="AA175" i="1" s="1"/>
  <c r="AC175" i="1" s="1"/>
  <c r="AE175" i="1" s="1"/>
  <c r="AF175" i="1"/>
  <c r="AH175" i="1" s="1"/>
  <c r="AJ175" i="1" s="1"/>
  <c r="AL175" i="1" s="1"/>
  <c r="AN175" i="1" s="1"/>
  <c r="AP175" i="1" s="1"/>
  <c r="AR175" i="1" s="1"/>
  <c r="D175" i="1"/>
  <c r="F175" i="1" s="1"/>
  <c r="H175" i="1" s="1"/>
  <c r="J175" i="1" s="1"/>
  <c r="L175" i="1" s="1"/>
  <c r="N175" i="1" s="1"/>
  <c r="P175" i="1" s="1"/>
  <c r="R175" i="1" s="1"/>
  <c r="S277" i="1"/>
  <c r="AF277" i="1"/>
  <c r="D277" i="1"/>
  <c r="S281" i="1"/>
  <c r="U281" i="1" s="1"/>
  <c r="W281" i="1" s="1"/>
  <c r="Y281" i="1" s="1"/>
  <c r="AA281" i="1" s="1"/>
  <c r="AC281" i="1" s="1"/>
  <c r="AE281" i="1" s="1"/>
  <c r="AF281" i="1"/>
  <c r="AH281" i="1" s="1"/>
  <c r="AJ281" i="1" s="1"/>
  <c r="AL281" i="1" s="1"/>
  <c r="AN281" i="1" s="1"/>
  <c r="AP281" i="1" s="1"/>
  <c r="AR281" i="1" s="1"/>
  <c r="D281" i="1"/>
  <c r="F281" i="1" s="1"/>
  <c r="H281" i="1" s="1"/>
  <c r="J281" i="1" s="1"/>
  <c r="L281" i="1" s="1"/>
  <c r="N281" i="1" s="1"/>
  <c r="P281" i="1" s="1"/>
  <c r="R281" i="1" s="1"/>
  <c r="S278" i="1"/>
  <c r="U278" i="1" s="1"/>
  <c r="W278" i="1" s="1"/>
  <c r="Y278" i="1" s="1"/>
  <c r="AA278" i="1" s="1"/>
  <c r="AC278" i="1" s="1"/>
  <c r="AE278" i="1" s="1"/>
  <c r="AF278" i="1"/>
  <c r="AH278" i="1" s="1"/>
  <c r="AJ278" i="1" s="1"/>
  <c r="AL278" i="1" s="1"/>
  <c r="AN278" i="1" s="1"/>
  <c r="AP278" i="1" s="1"/>
  <c r="AR278" i="1" s="1"/>
  <c r="D278" i="1"/>
  <c r="F278" i="1" s="1"/>
  <c r="H278" i="1" s="1"/>
  <c r="J278" i="1" s="1"/>
  <c r="L278" i="1" s="1"/>
  <c r="N278" i="1" s="1"/>
  <c r="P278" i="1" s="1"/>
  <c r="R278" i="1" s="1"/>
  <c r="S211" i="1"/>
  <c r="U211" i="1" s="1"/>
  <c r="W211" i="1" s="1"/>
  <c r="Y211" i="1" s="1"/>
  <c r="AA211" i="1" s="1"/>
  <c r="AC211" i="1" s="1"/>
  <c r="AE211" i="1" s="1"/>
  <c r="AF211" i="1"/>
  <c r="AH211" i="1" s="1"/>
  <c r="AJ211" i="1" s="1"/>
  <c r="AL211" i="1" s="1"/>
  <c r="AN211" i="1" s="1"/>
  <c r="AP211" i="1" s="1"/>
  <c r="AR211" i="1" s="1"/>
  <c r="D211" i="1"/>
  <c r="F211" i="1" s="1"/>
  <c r="H211" i="1" s="1"/>
  <c r="J211" i="1" s="1"/>
  <c r="L211" i="1" s="1"/>
  <c r="N211" i="1" s="1"/>
  <c r="P211" i="1" s="1"/>
  <c r="R211" i="1" s="1"/>
  <c r="D207" i="1"/>
  <c r="F207" i="1" s="1"/>
  <c r="H207" i="1" s="1"/>
  <c r="J207" i="1" s="1"/>
  <c r="L207" i="1" s="1"/>
  <c r="N207" i="1" s="1"/>
  <c r="P207" i="1" s="1"/>
  <c r="R207" i="1" s="1"/>
  <c r="S178" i="1"/>
  <c r="U178" i="1" s="1"/>
  <c r="W178" i="1" s="1"/>
  <c r="Y178" i="1" s="1"/>
  <c r="AA178" i="1" s="1"/>
  <c r="AC178" i="1" s="1"/>
  <c r="AE178" i="1" s="1"/>
  <c r="AF178" i="1"/>
  <c r="AH178" i="1" s="1"/>
  <c r="AJ178" i="1" s="1"/>
  <c r="AL178" i="1" s="1"/>
  <c r="AN178" i="1" s="1"/>
  <c r="AP178" i="1" s="1"/>
  <c r="AR178" i="1" s="1"/>
  <c r="D178" i="1"/>
  <c r="F178" i="1" s="1"/>
  <c r="H178" i="1" s="1"/>
  <c r="J178" i="1" s="1"/>
  <c r="L178" i="1" s="1"/>
  <c r="N178" i="1" s="1"/>
  <c r="P178" i="1" s="1"/>
  <c r="R178" i="1" s="1"/>
  <c r="S247" i="1"/>
  <c r="U247" i="1" s="1"/>
  <c r="W247" i="1" s="1"/>
  <c r="Y247" i="1" s="1"/>
  <c r="AA247" i="1" s="1"/>
  <c r="AC247" i="1" s="1"/>
  <c r="AE247" i="1" s="1"/>
  <c r="AF247" i="1"/>
  <c r="AH247" i="1" s="1"/>
  <c r="AJ247" i="1" s="1"/>
  <c r="AL247" i="1" s="1"/>
  <c r="AN247" i="1" s="1"/>
  <c r="AP247" i="1" s="1"/>
  <c r="AR247" i="1" s="1"/>
  <c r="D247" i="1"/>
  <c r="F247" i="1" s="1"/>
  <c r="H247" i="1" s="1"/>
  <c r="J247" i="1" s="1"/>
  <c r="L247" i="1" s="1"/>
  <c r="N247" i="1" s="1"/>
  <c r="P247" i="1" s="1"/>
  <c r="R247" i="1" s="1"/>
  <c r="S243" i="1"/>
  <c r="U243" i="1" s="1"/>
  <c r="W243" i="1" s="1"/>
  <c r="Y243" i="1" s="1"/>
  <c r="AA243" i="1" s="1"/>
  <c r="AC243" i="1" s="1"/>
  <c r="AE243" i="1" s="1"/>
  <c r="AF243" i="1"/>
  <c r="AH243" i="1" s="1"/>
  <c r="AJ243" i="1" s="1"/>
  <c r="AL243" i="1" s="1"/>
  <c r="AN243" i="1" s="1"/>
  <c r="AP243" i="1" s="1"/>
  <c r="AR243" i="1" s="1"/>
  <c r="D243" i="1"/>
  <c r="F243" i="1" s="1"/>
  <c r="H243" i="1" s="1"/>
  <c r="J243" i="1" s="1"/>
  <c r="L243" i="1" s="1"/>
  <c r="N243" i="1" s="1"/>
  <c r="P243" i="1" s="1"/>
  <c r="R243" i="1" s="1"/>
  <c r="S227" i="1"/>
  <c r="U227" i="1" s="1"/>
  <c r="W227" i="1" s="1"/>
  <c r="Y227" i="1" s="1"/>
  <c r="AA227" i="1" s="1"/>
  <c r="AC227" i="1" s="1"/>
  <c r="AE227" i="1" s="1"/>
  <c r="AF227" i="1"/>
  <c r="AH227" i="1" s="1"/>
  <c r="AJ227" i="1" s="1"/>
  <c r="AL227" i="1" s="1"/>
  <c r="AN227" i="1" s="1"/>
  <c r="AP227" i="1" s="1"/>
  <c r="AR227" i="1" s="1"/>
  <c r="D227" i="1"/>
  <c r="F227" i="1" s="1"/>
  <c r="H227" i="1" s="1"/>
  <c r="J227" i="1" s="1"/>
  <c r="L227" i="1" s="1"/>
  <c r="N227" i="1" s="1"/>
  <c r="P227" i="1" s="1"/>
  <c r="R227" i="1" s="1"/>
  <c r="S231" i="1"/>
  <c r="U231" i="1" s="1"/>
  <c r="W231" i="1" s="1"/>
  <c r="Y231" i="1" s="1"/>
  <c r="AA231" i="1" s="1"/>
  <c r="AC231" i="1" s="1"/>
  <c r="AE231" i="1" s="1"/>
  <c r="AF231" i="1"/>
  <c r="AH231" i="1" s="1"/>
  <c r="AJ231" i="1" s="1"/>
  <c r="AL231" i="1" s="1"/>
  <c r="AN231" i="1" s="1"/>
  <c r="AP231" i="1" s="1"/>
  <c r="AR231" i="1" s="1"/>
  <c r="D231" i="1"/>
  <c r="F231" i="1" s="1"/>
  <c r="H231" i="1" s="1"/>
  <c r="J231" i="1" s="1"/>
  <c r="L231" i="1" s="1"/>
  <c r="N231" i="1" s="1"/>
  <c r="P231" i="1" s="1"/>
  <c r="R231" i="1" s="1"/>
  <c r="S186" i="1"/>
  <c r="U186" i="1" s="1"/>
  <c r="W186" i="1" s="1"/>
  <c r="Y186" i="1" s="1"/>
  <c r="AA186" i="1" s="1"/>
  <c r="AC186" i="1" s="1"/>
  <c r="AE186" i="1" s="1"/>
  <c r="AF186" i="1"/>
  <c r="AH186" i="1" s="1"/>
  <c r="AJ186" i="1" s="1"/>
  <c r="AL186" i="1" s="1"/>
  <c r="AN186" i="1" s="1"/>
  <c r="AP186" i="1" s="1"/>
  <c r="AR186" i="1" s="1"/>
  <c r="D186" i="1"/>
  <c r="F186" i="1" s="1"/>
  <c r="H186" i="1" s="1"/>
  <c r="J186" i="1" s="1"/>
  <c r="L186" i="1" s="1"/>
  <c r="N186" i="1" s="1"/>
  <c r="P186" i="1" s="1"/>
  <c r="R186" i="1" s="1"/>
  <c r="S235" i="1"/>
  <c r="AF235" i="1"/>
  <c r="D235" i="1"/>
  <c r="S223" i="1"/>
  <c r="U223" i="1" s="1"/>
  <c r="W223" i="1" s="1"/>
  <c r="Y223" i="1" s="1"/>
  <c r="AA223" i="1" s="1"/>
  <c r="AC223" i="1" s="1"/>
  <c r="AE223" i="1" s="1"/>
  <c r="AF223" i="1"/>
  <c r="AH223" i="1" s="1"/>
  <c r="AJ223" i="1" s="1"/>
  <c r="AL223" i="1" s="1"/>
  <c r="AN223" i="1" s="1"/>
  <c r="AP223" i="1" s="1"/>
  <c r="AR223" i="1" s="1"/>
  <c r="D223" i="1"/>
  <c r="F223" i="1" s="1"/>
  <c r="H223" i="1" s="1"/>
  <c r="J223" i="1" s="1"/>
  <c r="L223" i="1" s="1"/>
  <c r="N223" i="1" s="1"/>
  <c r="P223" i="1" s="1"/>
  <c r="R223" i="1" s="1"/>
  <c r="S251" i="1"/>
  <c r="U251" i="1" s="1"/>
  <c r="W251" i="1" s="1"/>
  <c r="Y251" i="1" s="1"/>
  <c r="AA251" i="1" s="1"/>
  <c r="AC251" i="1" s="1"/>
  <c r="AE251" i="1" s="1"/>
  <c r="AF251" i="1"/>
  <c r="AH251" i="1" s="1"/>
  <c r="AJ251" i="1" s="1"/>
  <c r="AL251" i="1" s="1"/>
  <c r="AN251" i="1" s="1"/>
  <c r="AP251" i="1" s="1"/>
  <c r="AR251" i="1" s="1"/>
  <c r="D251" i="1"/>
  <c r="F251" i="1" s="1"/>
  <c r="H251" i="1" s="1"/>
  <c r="J251" i="1" s="1"/>
  <c r="L251" i="1" s="1"/>
  <c r="N251" i="1" s="1"/>
  <c r="P251" i="1" s="1"/>
  <c r="R251" i="1" s="1"/>
  <c r="S207" i="1"/>
  <c r="U207" i="1" s="1"/>
  <c r="W207" i="1" s="1"/>
  <c r="Y207" i="1" s="1"/>
  <c r="AA207" i="1" s="1"/>
  <c r="AC207" i="1" s="1"/>
  <c r="AE207" i="1" s="1"/>
  <c r="AF207" i="1"/>
  <c r="AH207" i="1" s="1"/>
  <c r="AJ207" i="1" s="1"/>
  <c r="AL207" i="1" s="1"/>
  <c r="AN207" i="1" s="1"/>
  <c r="AP207" i="1" s="1"/>
  <c r="AR207" i="1" s="1"/>
  <c r="S219" i="1"/>
  <c r="U219" i="1" s="1"/>
  <c r="W219" i="1" s="1"/>
  <c r="Y219" i="1" s="1"/>
  <c r="AA219" i="1" s="1"/>
  <c r="AC219" i="1" s="1"/>
  <c r="AE219" i="1" s="1"/>
  <c r="AF219" i="1"/>
  <c r="AH219" i="1" s="1"/>
  <c r="AJ219" i="1" s="1"/>
  <c r="AL219" i="1" s="1"/>
  <c r="AN219" i="1" s="1"/>
  <c r="AP219" i="1" s="1"/>
  <c r="AR219" i="1" s="1"/>
  <c r="D219" i="1"/>
  <c r="F219" i="1" s="1"/>
  <c r="H219" i="1" s="1"/>
  <c r="J219" i="1" s="1"/>
  <c r="L219" i="1" s="1"/>
  <c r="N219" i="1" s="1"/>
  <c r="P219" i="1" s="1"/>
  <c r="R219" i="1" s="1"/>
  <c r="S203" i="1"/>
  <c r="U203" i="1" s="1"/>
  <c r="W203" i="1" s="1"/>
  <c r="Y203" i="1" s="1"/>
  <c r="AA203" i="1" s="1"/>
  <c r="AC203" i="1" s="1"/>
  <c r="AE203" i="1" s="1"/>
  <c r="AF203" i="1"/>
  <c r="AH203" i="1" s="1"/>
  <c r="AJ203" i="1" s="1"/>
  <c r="AL203" i="1" s="1"/>
  <c r="AN203" i="1" s="1"/>
  <c r="AP203" i="1" s="1"/>
  <c r="AR203" i="1" s="1"/>
  <c r="D203" i="1"/>
  <c r="F203" i="1" s="1"/>
  <c r="H203" i="1" s="1"/>
  <c r="J203" i="1" s="1"/>
  <c r="L203" i="1" s="1"/>
  <c r="N203" i="1" s="1"/>
  <c r="P203" i="1" s="1"/>
  <c r="R203" i="1" s="1"/>
  <c r="S215" i="1"/>
  <c r="U215" i="1" s="1"/>
  <c r="W215" i="1" s="1"/>
  <c r="Y215" i="1" s="1"/>
  <c r="AA215" i="1" s="1"/>
  <c r="AC215" i="1" s="1"/>
  <c r="AE215" i="1" s="1"/>
  <c r="AF215" i="1"/>
  <c r="AH215" i="1" s="1"/>
  <c r="AJ215" i="1" s="1"/>
  <c r="AL215" i="1" s="1"/>
  <c r="AN215" i="1" s="1"/>
  <c r="AP215" i="1" s="1"/>
  <c r="AR215" i="1" s="1"/>
  <c r="D215" i="1"/>
  <c r="F215" i="1" s="1"/>
  <c r="H215" i="1" s="1"/>
  <c r="J215" i="1" s="1"/>
  <c r="L215" i="1" s="1"/>
  <c r="N215" i="1" s="1"/>
  <c r="P215" i="1" s="1"/>
  <c r="R215" i="1" s="1"/>
  <c r="S198" i="1"/>
  <c r="U198" i="1" s="1"/>
  <c r="W198" i="1" s="1"/>
  <c r="Y198" i="1" s="1"/>
  <c r="AA198" i="1" s="1"/>
  <c r="AC198" i="1" s="1"/>
  <c r="AE198" i="1" s="1"/>
  <c r="AF198" i="1"/>
  <c r="AH198" i="1" s="1"/>
  <c r="AJ198" i="1" s="1"/>
  <c r="AL198" i="1" s="1"/>
  <c r="AN198" i="1" s="1"/>
  <c r="AP198" i="1" s="1"/>
  <c r="AR198" i="1" s="1"/>
  <c r="D198" i="1"/>
  <c r="F198" i="1" s="1"/>
  <c r="H198" i="1" s="1"/>
  <c r="J198" i="1" s="1"/>
  <c r="L198" i="1" s="1"/>
  <c r="N198" i="1" s="1"/>
  <c r="P198" i="1" s="1"/>
  <c r="R198" i="1" s="1"/>
  <c r="S194" i="1"/>
  <c r="U194" i="1" s="1"/>
  <c r="W194" i="1" s="1"/>
  <c r="Y194" i="1" s="1"/>
  <c r="AA194" i="1" s="1"/>
  <c r="AC194" i="1" s="1"/>
  <c r="AE194" i="1" s="1"/>
  <c r="AF194" i="1"/>
  <c r="AH194" i="1" s="1"/>
  <c r="AJ194" i="1" s="1"/>
  <c r="AL194" i="1" s="1"/>
  <c r="AN194" i="1" s="1"/>
  <c r="AP194" i="1" s="1"/>
  <c r="AR194" i="1" s="1"/>
  <c r="D194" i="1"/>
  <c r="F194" i="1" s="1"/>
  <c r="H194" i="1" s="1"/>
  <c r="J194" i="1" s="1"/>
  <c r="L194" i="1" s="1"/>
  <c r="N194" i="1" s="1"/>
  <c r="P194" i="1" s="1"/>
  <c r="R194" i="1" s="1"/>
  <c r="S190" i="1"/>
  <c r="U190" i="1" s="1"/>
  <c r="W190" i="1" s="1"/>
  <c r="Y190" i="1" s="1"/>
  <c r="AA190" i="1" s="1"/>
  <c r="AC190" i="1" s="1"/>
  <c r="AE190" i="1" s="1"/>
  <c r="AF190" i="1"/>
  <c r="AH190" i="1" s="1"/>
  <c r="AJ190" i="1" s="1"/>
  <c r="AL190" i="1" s="1"/>
  <c r="AN190" i="1" s="1"/>
  <c r="AP190" i="1" s="1"/>
  <c r="AR190" i="1" s="1"/>
  <c r="D190" i="1"/>
  <c r="F190" i="1" s="1"/>
  <c r="H190" i="1" s="1"/>
  <c r="J190" i="1" s="1"/>
  <c r="L190" i="1" s="1"/>
  <c r="N190" i="1" s="1"/>
  <c r="P190" i="1" s="1"/>
  <c r="R190" i="1" s="1"/>
  <c r="S182" i="1"/>
  <c r="U182" i="1" s="1"/>
  <c r="W182" i="1" s="1"/>
  <c r="Y182" i="1" s="1"/>
  <c r="AA182" i="1" s="1"/>
  <c r="AC182" i="1" s="1"/>
  <c r="AE182" i="1" s="1"/>
  <c r="AF182" i="1"/>
  <c r="AH182" i="1" s="1"/>
  <c r="AJ182" i="1" s="1"/>
  <c r="AL182" i="1" s="1"/>
  <c r="AN182" i="1" s="1"/>
  <c r="AP182" i="1" s="1"/>
  <c r="AR182" i="1" s="1"/>
  <c r="D182" i="1"/>
  <c r="F182" i="1" s="1"/>
  <c r="H182" i="1" s="1"/>
  <c r="J182" i="1" s="1"/>
  <c r="L182" i="1" s="1"/>
  <c r="N182" i="1" s="1"/>
  <c r="P182" i="1" s="1"/>
  <c r="R182" i="1" s="1"/>
  <c r="S145" i="1"/>
  <c r="U145" i="1" s="1"/>
  <c r="W145" i="1" s="1"/>
  <c r="Y145" i="1" s="1"/>
  <c r="AA145" i="1" s="1"/>
  <c r="AC145" i="1" s="1"/>
  <c r="AE145" i="1" s="1"/>
  <c r="AF145" i="1"/>
  <c r="AH145" i="1" s="1"/>
  <c r="AJ145" i="1" s="1"/>
  <c r="AL145" i="1" s="1"/>
  <c r="AN145" i="1" s="1"/>
  <c r="AP145" i="1" s="1"/>
  <c r="AR145" i="1" s="1"/>
  <c r="D145" i="1"/>
  <c r="F145" i="1" s="1"/>
  <c r="H145" i="1" s="1"/>
  <c r="J145" i="1" s="1"/>
  <c r="L145" i="1" s="1"/>
  <c r="N145" i="1" s="1"/>
  <c r="P145" i="1" s="1"/>
  <c r="R145" i="1" s="1"/>
  <c r="D330" i="1" l="1"/>
  <c r="F330" i="1" s="1"/>
  <c r="H330" i="1" s="1"/>
  <c r="J330" i="1" s="1"/>
  <c r="L330" i="1" s="1"/>
  <c r="N330" i="1" s="1"/>
  <c r="P330" i="1" s="1"/>
  <c r="R330" i="1" s="1"/>
  <c r="F235" i="1"/>
  <c r="H235" i="1" s="1"/>
  <c r="J235" i="1" s="1"/>
  <c r="L235" i="1" s="1"/>
  <c r="N235" i="1" s="1"/>
  <c r="P235" i="1" s="1"/>
  <c r="R235" i="1" s="1"/>
  <c r="AF330" i="1"/>
  <c r="AH330" i="1" s="1"/>
  <c r="AJ330" i="1" s="1"/>
  <c r="AL330" i="1" s="1"/>
  <c r="AN330" i="1" s="1"/>
  <c r="AP330" i="1" s="1"/>
  <c r="AR330" i="1" s="1"/>
  <c r="AH235" i="1"/>
  <c r="AJ235" i="1" s="1"/>
  <c r="AL235" i="1" s="1"/>
  <c r="AN235" i="1" s="1"/>
  <c r="AP235" i="1" s="1"/>
  <c r="AR235" i="1" s="1"/>
  <c r="S274" i="1"/>
  <c r="U274" i="1" s="1"/>
  <c r="W274" i="1" s="1"/>
  <c r="Y274" i="1" s="1"/>
  <c r="AA274" i="1" s="1"/>
  <c r="AC274" i="1" s="1"/>
  <c r="AE274" i="1" s="1"/>
  <c r="U277" i="1"/>
  <c r="W277" i="1" s="1"/>
  <c r="Y277" i="1" s="1"/>
  <c r="AA277" i="1" s="1"/>
  <c r="AC277" i="1" s="1"/>
  <c r="AE277" i="1" s="1"/>
  <c r="D321" i="1"/>
  <c r="F321" i="1" s="1"/>
  <c r="H321" i="1" s="1"/>
  <c r="J321" i="1" s="1"/>
  <c r="L321" i="1" s="1"/>
  <c r="N321" i="1" s="1"/>
  <c r="P321" i="1" s="1"/>
  <c r="R321" i="1" s="1"/>
  <c r="F176" i="1"/>
  <c r="H176" i="1" s="1"/>
  <c r="J176" i="1" s="1"/>
  <c r="L176" i="1" s="1"/>
  <c r="N176" i="1" s="1"/>
  <c r="P176" i="1" s="1"/>
  <c r="R176" i="1" s="1"/>
  <c r="S330" i="1"/>
  <c r="U330" i="1" s="1"/>
  <c r="W330" i="1" s="1"/>
  <c r="Y330" i="1" s="1"/>
  <c r="AA330" i="1" s="1"/>
  <c r="AC330" i="1" s="1"/>
  <c r="AE330" i="1" s="1"/>
  <c r="U235" i="1"/>
  <c r="W235" i="1" s="1"/>
  <c r="Y235" i="1" s="1"/>
  <c r="AA235" i="1" s="1"/>
  <c r="AC235" i="1" s="1"/>
  <c r="AE235" i="1" s="1"/>
  <c r="AF321" i="1"/>
  <c r="AH321" i="1" s="1"/>
  <c r="AJ321" i="1" s="1"/>
  <c r="AL321" i="1" s="1"/>
  <c r="AN321" i="1" s="1"/>
  <c r="AP321" i="1" s="1"/>
  <c r="AR321" i="1" s="1"/>
  <c r="AH176" i="1"/>
  <c r="AJ176" i="1" s="1"/>
  <c r="AL176" i="1" s="1"/>
  <c r="AN176" i="1" s="1"/>
  <c r="AP176" i="1" s="1"/>
  <c r="AR176" i="1" s="1"/>
  <c r="AF274" i="1"/>
  <c r="AH274" i="1" s="1"/>
  <c r="AJ274" i="1" s="1"/>
  <c r="AL274" i="1" s="1"/>
  <c r="AN274" i="1" s="1"/>
  <c r="AP274" i="1" s="1"/>
  <c r="AR274" i="1" s="1"/>
  <c r="AH277" i="1"/>
  <c r="AJ277" i="1" s="1"/>
  <c r="AL277" i="1" s="1"/>
  <c r="AN277" i="1" s="1"/>
  <c r="AP277" i="1" s="1"/>
  <c r="AR277" i="1" s="1"/>
  <c r="D274" i="1"/>
  <c r="F274" i="1" s="1"/>
  <c r="H274" i="1" s="1"/>
  <c r="J274" i="1" s="1"/>
  <c r="L274" i="1" s="1"/>
  <c r="N274" i="1" s="1"/>
  <c r="P274" i="1" s="1"/>
  <c r="R274" i="1" s="1"/>
  <c r="F277" i="1"/>
  <c r="H277" i="1" s="1"/>
  <c r="J277" i="1" s="1"/>
  <c r="L277" i="1" s="1"/>
  <c r="N277" i="1" s="1"/>
  <c r="P277" i="1" s="1"/>
  <c r="R277" i="1" s="1"/>
  <c r="S321" i="1"/>
  <c r="U321" i="1" s="1"/>
  <c r="W321" i="1" s="1"/>
  <c r="Y321" i="1" s="1"/>
  <c r="AA321" i="1" s="1"/>
  <c r="AC321" i="1" s="1"/>
  <c r="AE321" i="1" s="1"/>
  <c r="U176" i="1"/>
  <c r="W176" i="1" s="1"/>
  <c r="Y176" i="1" s="1"/>
  <c r="AA176" i="1" s="1"/>
  <c r="AC176" i="1" s="1"/>
  <c r="AE176" i="1" s="1"/>
  <c r="AF173" i="1"/>
  <c r="AH173" i="1" s="1"/>
  <c r="AJ173" i="1" s="1"/>
  <c r="AL173" i="1" s="1"/>
  <c r="AN173" i="1" s="1"/>
  <c r="AP173" i="1" s="1"/>
  <c r="AR173" i="1" s="1"/>
  <c r="S146" i="1"/>
  <c r="U146" i="1" s="1"/>
  <c r="W146" i="1" s="1"/>
  <c r="Y146" i="1" s="1"/>
  <c r="AA146" i="1" s="1"/>
  <c r="AC146" i="1" s="1"/>
  <c r="AE146" i="1" s="1"/>
  <c r="AF146" i="1"/>
  <c r="AH146" i="1" s="1"/>
  <c r="AJ146" i="1" s="1"/>
  <c r="AL146" i="1" s="1"/>
  <c r="AN146" i="1" s="1"/>
  <c r="AP146" i="1" s="1"/>
  <c r="AR146" i="1" s="1"/>
  <c r="D146" i="1"/>
  <c r="F146" i="1" s="1"/>
  <c r="H146" i="1" s="1"/>
  <c r="J146" i="1" s="1"/>
  <c r="L146" i="1" s="1"/>
  <c r="N146" i="1" s="1"/>
  <c r="P146" i="1" s="1"/>
  <c r="R146" i="1" s="1"/>
  <c r="S162" i="1"/>
  <c r="U162" i="1" s="1"/>
  <c r="W162" i="1" s="1"/>
  <c r="Y162" i="1" s="1"/>
  <c r="AA162" i="1" s="1"/>
  <c r="AC162" i="1" s="1"/>
  <c r="AE162" i="1" s="1"/>
  <c r="AF162" i="1"/>
  <c r="AH162" i="1" s="1"/>
  <c r="AJ162" i="1" s="1"/>
  <c r="AL162" i="1" s="1"/>
  <c r="AN162" i="1" s="1"/>
  <c r="AP162" i="1" s="1"/>
  <c r="AR162" i="1" s="1"/>
  <c r="D162" i="1"/>
  <c r="F162" i="1" s="1"/>
  <c r="H162" i="1" s="1"/>
  <c r="J162" i="1" s="1"/>
  <c r="L162" i="1" s="1"/>
  <c r="N162" i="1" s="1"/>
  <c r="P162" i="1" s="1"/>
  <c r="R162" i="1" s="1"/>
  <c r="S158" i="1"/>
  <c r="U158" i="1" s="1"/>
  <c r="W158" i="1" s="1"/>
  <c r="Y158" i="1" s="1"/>
  <c r="AA158" i="1" s="1"/>
  <c r="AC158" i="1" s="1"/>
  <c r="AE158" i="1" s="1"/>
  <c r="AF158" i="1"/>
  <c r="AH158" i="1" s="1"/>
  <c r="AJ158" i="1" s="1"/>
  <c r="AL158" i="1" s="1"/>
  <c r="AN158" i="1" s="1"/>
  <c r="AP158" i="1" s="1"/>
  <c r="AR158" i="1" s="1"/>
  <c r="D158" i="1"/>
  <c r="F158" i="1" s="1"/>
  <c r="H158" i="1" s="1"/>
  <c r="J158" i="1" s="1"/>
  <c r="L158" i="1" s="1"/>
  <c r="N158" i="1" s="1"/>
  <c r="P158" i="1" s="1"/>
  <c r="R158" i="1" s="1"/>
  <c r="D143" i="1" l="1"/>
  <c r="F143" i="1" s="1"/>
  <c r="H143" i="1" s="1"/>
  <c r="J143" i="1" s="1"/>
  <c r="L143" i="1" s="1"/>
  <c r="N143" i="1" s="1"/>
  <c r="P143" i="1" s="1"/>
  <c r="R143" i="1" s="1"/>
  <c r="D322" i="1"/>
  <c r="F322" i="1" s="1"/>
  <c r="H322" i="1" s="1"/>
  <c r="J322" i="1" s="1"/>
  <c r="L322" i="1" s="1"/>
  <c r="N322" i="1" s="1"/>
  <c r="P322" i="1" s="1"/>
  <c r="R322" i="1" s="1"/>
  <c r="S143" i="1"/>
  <c r="U143" i="1" s="1"/>
  <c r="W143" i="1" s="1"/>
  <c r="Y143" i="1" s="1"/>
  <c r="AA143" i="1" s="1"/>
  <c r="AC143" i="1" s="1"/>
  <c r="AE143" i="1" s="1"/>
  <c r="S322" i="1"/>
  <c r="U322" i="1" s="1"/>
  <c r="W322" i="1" s="1"/>
  <c r="Y322" i="1" s="1"/>
  <c r="AA322" i="1" s="1"/>
  <c r="AC322" i="1" s="1"/>
  <c r="AE322" i="1" s="1"/>
  <c r="AF143" i="1"/>
  <c r="AH143" i="1" s="1"/>
  <c r="AJ143" i="1" s="1"/>
  <c r="AL143" i="1" s="1"/>
  <c r="AN143" i="1" s="1"/>
  <c r="AP143" i="1" s="1"/>
  <c r="AR143" i="1" s="1"/>
  <c r="AF322" i="1"/>
  <c r="AH322" i="1" s="1"/>
  <c r="AJ322" i="1" s="1"/>
  <c r="AL322" i="1" s="1"/>
  <c r="AN322" i="1" s="1"/>
  <c r="AP322" i="1" s="1"/>
  <c r="AR322" i="1" s="1"/>
  <c r="S148" i="1"/>
  <c r="AF148" i="1"/>
  <c r="D148" i="1"/>
  <c r="S328" i="1" l="1"/>
  <c r="U328" i="1" s="1"/>
  <c r="W328" i="1" s="1"/>
  <c r="Y328" i="1" s="1"/>
  <c r="AA328" i="1" s="1"/>
  <c r="AC328" i="1" s="1"/>
  <c r="AE328" i="1" s="1"/>
  <c r="U148" i="1"/>
  <c r="W148" i="1" s="1"/>
  <c r="Y148" i="1" s="1"/>
  <c r="AA148" i="1" s="1"/>
  <c r="AC148" i="1" s="1"/>
  <c r="AE148" i="1" s="1"/>
  <c r="AF328" i="1"/>
  <c r="AH328" i="1" s="1"/>
  <c r="AJ328" i="1" s="1"/>
  <c r="AL328" i="1" s="1"/>
  <c r="AN328" i="1" s="1"/>
  <c r="AP328" i="1" s="1"/>
  <c r="AR328" i="1" s="1"/>
  <c r="AH148" i="1"/>
  <c r="AJ148" i="1" s="1"/>
  <c r="AL148" i="1" s="1"/>
  <c r="AN148" i="1" s="1"/>
  <c r="AP148" i="1" s="1"/>
  <c r="AR148" i="1" s="1"/>
  <c r="D328" i="1"/>
  <c r="F328" i="1" s="1"/>
  <c r="H328" i="1" s="1"/>
  <c r="J328" i="1" s="1"/>
  <c r="L328" i="1" s="1"/>
  <c r="N328" i="1" s="1"/>
  <c r="P328" i="1" s="1"/>
  <c r="R328" i="1" s="1"/>
  <c r="F148" i="1"/>
  <c r="H148" i="1" s="1"/>
  <c r="J148" i="1" s="1"/>
  <c r="L148" i="1" s="1"/>
  <c r="N148" i="1" s="1"/>
  <c r="P148" i="1" s="1"/>
  <c r="R148" i="1" s="1"/>
  <c r="S308" i="1"/>
  <c r="U308" i="1" s="1"/>
  <c r="W308" i="1" s="1"/>
  <c r="Y308" i="1" s="1"/>
  <c r="AA308" i="1" s="1"/>
  <c r="AC308" i="1" s="1"/>
  <c r="AE308" i="1" s="1"/>
  <c r="AF308" i="1"/>
  <c r="AH308" i="1" s="1"/>
  <c r="AJ308" i="1" s="1"/>
  <c r="AL308" i="1" s="1"/>
  <c r="AN308" i="1" s="1"/>
  <c r="AP308" i="1" s="1"/>
  <c r="AR308" i="1" s="1"/>
  <c r="D308" i="1"/>
  <c r="F308" i="1" s="1"/>
  <c r="H308" i="1" s="1"/>
  <c r="J308" i="1" s="1"/>
  <c r="L308" i="1" s="1"/>
  <c r="N308" i="1" s="1"/>
  <c r="P308" i="1" s="1"/>
  <c r="R308" i="1" s="1"/>
  <c r="AF319" i="1" l="1"/>
  <c r="AF334" i="1" s="1"/>
  <c r="S173" i="1"/>
  <c r="U173" i="1" s="1"/>
  <c r="W173" i="1" s="1"/>
  <c r="Y173" i="1" s="1"/>
  <c r="AA173" i="1" s="1"/>
  <c r="AC173" i="1" s="1"/>
  <c r="AE173" i="1" s="1"/>
  <c r="D173" i="1"/>
  <c r="F173" i="1" s="1"/>
  <c r="H173" i="1" s="1"/>
  <c r="J173" i="1" s="1"/>
  <c r="L173" i="1" s="1"/>
  <c r="N173" i="1" s="1"/>
  <c r="P173" i="1" s="1"/>
  <c r="R173" i="1" s="1"/>
  <c r="AH319" i="1" l="1"/>
  <c r="AH334" i="1" s="1"/>
  <c r="S319" i="1"/>
  <c r="S334" i="1" s="1"/>
  <c r="D319" i="1"/>
  <c r="F319" i="1" s="1"/>
  <c r="H319" i="1" l="1"/>
  <c r="J319" i="1" s="1"/>
  <c r="L319" i="1" s="1"/>
  <c r="N319" i="1" s="1"/>
  <c r="P319" i="1" s="1"/>
  <c r="R319" i="1" s="1"/>
  <c r="U319" i="1"/>
  <c r="U334" i="1" s="1"/>
  <c r="AJ319" i="1"/>
  <c r="AL319" i="1" l="1"/>
  <c r="AJ334" i="1"/>
  <c r="W319" i="1"/>
  <c r="Y319" i="1" l="1"/>
  <c r="W334" i="1"/>
  <c r="AN319" i="1"/>
  <c r="AL334" i="1"/>
  <c r="AP319" i="1" l="1"/>
  <c r="AR319" i="1" s="1"/>
  <c r="AR334" i="1" s="1"/>
  <c r="AN334" i="1"/>
  <c r="AA319" i="1"/>
  <c r="Y334" i="1"/>
  <c r="AC319" i="1" l="1"/>
  <c r="AE319" i="1" s="1"/>
  <c r="AA334" i="1"/>
</calcChain>
</file>

<file path=xl/sharedStrings.xml><?xml version="1.0" encoding="utf-8"?>
<sst xmlns="http://schemas.openxmlformats.org/spreadsheetml/2006/main" count="778" uniqueCount="404">
  <si>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</si>
  <si>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</si>
  <si>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</si>
  <si>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</si>
  <si>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</si>
  <si>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</si>
  <si>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</si>
  <si>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</si>
  <si>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</si>
  <si>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</si>
  <si>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</si>
  <si>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</si>
  <si>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</si>
  <si>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</si>
  <si>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</si>
  <si>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</si>
  <si>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</si>
  <si>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</si>
  <si>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</si>
  <si>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2020 год</t>
  </si>
  <si>
    <t>федеральный бюджет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</si>
  <si>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</si>
  <si>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</si>
  <si>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</si>
  <si>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</si>
  <si>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</si>
  <si>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</si>
  <si>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</si>
  <si>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Реконструкция пересечения ул. Героев Хасана и Транссибирской магистрали (включая тоннель)</t>
  </si>
  <si>
    <t>краевой бюджет (дорожный фонд)</t>
  </si>
  <si>
    <t>Реконструкция ул. Героев Хасана от ул. Хлебозаводская до ул. Василия Васильева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</si>
  <si>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</si>
  <si>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Революции от ЦКР до ул. Сибирской с обустройством трамвайной линии. 1 этап</t>
  </si>
  <si>
    <t>Реконструкция ул. Карпинского от ул. Архитектора Свиязева до ул. Советской Армии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</si>
  <si>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</si>
  <si>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ул. Социалистической от ПК7 до ПК10+50 с разворотным кольцом</t>
  </si>
  <si>
    <t>Реконструкция ул. Карпинского от ул. Мира до шоссе Космонавтов</t>
  </si>
  <si>
    <t>Строительство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</si>
  <si>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</si>
  <si>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</si>
  <si>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</si>
  <si>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Строительство автомобильной дороги от площади Карла Маркса до ул. Чкалова</t>
  </si>
  <si>
    <t>Реконструкция ул. Революции: 2 очередь моста через реку Егошиху</t>
  </si>
  <si>
    <t>Реконструкция ул. Плеханова от шоссе Космонавтов до ул. Грузинская</t>
  </si>
  <si>
    <t>Изъятие земельных участков и объектов недвижимости, имущества для реконструкции дорожных объектов города Перми</t>
  </si>
  <si>
    <t>Строительство места отвала снега «Голый мыс»</t>
  </si>
  <si>
    <t>Строительство (реконструкция) сетей наружного освещения</t>
  </si>
  <si>
    <t>Строительство сквера по ул. Гашкова, 20</t>
  </si>
  <si>
    <t>Строительство сквера по ул. Яблочкова</t>
  </si>
  <si>
    <t xml:space="preserve">Строительство Архиерейского подворья </t>
  </si>
  <si>
    <t xml:space="preserve">Реконструкция сквера в 68 квартале, эспланада </t>
  </si>
  <si>
    <t xml:space="preserve">Реконструкция сквера на нижней части набережной реки Кама </t>
  </si>
  <si>
    <t>Строительство автомобильной дороги по Ивинскому проспекту</t>
  </si>
  <si>
    <t xml:space="preserve">Реконструкция ул. Грибоедова от ул. Уинской до ул. Лесной 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</si>
  <si>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 </t>
  </si>
  <si>
    <t>Реконструкция проспекта Парковый</t>
  </si>
  <si>
    <t>Реконструкция ул. Куфонина</t>
  </si>
  <si>
    <t>9190041010</t>
  </si>
  <si>
    <t>Строительство приюта для содержания безнадзорных животных по ул. Верхне-Муллинской, 106а г. Перми</t>
  </si>
  <si>
    <t>Управление капитального строительства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</si>
  <si>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</si>
  <si>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</si>
  <si>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</si>
  <si>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</si>
  <si>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</si>
  <si>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</si>
  <si>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блокировочной сети водопровода по ул. Макаренко Мотовилихинского района города Перми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</si>
  <si>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</si>
  <si>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</si>
  <si>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</si>
  <si>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</si>
  <si>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</si>
  <si>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</si>
  <si>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</si>
  <si>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</si>
  <si>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Жилищно-коммунальное хозяйство</t>
  </si>
  <si>
    <t>Строительство объектов благоустройства на территории индивидуальной жилой застройки в городе Перми</t>
  </si>
  <si>
    <t>Строительство объектов инженерной инфраструктуры на территории индивидуальной жилой застройки в городе Перми</t>
  </si>
  <si>
    <t xml:space="preserve">Строительство сетей водоснабжения в микрорайонах города Перми </t>
  </si>
  <si>
    <t>1760142410</t>
  </si>
  <si>
    <t>1710141130</t>
  </si>
  <si>
    <t>1710142370</t>
  </si>
  <si>
    <t>1710141210</t>
  </si>
  <si>
    <t>1710142180</t>
  </si>
  <si>
    <t>1710241100</t>
  </si>
  <si>
    <t>1760342760</t>
  </si>
  <si>
    <t>1760342750</t>
  </si>
  <si>
    <t>1710141090</t>
  </si>
  <si>
    <t>1710141220</t>
  </si>
  <si>
    <t>1710142330</t>
  </si>
  <si>
    <t>1710142340</t>
  </si>
  <si>
    <t>1710142350</t>
  </si>
  <si>
    <t>1710142360</t>
  </si>
  <si>
    <t>1710442380</t>
  </si>
  <si>
    <t>1710141320</t>
  </si>
  <si>
    <t>1710142260</t>
  </si>
  <si>
    <t>1710441240</t>
  </si>
  <si>
    <t xml:space="preserve">Департамент  дорог и благоустройства </t>
  </si>
  <si>
    <t>Реконструкция площади Восстания. 2 этап</t>
  </si>
  <si>
    <t>Транспорт</t>
  </si>
  <si>
    <t>Строительство трамвайных путей между станциями Пермь II и Пермь I</t>
  </si>
  <si>
    <t>Реконструкция автодорожного путепровода по ул. Монастырской на 4А + 325 км перегона Пермь-II – Пермь-I Свердловской железной дороги</t>
  </si>
  <si>
    <t>0410241910</t>
  </si>
  <si>
    <t>Строительство объектов недвижимого имущества и инженерной инфраструктуры на территории Экстрим-парка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</si>
  <si>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</si>
  <si>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</si>
  <si>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0510141430</t>
  </si>
  <si>
    <t>0510141470</t>
  </si>
  <si>
    <t>0510141490</t>
  </si>
  <si>
    <t>0510142130</t>
  </si>
  <si>
    <t>0510143660</t>
  </si>
  <si>
    <t>0510141950</t>
  </si>
  <si>
    <t>0510141880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</si>
  <si>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</si>
  <si>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</si>
  <si>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</si>
  <si>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средства Фонда содействия реформированию жилищно-коммунального хозяйства</t>
  </si>
  <si>
    <t>15302R0820</t>
  </si>
  <si>
    <t>153022C080</t>
  </si>
  <si>
    <t>Строительство здания для размещения дошкольного образовательного учреждения по ул. Евгения Пермяка, 8а</t>
  </si>
  <si>
    <t xml:space="preserve">в том числе </t>
  </si>
  <si>
    <t>Строительство здания для размещения дошкольного образовательного учреждения по ул. Желябова, 16б</t>
  </si>
  <si>
    <t xml:space="preserve">Строительство здания для размещения дошкольного образовательного учреждения по ул. Плеханова, 63
</t>
  </si>
  <si>
    <t>Строительство здания для размещения дошкольного образовательного учреждения по ул. Байкальской, 26а</t>
  </si>
  <si>
    <t xml:space="preserve">краевой бюджет </t>
  </si>
  <si>
    <t xml:space="preserve">федеральный бюджет </t>
  </si>
  <si>
    <t>Строительство нового корпуса МАОУ «Гимназия № 3» г. Перми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</si>
  <si>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</si>
  <si>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</si>
  <si>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«Гимназия № 17» г. Перми (пристройка нового корпуса)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</si>
  <si>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</si>
  <si>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спортивной площадки МАОУ «СОШ № 131» г. Перми</t>
  </si>
  <si>
    <t xml:space="preserve">Строительство спортивной площадки МАОУ «Школа бизнеса и предпринимательства» г. Перми </t>
  </si>
  <si>
    <t>Строительство спортивного зала МАОУ «СОШ № 96» г. Перми</t>
  </si>
  <si>
    <t>Строительство спортивного зала МАОУ «СОШ № 81» г. Перми</t>
  </si>
  <si>
    <t>Строительство источников противопожарного водоснабжения</t>
  </si>
  <si>
    <t>0230241020</t>
  </si>
  <si>
    <t>0220443720</t>
  </si>
  <si>
    <t>0220241030</t>
  </si>
  <si>
    <t>1020442390</t>
  </si>
  <si>
    <t>1110541780</t>
  </si>
  <si>
    <t>1110542270</t>
  </si>
  <si>
    <t>1110542290</t>
  </si>
  <si>
    <t>1110542560</t>
  </si>
  <si>
    <t>1120441540</t>
  </si>
  <si>
    <t>1120441870</t>
  </si>
  <si>
    <t>1320242020</t>
  </si>
  <si>
    <t>1320243710</t>
  </si>
  <si>
    <t>102012T260</t>
  </si>
  <si>
    <t xml:space="preserve">Реконструкция здания МАОУ «СОШ № 93» г. Перми (пристройка нового корпуса)
</t>
  </si>
  <si>
    <t>Реконструкция ледовой арены МАУ ДО «ДЮЦ «Здоровье»</t>
  </si>
  <si>
    <t xml:space="preserve">Строительство здания общеобразовательного учреждения по ул. Карпинского, 77а </t>
  </si>
  <si>
    <t>Строительство спортивной площадки МАОУ «СОШ № 25» г. Перми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</si>
  <si>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</si>
  <si>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</si>
  <si>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</si>
  <si>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</si>
  <si>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1.</t>
  </si>
  <si>
    <t>8.</t>
  </si>
  <si>
    <t>5.</t>
  </si>
  <si>
    <t>9.</t>
  </si>
  <si>
    <t>2.</t>
  </si>
  <si>
    <t>3.</t>
  </si>
  <si>
    <t>89.</t>
  </si>
  <si>
    <t>15.</t>
  </si>
  <si>
    <t>4.</t>
  </si>
  <si>
    <t>6.</t>
  </si>
  <si>
    <t>7.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</si>
  <si>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</si>
  <si>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</si>
  <si>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</si>
  <si>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</si>
  <si>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</si>
  <si>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</si>
  <si>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</si>
  <si>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</si>
  <si>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</si>
  <si>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</si>
  <si>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</si>
  <si>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</si>
  <si>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</si>
  <si>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</si>
  <si>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</si>
  <si>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</si>
  <si>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</si>
  <si>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</si>
  <si>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</si>
  <si>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</si>
  <si>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</si>
  <si>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</si>
  <si>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</si>
  <si>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</si>
  <si>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</si>
  <si>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</si>
  <si>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</si>
  <si>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</si>
  <si>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</si>
  <si>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</si>
  <si>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</si>
  <si>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</si>
  <si>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</si>
  <si>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</si>
  <si>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</si>
  <si>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</si>
  <si>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</si>
  <si>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</si>
  <si>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</si>
  <si>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</si>
  <si>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</si>
  <si>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</si>
  <si>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</si>
  <si>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</si>
  <si>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</si>
  <si>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</si>
  <si>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</si>
  <si>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</si>
  <si>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</si>
  <si>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</si>
  <si>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</si>
  <si>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</si>
  <si>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</si>
  <si>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</si>
  <si>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</si>
  <si>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</si>
  <si>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</si>
  <si>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</si>
  <si>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</si>
  <si>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</si>
  <si>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</si>
  <si>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</si>
  <si>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</si>
  <si>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</si>
  <si>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</si>
  <si>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</si>
  <si>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</si>
  <si>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</si>
  <si>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</si>
  <si>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</si>
  <si>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</si>
  <si>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</si>
  <si>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</si>
  <si>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</si>
  <si>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</si>
  <si>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</si>
  <si>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90.</t>
  </si>
  <si>
    <t>91.</t>
  </si>
  <si>
    <t>92.</t>
  </si>
  <si>
    <t>93.</t>
  </si>
  <si>
    <t>Департамент  земельных отношений</t>
  </si>
  <si>
    <t>Департамент земельных отношений</t>
  </si>
  <si>
    <t>Реконструкция кладбища «Северное»</t>
  </si>
  <si>
    <t>Строительство кладбища «Лесное»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</si>
  <si>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</si>
  <si>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Реконструкция здания МАУ «Дворец молодежи» г. Перми</t>
  </si>
  <si>
    <t>0810141600, 081P252320</t>
  </si>
  <si>
    <t>081P252320</t>
  </si>
  <si>
    <t>081P252320, 08101SН070</t>
  </si>
  <si>
    <t>08101SН070</t>
  </si>
  <si>
    <t>08201SН073</t>
  </si>
  <si>
    <t>0820141300</t>
  </si>
  <si>
    <t>0820142110, 08201SН074</t>
  </si>
  <si>
    <t>0820142630</t>
  </si>
  <si>
    <t>0820243510</t>
  </si>
  <si>
    <t>0820243520</t>
  </si>
  <si>
    <t>0820242640</t>
  </si>
  <si>
    <t>0820241760</t>
  </si>
  <si>
    <t>0820241960</t>
  </si>
  <si>
    <t>0820242190</t>
  </si>
  <si>
    <t>0820242220</t>
  </si>
  <si>
    <t>0820242230</t>
  </si>
  <si>
    <t>0820242210</t>
  </si>
  <si>
    <t>0820242620</t>
  </si>
  <si>
    <t>08201SН071</t>
  </si>
  <si>
    <t>0810141610, 081P252320, 08101SН072</t>
  </si>
  <si>
    <t>0820142550, 08201SН075</t>
  </si>
  <si>
    <t>0820142540, 08201SН076</t>
  </si>
  <si>
    <t>0810141940</t>
  </si>
  <si>
    <t>1020141920</t>
  </si>
  <si>
    <t>10201ST200</t>
  </si>
  <si>
    <t>10202SЖ410</t>
  </si>
  <si>
    <t>1020243670</t>
  </si>
  <si>
    <t>1020141930</t>
  </si>
  <si>
    <t>1020341290</t>
  </si>
  <si>
    <t>1020142580</t>
  </si>
  <si>
    <t>1020142590</t>
  </si>
  <si>
    <t>1020142600</t>
  </si>
  <si>
    <t>10201ST04D</t>
  </si>
  <si>
    <t>10201ST04E</t>
  </si>
  <si>
    <t>10201ST04F</t>
  </si>
  <si>
    <t>10201ST04L</t>
  </si>
  <si>
    <t>10201ST04G</t>
  </si>
  <si>
    <t>10201ST04Q</t>
  </si>
  <si>
    <t>10201ST04U</t>
  </si>
  <si>
    <t>10201ST04V</t>
  </si>
  <si>
    <t>10201ST04P</t>
  </si>
  <si>
    <t>10201ST04W</t>
  </si>
  <si>
    <t>10201ST04Y</t>
  </si>
  <si>
    <t>10201ST040</t>
  </si>
  <si>
    <t>10201ST04T</t>
  </si>
  <si>
    <t>1020141280, 10201ST04I</t>
  </si>
  <si>
    <t>Реконструкция сквера им. П. Морозова</t>
  </si>
  <si>
    <t xml:space="preserve">Департамент дорог и благоустройства </t>
  </si>
  <si>
    <t>Департамент жилищно-коммунального хозяйства</t>
  </si>
  <si>
    <t>Строительство плавательного бассейна по адресу: ул. Гашкова, 20а</t>
  </si>
  <si>
    <t xml:space="preserve">Строительство противооползневого сооружения в районе жилых домов по ул. КИМ, 5, 7, ул. Ивановской, 19 и ул. Чехова, 2, 4, 6, 8, 10 </t>
  </si>
  <si>
    <t>Строительство спортивного зала МАОУ «СОШ № 79» г. Перми</t>
  </si>
  <si>
    <t>Строительство здания для размещения дошкольного образовательного учреждения по ул. Ветлужской, 89</t>
  </si>
  <si>
    <t>Строительство лыжероллерной трассы по адресу: ул. Агрономическая, 23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</si>
  <si>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</si>
  <si>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</si>
  <si>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</si>
  <si>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2020 год и на плановый период 2021 и 2022 годов</t>
  </si>
  <si>
    <t>Поправки</t>
  </si>
  <si>
    <t>Управление по экологии и природопользованию</t>
  </si>
  <si>
    <t>Реконструкция здания по ул. Ижевской, 25 (литер А, А1)</t>
  </si>
  <si>
    <t>0220443730</t>
  </si>
  <si>
    <t>Реконструкция здания МАОУ «СОШ № 22» г. Перми (приспособление и реставрация объекта культурного наследия для современного использования)</t>
  </si>
  <si>
    <t>Реконструкция здания по ул. Ижевской, 25 (литер Д)</t>
  </si>
  <si>
    <t>082E15520</t>
  </si>
  <si>
    <t>08101SН070, 08201SН072, 082E15520</t>
  </si>
  <si>
    <t>151F309502, 151F367483</t>
  </si>
  <si>
    <t>15101SЖ160, 151F309602, 151F367484</t>
  </si>
  <si>
    <t>62.</t>
  </si>
  <si>
    <t>Строительство автомобильной дороги по ул. Лесная в Мотовилихинском районе г. Перми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</si>
  <si>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</si>
  <si>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102F150212</t>
  </si>
  <si>
    <t>10201ST04J, 1020141270</t>
  </si>
  <si>
    <t>Реконструкция сада им. Н.В. Гоголя</t>
  </si>
  <si>
    <t>Строительство сквера по ул. Корсуньской, 31</t>
  </si>
  <si>
    <t>Строительство парка Победы</t>
  </si>
  <si>
    <t>1110541820</t>
  </si>
  <si>
    <t>1110541850</t>
  </si>
  <si>
    <t>1110541860</t>
  </si>
  <si>
    <t>08201SН072, 0820142120</t>
  </si>
  <si>
    <t>0510141440</t>
  </si>
  <si>
    <t>0810141640, 081P252320, 08101SН04A</t>
  </si>
  <si>
    <t>0810141680, 08101SН071, 081P252320</t>
  </si>
  <si>
    <t>94.</t>
  </si>
  <si>
    <t>95.</t>
  </si>
  <si>
    <t>96.</t>
  </si>
  <si>
    <t>97.</t>
  </si>
  <si>
    <t>98.</t>
  </si>
  <si>
    <t>99.</t>
  </si>
  <si>
    <t>100.</t>
  </si>
  <si>
    <t>10201ST15D</t>
  </si>
  <si>
    <t>10201ST150</t>
  </si>
  <si>
    <t>08201141170</t>
  </si>
  <si>
    <t>Строительство нового корпуса МАОУ «СОШ № 59»  г. Перми</t>
  </si>
  <si>
    <t>101.</t>
  </si>
  <si>
    <t>Строительство спортивного зала МАОУ Гимназия № 10 г. Перми</t>
  </si>
  <si>
    <t>020243240</t>
  </si>
  <si>
    <t>082F150211</t>
  </si>
  <si>
    <t>08201SН070, 082F150211</t>
  </si>
  <si>
    <t>Уточнение февраль</t>
  </si>
  <si>
    <t>102.</t>
  </si>
  <si>
    <t>Строительство спортивной базы «Летающий лыжник» г. Перми, ул. Тихая, 22</t>
  </si>
  <si>
    <t>Комитет февраль</t>
  </si>
  <si>
    <t>Уточнение март</t>
  </si>
  <si>
    <t>0820143250</t>
  </si>
  <si>
    <t>Прочие объекты</t>
  </si>
  <si>
    <t>Приобретение объектов недвижимого имущества по адресу: г. Пермь, ул. Барамзиной, 31, находящихся на земельном участке с кадастровым номером 59:01:4415053:25, расположенных в коридоре проектируемых дорог по ул. Барамзиной, ул. Углеуральской и ул. Гатчинской</t>
  </si>
  <si>
    <t>Департамент имущественных отношений</t>
  </si>
  <si>
    <t>Строительство нового корпуса здания МАОУ «СОШ № 82» г. Перми</t>
  </si>
  <si>
    <t>Выкуп земельного участка, объектов имущества по адресу: г.Пермь, ул. Монастырская, 2б в целях строительства трамвайных путей между ст. Пермь II и Пермь I</t>
  </si>
  <si>
    <t>1020141500</t>
  </si>
  <si>
    <t>Строительство кладбища «Восточное» с крематорием</t>
  </si>
  <si>
    <t>1120441120</t>
  </si>
  <si>
    <t>103.</t>
  </si>
  <si>
    <t>104.</t>
  </si>
  <si>
    <t>105.</t>
  </si>
  <si>
    <t>106.</t>
  </si>
  <si>
    <t>08201SН070, 08201SP040, 082E15520</t>
  </si>
  <si>
    <t>08201SН070</t>
  </si>
  <si>
    <t>0820142510, 08201SН077</t>
  </si>
  <si>
    <t>0820141160, 08201SН078</t>
  </si>
  <si>
    <t>Строительство здания для размещения общеобразовательного учреждения в районе ДКЖ</t>
  </si>
  <si>
    <t>08201SН079</t>
  </si>
  <si>
    <t>16102SЦ550</t>
  </si>
  <si>
    <t>15101SЖ160, 1510121480, 1530100000, 1510142010</t>
  </si>
  <si>
    <t>Комитет март</t>
  </si>
  <si>
    <t>Здание для муниципального автономного общеобразовательного учреждения с углублённым изучением математики и английского языка «Школа дизайна «Точка» г. Перми в микрорайоне Красные Казармы Свердловского района города Перми</t>
  </si>
  <si>
    <t>107.</t>
  </si>
  <si>
    <t>Уточнение июнь</t>
  </si>
  <si>
    <t>Реконструкция здания МАДОУ «Детский сад «IT мир» г. Перми</t>
  </si>
  <si>
    <t>0810141690</t>
  </si>
  <si>
    <t>0820243540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</si>
  <si>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</si>
  <si>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10201ST040, 102R1ST040</t>
  </si>
  <si>
    <t>10201ST04A, 1020142570, 102R1ST04A</t>
  </si>
  <si>
    <t>Строительство спортивной площадки МАОУ «СОШ № 55» г. Перми</t>
  </si>
  <si>
    <t>108.</t>
  </si>
  <si>
    <t>109.</t>
  </si>
  <si>
    <t>10201ST04B</t>
  </si>
  <si>
    <t>10201ST04N</t>
  </si>
  <si>
    <t>Уточнение июнь включая комитет</t>
  </si>
  <si>
    <t>Уточнение август</t>
  </si>
  <si>
    <t>Реконструкция площади Восстания, 1-й этап</t>
  </si>
  <si>
    <t>Строительство сквера по ул. Генерала Черняховского</t>
  </si>
  <si>
    <t>Строительство сквера по ул. Калгановской, 62</t>
  </si>
  <si>
    <t>110.</t>
  </si>
  <si>
    <t>нули</t>
  </si>
  <si>
    <t>Приспособление для современного использования объекта культурного наследия, расположенного по адресу: ул. Пермская, 66</t>
  </si>
  <si>
    <t>от 17.12.2019 № 303</t>
  </si>
  <si>
    <t>от 25.08.2020 № 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</si>
</sst>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164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top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/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V334"/>
  <sheetViews>
    <sheetView tabSelected="1" zoomScale="70" zoomScaleNormal="70" workbookViewId="0">
      <selection activeCell="C10" sqref="C10"/>
    </sheetView>
  </sheetViews>
  <sheetFormatPr defaultColWidth="9.109375" defaultRowHeight="18" x14ac:dyDescent="0.35"/>
  <cols>
    <col min="1" max="1" width="5.5546875" style="5" customWidth="1"/>
    <col min="2" max="2" width="82.6640625" style="10" customWidth="1"/>
    <col min="3" max="3" width="27.33203125" style="10" customWidth="1"/>
    <col min="4" max="17" width="17.5546875" style="6" hidden="1" customWidth="1"/>
    <col min="18" max="18" width="17.5546875" style="6" customWidth="1"/>
    <col min="19" max="29" width="17.5546875" style="6" hidden="1" customWidth="1"/>
    <col min="30" max="30" width="18.88671875" style="6" hidden="1" customWidth="1"/>
    <col min="31" max="31" width="17.5546875" style="6" customWidth="1"/>
    <col min="32" max="42" width="17.5546875" style="6" hidden="1" customWidth="1"/>
    <col min="43" max="43" width="19.109375" style="6" hidden="1" customWidth="1"/>
    <col min="44" max="44" width="17.5546875" style="6" customWidth="1"/>
    <col min="45" max="45" width="15" style="11" hidden="1" customWidth="1"/>
    <col min="46" max="46" width="9.44140625" style="12" hidden="1" customWidth="1"/>
    <col min="47" max="48" width="9.109375" style="5" hidden="1" customWidth="1"/>
    <col min="49" max="16384" width="9.109375" style="5"/>
  </cols>
  <sheetData>
    <row r="1" spans="1:46" x14ac:dyDescent="0.35">
      <c r="AK1" s="11"/>
      <c r="AL1" s="12"/>
      <c r="AM1" s="5"/>
      <c r="AN1" s="5"/>
      <c r="AO1" s="5"/>
      <c r="AP1" s="12"/>
      <c r="AQ1" s="5"/>
      <c r="AR1" s="12" t="s">
        <v>310</v>
      </c>
      <c r="AS1" s="5"/>
      <c r="AT1" s="5"/>
    </row>
    <row r="2" spans="1:46" x14ac:dyDescent="0.35">
      <c r="AK2" s="11"/>
      <c r="AL2" s="12"/>
      <c r="AM2" s="5"/>
      <c r="AN2" s="5"/>
      <c r="AO2" s="5"/>
      <c r="AP2" s="12"/>
      <c r="AQ2" s="5"/>
      <c r="AR2" s="12" t="s">
        <v>17</v>
      </c>
      <c r="AS2" s="5"/>
      <c r="AT2" s="5"/>
    </row>
    <row r="3" spans="1:46" x14ac:dyDescent="0.35">
      <c r="AK3" s="11"/>
      <c r="AL3" s="12"/>
      <c r="AM3" s="5"/>
      <c r="AN3" s="5"/>
      <c r="AO3" s="5"/>
      <c r="AP3" s="12"/>
      <c r="AQ3" s="5"/>
      <c r="AR3" s="12" t="s">
        <v>18</v>
      </c>
      <c r="AS3" s="5"/>
      <c r="AT3" s="5"/>
    </row>
    <row r="4" spans="1:46" x14ac:dyDescent="0.35">
      <c r="AE4" s="36" t="s">
        <v>403</v>
      </c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6"/>
      <c r="AS4" s="5"/>
      <c r="AT4" s="5"/>
    </row>
    <row r="5" spans="1:46" x14ac:dyDescent="0.35">
      <c r="AK5" s="11"/>
      <c r="AL5" s="12"/>
      <c r="AM5" s="5"/>
      <c r="AN5" s="5"/>
      <c r="AO5" s="5"/>
      <c r="AP5" s="12"/>
      <c r="AQ5" s="5"/>
      <c r="AR5" s="12"/>
      <c r="AS5" s="5"/>
      <c r="AT5" s="5"/>
    </row>
    <row r="6" spans="1:46" x14ac:dyDescent="0.35">
      <c r="AK6" s="11"/>
      <c r="AL6" s="12"/>
      <c r="AM6" s="5"/>
      <c r="AN6" s="5"/>
      <c r="AO6" s="5"/>
      <c r="AP6" s="12"/>
      <c r="AQ6" s="5"/>
      <c r="AR6" s="12" t="s">
        <v>310</v>
      </c>
      <c r="AS6" s="5"/>
      <c r="AT6" s="5"/>
    </row>
    <row r="7" spans="1:46" x14ac:dyDescent="0.35">
      <c r="AK7" s="11"/>
      <c r="AL7" s="12"/>
      <c r="AM7" s="5"/>
      <c r="AN7" s="5"/>
      <c r="AO7" s="5"/>
      <c r="AP7" s="12"/>
      <c r="AQ7" s="5"/>
      <c r="AR7" s="12" t="s">
        <v>17</v>
      </c>
      <c r="AS7" s="5"/>
      <c r="AT7" s="5"/>
    </row>
    <row r="8" spans="1:46" x14ac:dyDescent="0.35">
      <c r="AK8" s="11"/>
      <c r="AL8" s="12"/>
      <c r="AM8" s="5"/>
      <c r="AN8" s="5"/>
      <c r="AO8" s="5"/>
      <c r="AP8" s="12"/>
      <c r="AQ8" s="5"/>
      <c r="AR8" s="12" t="s">
        <v>18</v>
      </c>
      <c r="AS8" s="5"/>
      <c r="AT8" s="5"/>
    </row>
    <row r="9" spans="1:46" x14ac:dyDescent="0.35">
      <c r="AK9" s="11"/>
      <c r="AL9" s="12"/>
      <c r="AM9" s="5"/>
      <c r="AN9" s="5"/>
      <c r="AO9" s="5"/>
      <c r="AQ9" s="5"/>
      <c r="AR9" s="6" t="s">
        <v>402</v>
      </c>
      <c r="AS9" s="6"/>
      <c r="AT9" s="5"/>
    </row>
    <row r="10" spans="1:46" x14ac:dyDescent="0.35">
      <c r="AS10" s="6"/>
      <c r="AT10" s="5"/>
    </row>
    <row r="11" spans="1:46" ht="15.75" customHeight="1" x14ac:dyDescent="0.35">
      <c r="A11" s="38" t="s">
        <v>24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6"/>
      <c r="AT11" s="5"/>
    </row>
    <row r="12" spans="1:46" ht="19.5" customHeight="1" x14ac:dyDescent="0.35">
      <c r="A12" s="38" t="s">
        <v>311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5"/>
      <c r="AT12" s="5"/>
    </row>
    <row r="13" spans="1:46" x14ac:dyDescent="0.3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5"/>
      <c r="AT13" s="5"/>
    </row>
    <row r="14" spans="1:46" x14ac:dyDescent="0.3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5"/>
      <c r="AT14" s="5"/>
    </row>
    <row r="15" spans="1:46" x14ac:dyDescent="0.35">
      <c r="AK15" s="11"/>
      <c r="AL15" s="12"/>
      <c r="AM15" s="5"/>
      <c r="AN15" s="5"/>
      <c r="AO15" s="5"/>
      <c r="AP15" s="12"/>
      <c r="AQ15" s="5"/>
      <c r="AR15" s="12" t="s">
        <v>16</v>
      </c>
      <c r="AS15" s="5"/>
      <c r="AT15" s="5"/>
    </row>
    <row r="16" spans="1:46" ht="18.75" customHeight="1" x14ac:dyDescent="0.35">
      <c r="A16" s="45" t="s">
        <v>0</v>
      </c>
      <c r="B16" s="45" t="s">
        <v>13</v>
      </c>
      <c r="C16" s="45" t="s">
        <v>1</v>
      </c>
      <c r="D16" s="39" t="s">
        <v>19</v>
      </c>
      <c r="E16" s="39" t="s">
        <v>312</v>
      </c>
      <c r="F16" s="39" t="s">
        <v>19</v>
      </c>
      <c r="G16" s="39" t="s">
        <v>353</v>
      </c>
      <c r="H16" s="39" t="s">
        <v>19</v>
      </c>
      <c r="I16" s="39" t="s">
        <v>356</v>
      </c>
      <c r="J16" s="39" t="s">
        <v>19</v>
      </c>
      <c r="K16" s="39" t="s">
        <v>357</v>
      </c>
      <c r="L16" s="39" t="s">
        <v>19</v>
      </c>
      <c r="M16" s="39" t="s">
        <v>379</v>
      </c>
      <c r="N16" s="39" t="s">
        <v>19</v>
      </c>
      <c r="O16" s="39" t="s">
        <v>382</v>
      </c>
      <c r="P16" s="39" t="s">
        <v>19</v>
      </c>
      <c r="Q16" s="39" t="s">
        <v>395</v>
      </c>
      <c r="R16" s="41" t="s">
        <v>19</v>
      </c>
      <c r="S16" s="41" t="s">
        <v>25</v>
      </c>
      <c r="T16" s="39" t="s">
        <v>312</v>
      </c>
      <c r="U16" s="41" t="s">
        <v>25</v>
      </c>
      <c r="V16" s="39" t="s">
        <v>353</v>
      </c>
      <c r="W16" s="41" t="s">
        <v>25</v>
      </c>
      <c r="X16" s="39" t="s">
        <v>357</v>
      </c>
      <c r="Y16" s="41" t="s">
        <v>25</v>
      </c>
      <c r="Z16" s="39" t="s">
        <v>379</v>
      </c>
      <c r="AA16" s="41" t="s">
        <v>25</v>
      </c>
      <c r="AB16" s="39" t="s">
        <v>394</v>
      </c>
      <c r="AC16" s="41" t="s">
        <v>25</v>
      </c>
      <c r="AD16" s="39" t="s">
        <v>395</v>
      </c>
      <c r="AE16" s="41" t="s">
        <v>25</v>
      </c>
      <c r="AF16" s="41" t="s">
        <v>26</v>
      </c>
      <c r="AG16" s="39" t="s">
        <v>312</v>
      </c>
      <c r="AH16" s="41" t="s">
        <v>26</v>
      </c>
      <c r="AI16" s="39" t="s">
        <v>353</v>
      </c>
      <c r="AJ16" s="41" t="s">
        <v>26</v>
      </c>
      <c r="AK16" s="39" t="s">
        <v>357</v>
      </c>
      <c r="AL16" s="41" t="s">
        <v>26</v>
      </c>
      <c r="AM16" s="39" t="s">
        <v>379</v>
      </c>
      <c r="AN16" s="41" t="s">
        <v>26</v>
      </c>
      <c r="AO16" s="39" t="s">
        <v>382</v>
      </c>
      <c r="AP16" s="41" t="s">
        <v>26</v>
      </c>
      <c r="AQ16" s="39" t="s">
        <v>395</v>
      </c>
      <c r="AR16" s="41" t="s">
        <v>26</v>
      </c>
      <c r="AS16" s="5"/>
      <c r="AT16" s="5"/>
    </row>
    <row r="17" spans="1:46" x14ac:dyDescent="0.35">
      <c r="A17" s="47"/>
      <c r="B17" s="46"/>
      <c r="C17" s="47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/>
      <c r="S17" s="42"/>
      <c r="T17" s="40"/>
      <c r="U17" s="42"/>
      <c r="V17" s="40"/>
      <c r="W17" s="42"/>
      <c r="X17" s="40"/>
      <c r="Y17" s="42"/>
      <c r="Z17" s="40"/>
      <c r="AA17" s="42"/>
      <c r="AB17" s="40"/>
      <c r="AC17" s="42"/>
      <c r="AD17" s="40"/>
      <c r="AE17" s="42"/>
      <c r="AF17" s="42"/>
      <c r="AG17" s="40"/>
      <c r="AH17" s="42"/>
      <c r="AI17" s="40"/>
      <c r="AJ17" s="42"/>
      <c r="AK17" s="40"/>
      <c r="AL17" s="42"/>
      <c r="AM17" s="40"/>
      <c r="AN17" s="42"/>
      <c r="AO17" s="40"/>
      <c r="AP17" s="42"/>
      <c r="AQ17" s="40"/>
      <c r="AR17" s="42"/>
      <c r="AS17" s="5"/>
      <c r="AT17" s="5" t="s">
        <v>400</v>
      </c>
    </row>
    <row r="18" spans="1:46" x14ac:dyDescent="0.35">
      <c r="A18" s="30"/>
      <c r="B18" s="14" t="s">
        <v>2</v>
      </c>
      <c r="C18" s="14"/>
      <c r="D18" s="4">
        <f>D20+D21+D22</f>
        <v>1459986.7</v>
      </c>
      <c r="E18" s="4">
        <f>E20+E21+E22</f>
        <v>-18106.989999999998</v>
      </c>
      <c r="F18" s="4">
        <f>D18+E18</f>
        <v>1441879.71</v>
      </c>
      <c r="G18" s="4">
        <f>G20+G21+G22</f>
        <v>149225.20199999999</v>
      </c>
      <c r="H18" s="4">
        <f>F18+G18</f>
        <v>1591104.912</v>
      </c>
      <c r="I18" s="4">
        <f>I20+I21+I22</f>
        <v>0</v>
      </c>
      <c r="J18" s="4">
        <f>H18+I18</f>
        <v>1591104.912</v>
      </c>
      <c r="K18" s="4">
        <f>K20+K21+K22</f>
        <v>375341.38299999997</v>
      </c>
      <c r="L18" s="4">
        <f>J18+K18</f>
        <v>1966446.2949999999</v>
      </c>
      <c r="M18" s="4">
        <f>M20+M21+M22</f>
        <v>5997.241</v>
      </c>
      <c r="N18" s="4">
        <f>L18+M18</f>
        <v>1972443.5359999998</v>
      </c>
      <c r="O18" s="4">
        <f>O20+O21+O22</f>
        <v>-15829.305</v>
      </c>
      <c r="P18" s="4">
        <f>N18+O18</f>
        <v>1956614.2309999999</v>
      </c>
      <c r="Q18" s="4">
        <f>Q20+Q21+Q22</f>
        <v>-180813.63699999999</v>
      </c>
      <c r="R18" s="3">
        <f>P18+Q18</f>
        <v>1775800.594</v>
      </c>
      <c r="S18" s="4">
        <f t="shared" ref="S18:AF18" si="0">S20+S21+S22</f>
        <v>1286715.8999999999</v>
      </c>
      <c r="T18" s="4">
        <f t="shared" ref="T18:V18" si="1">T20+T21+T22</f>
        <v>0</v>
      </c>
      <c r="U18" s="4">
        <f>S18+T18</f>
        <v>1286715.8999999999</v>
      </c>
      <c r="V18" s="4">
        <f t="shared" si="1"/>
        <v>71104.110000000015</v>
      </c>
      <c r="W18" s="4">
        <f>U18+V18</f>
        <v>1357820.01</v>
      </c>
      <c r="X18" s="4">
        <f>X20+X21+X22</f>
        <v>-74406.200000000012</v>
      </c>
      <c r="Y18" s="4">
        <f>W18+X18</f>
        <v>1283413.81</v>
      </c>
      <c r="Z18" s="4">
        <f>Z20+Z21+Z22</f>
        <v>0</v>
      </c>
      <c r="AA18" s="4">
        <f>Y18+Z18</f>
        <v>1283413.81</v>
      </c>
      <c r="AB18" s="4">
        <f>AB20+AB21+AB22</f>
        <v>16000.000000000002</v>
      </c>
      <c r="AC18" s="4">
        <f>AA18+AB18</f>
        <v>1299413.81</v>
      </c>
      <c r="AD18" s="4">
        <f>AD20+AD21+AD22</f>
        <v>178070.95</v>
      </c>
      <c r="AE18" s="3">
        <f>AC18+AD18</f>
        <v>1477484.76</v>
      </c>
      <c r="AF18" s="4">
        <f t="shared" si="0"/>
        <v>1382971.3000000003</v>
      </c>
      <c r="AG18" s="3">
        <f t="shared" ref="AG18:AI18" si="2">AG20+AG21+AG22</f>
        <v>0</v>
      </c>
      <c r="AH18" s="3">
        <f>AF18+AG18</f>
        <v>1382971.3000000003</v>
      </c>
      <c r="AI18" s="3">
        <f t="shared" si="2"/>
        <v>-104759.6</v>
      </c>
      <c r="AJ18" s="3">
        <f>AH18+AI18</f>
        <v>1278211.7000000002</v>
      </c>
      <c r="AK18" s="3">
        <f>AK20+AK21+AK22</f>
        <v>187270.7</v>
      </c>
      <c r="AL18" s="3">
        <f>AJ18+AK18</f>
        <v>1465482.4000000001</v>
      </c>
      <c r="AM18" s="3">
        <f>AM20+AM21+AM22</f>
        <v>0</v>
      </c>
      <c r="AN18" s="3">
        <f>AL18+AM18</f>
        <v>1465482.4000000001</v>
      </c>
      <c r="AO18" s="3">
        <f>AO20+AO21+AO22</f>
        <v>0</v>
      </c>
      <c r="AP18" s="3">
        <f>AN18+AO18</f>
        <v>1465482.4000000001</v>
      </c>
      <c r="AQ18" s="3">
        <f t="shared" ref="AQ18" si="3">AQ20+AQ21+AQ22</f>
        <v>0</v>
      </c>
      <c r="AR18" s="3">
        <f>AP18+AQ18</f>
        <v>1465482.4000000001</v>
      </c>
      <c r="AS18" s="5"/>
      <c r="AT18" s="5"/>
    </row>
    <row r="19" spans="1:46" x14ac:dyDescent="0.35">
      <c r="A19" s="30"/>
      <c r="B19" s="14" t="s">
        <v>5</v>
      </c>
      <c r="C19" s="1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3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5"/>
      <c r="AT19" s="5"/>
    </row>
    <row r="20" spans="1:46" hidden="1" x14ac:dyDescent="0.35">
      <c r="A20" s="13"/>
      <c r="B20" s="15" t="s">
        <v>6</v>
      </c>
      <c r="C20" s="16"/>
      <c r="D20" s="7">
        <f>D25+D30+D35+D40+D43+D44+D48+D51+D56+D61+D64+D67+D71+D75+D77+D81+D82+D83+D84+D85+D86+D87+D88+D89+D90+D91</f>
        <v>667390.79999999993</v>
      </c>
      <c r="E20" s="7">
        <f>E25+E30+E35+E40+E43+E44+E48+E51+E56+E61+E64+E67+E71+E75+E77+E81+E82+E83+E84+E85+E86+E87+E88+E89+E90+E91</f>
        <v>-18106.989999999998</v>
      </c>
      <c r="F20" s="4">
        <f>D20+E20</f>
        <v>649283.80999999994</v>
      </c>
      <c r="G20" s="7">
        <f>G25+G30+G35+G40+G43+G44+G48+G51+G56+G61+G64+G67+G71+G75+G77+G81+G82+G83+G84+G85+G86+G87+G88+G89+G90+G91+G92+G93</f>
        <v>-41555.098000000005</v>
      </c>
      <c r="H20" s="4">
        <f>F20+G20</f>
        <v>607728.71199999994</v>
      </c>
      <c r="I20" s="7">
        <f>I25+I30+I35+I40+I43+I44+I48+I51+I56+I61+I64+I67+I71+I75+I77+I81+I82+I83+I84+I85+I86+I87+I88+I89+I90+I91+I92+I93</f>
        <v>0</v>
      </c>
      <c r="J20" s="4">
        <f>H20+I20</f>
        <v>607728.71199999994</v>
      </c>
      <c r="K20" s="7">
        <f>K25+K30+K35+K40+K43+K48+K51+K56+K61+K64+K67+K71+K75+K81+K82+K83+K84+K85+K86+K87+K88+K89+K90+K91+K92+K93+K94+K46+K79+K97</f>
        <v>106166.48300000001</v>
      </c>
      <c r="L20" s="4">
        <f>J20+K20</f>
        <v>713895.19499999995</v>
      </c>
      <c r="M20" s="7">
        <f>M25+M30+M35+M40+M43+M48+M51+M56+M61+M64+M67+M71+M75+M81+M82+M83+M84+M85+M86+M87+M88+M89+M90+M91+M92+M93+M94+M46+M79+M97</f>
        <v>5997.241</v>
      </c>
      <c r="N20" s="4">
        <f>L20+M20</f>
        <v>719892.43599999999</v>
      </c>
      <c r="O20" s="7">
        <f>O25+O30+O35+O40+O43+O48+O51+O56+O61+O64+O67+O71+O75+O81+O82+O83+O84+O85+O86+O87+O88+O89+O90+O91+O92+O93+O94+O46+O79+O97+O99+O100</f>
        <v>-15829.305</v>
      </c>
      <c r="P20" s="4">
        <f>N20+O20</f>
        <v>704063.13099999994</v>
      </c>
      <c r="Q20" s="7">
        <f>Q25+Q30+Q35+Q40+Q43+Q48+Q51+Q56+Q61+Q64+Q67+Q71+Q75+Q81+Q82+Q83+Q84+Q85+Q86+Q87+Q88+Q89+Q90+Q91+Q92+Q93+Q94+Q46+Q79+Q97+Q99+Q100</f>
        <v>-180813.63699999999</v>
      </c>
      <c r="R20" s="4">
        <f t="shared" ref="R20:R82" si="4">P20+Q20</f>
        <v>523249.49399999995</v>
      </c>
      <c r="S20" s="7">
        <f>S25+S30+S35+S40+S43+S44+S48+S51+S56+S61+S64+S67+S71+S75+S77+S81+S82+S83+S84+S85+S86+S87+S88+S89+S90+S91</f>
        <v>612923.9</v>
      </c>
      <c r="T20" s="7">
        <f>T25+T30+T35+T40+T43+T44+T48+T51+T56+T61+T64+T67+T71+T75+T77+T81+T82+T83+T84+T85+T86+T87+T88+T89+T90+T91</f>
        <v>0</v>
      </c>
      <c r="U20" s="4">
        <f t="shared" ref="U20:U89" si="5">S20+T20</f>
        <v>612923.9</v>
      </c>
      <c r="V20" s="7">
        <f>V25+V30+V35+V40+V43+V44+V48+V51+V56+V61+V64+V67+V71+V75+V77+V81+V82+V83+V84+V85+V86+V87+V88+V89+V90+V91+V92+V93</f>
        <v>105373.71</v>
      </c>
      <c r="W20" s="4">
        <f>U20+V20</f>
        <v>718297.61</v>
      </c>
      <c r="X20" s="7">
        <f>X25+X30+X35+X40+X43+X48+X51+X56+X61+X64+X67+X71+X75+X81+X82+X83+X84+X85+X86+X87+X88+X89+X90+X91+X92+X93+X94+X46+X79+X97</f>
        <v>-234812.6</v>
      </c>
      <c r="Y20" s="4">
        <f>W20+X20</f>
        <v>483485.01</v>
      </c>
      <c r="Z20" s="7">
        <f>Z25+Z30+Z35+Z40+Z43+Z48+Z51+Z56+Z61+Z64+Z67+Z71+Z75+Z81+Z82+Z83+Z84+Z85+Z86+Z87+Z88+Z89+Z90+Z91+Z92+Z93+Z94+Z46+Z79+Z97</f>
        <v>0</v>
      </c>
      <c r="AA20" s="4">
        <f>Y20+Z20</f>
        <v>483485.01</v>
      </c>
      <c r="AB20" s="7">
        <f>AB25+AB30+AB35+AB40+AB43+AB48+AB51+AB56+AB61+AB64+AB67+AB71+AB75+AB81+AB82+AB83+AB84+AB85+AB86+AB87+AB88+AB89+AB90+AB91+AB92+AB93+AB94+AB46+AB79+AB97+AB99+AB100</f>
        <v>16000.000000000002</v>
      </c>
      <c r="AC20" s="4">
        <f>AA20+AB20</f>
        <v>499485.01</v>
      </c>
      <c r="AD20" s="7">
        <f>AD25+AD30+AD35+AD40+AD43+AD48+AD51+AD56+AD61+AD64+AD67+AD71+AD75+AD81+AD82+AD83+AD84+AD85+AD86+AD87+AD88+AD89+AD90+AD91+AD92+AD93+AD94+AD46+AD79+AD97+AD99+AD100</f>
        <v>178070.95</v>
      </c>
      <c r="AE20" s="4">
        <f t="shared" ref="AE20:AE82" si="6">AC20+AD20</f>
        <v>677555.96</v>
      </c>
      <c r="AF20" s="7">
        <f>AF25+AF30+AF35+AF40+AF43+AF44+AF48+AF51+AF56+AF61+AF64+AF67+AF71+AF75+AF77+AF81+AF82+AF83+AF84+AF85+AF86+AF87+AF88+AF89+AF90+AF91</f>
        <v>454165.00000000012</v>
      </c>
      <c r="AG20" s="8">
        <f>AG25+AG30+AG35+AG40+AG43+AG44+AG48+AG51+AG56+AG61+AG64+AG67+AG71+AG75+AG77+AG81+AG82+AG83+AG84+AG85+AG86+AG87+AG88+AG89+AG90+AG91</f>
        <v>0</v>
      </c>
      <c r="AH20" s="3">
        <f t="shared" ref="AH20:AH89" si="7">AF20+AG20</f>
        <v>454165.00000000012</v>
      </c>
      <c r="AI20" s="8">
        <f>AI25+AI30+AI35+AI40+AI43+AI44+AI48+AI51+AI56+AI61+AI64+AI67+AI71+AI75+AI77+AI81+AI82+AI83+AI84+AI85+AI86+AI87+AI88+AI89+AI90+AI91+AI92+AI93</f>
        <v>0</v>
      </c>
      <c r="AJ20" s="3">
        <f t="shared" ref="AJ20:AJ23" si="8">AH20+AI20</f>
        <v>454165.00000000012</v>
      </c>
      <c r="AK20" s="8">
        <f>AK25+AK30+AK35+AK40+AK43+AK48+AK51+AK56+AK61+AK64+AK67+AK71+AK75+AK81+AK82+AK83+AK84+AK85+AK86+AK87+AK88+AK89+AK90+AK91+AK92+AK93+AK94+AK46+AK79+AK97</f>
        <v>-95034</v>
      </c>
      <c r="AL20" s="3">
        <f t="shared" ref="AL20:AL23" si="9">AJ20+AK20</f>
        <v>359131.00000000012</v>
      </c>
      <c r="AM20" s="8">
        <f>AM25+AM30+AM35+AM40+AM43+AM48+AM51+AM56+AM61+AM64+AM67+AM71+AM75+AM81+AM82+AM83+AM84+AM85+AM86+AM87+AM88+AM89+AM90+AM91+AM92+AM93+AM94+AM46+AM79+AM97</f>
        <v>0</v>
      </c>
      <c r="AN20" s="3">
        <f t="shared" ref="AN20:AN23" si="10">AL20+AM20</f>
        <v>359131.00000000012</v>
      </c>
      <c r="AO20" s="8">
        <f>AO25+AO30+AO35+AO40+AO43+AO48+AO51+AO56+AO61+AO64+AO67+AO71+AO75+AO81+AO82+AO83+AO84+AO85+AO86+AO87+AO88+AO89+AO90+AO91+AO92+AO93+AO94+AO46+AO79+AO97+AO99+AO100</f>
        <v>0</v>
      </c>
      <c r="AP20" s="3">
        <f t="shared" ref="AP20:AP23" si="11">AN20+AO20</f>
        <v>359131.00000000012</v>
      </c>
      <c r="AQ20" s="8">
        <f t="shared" ref="AQ20" si="12">AQ25+AQ30+AQ35+AQ40+AQ43+AQ48+AQ51+AQ56+AQ61+AQ64+AQ67+AQ71+AQ75+AQ81+AQ82+AQ83+AQ84+AQ85+AQ86+AQ87+AQ88+AQ89+AQ90+AQ91+AQ92+AQ93+AQ94+AQ46+AQ79+AQ97+AQ99+AQ100</f>
        <v>0</v>
      </c>
      <c r="AR20" s="3">
        <f t="shared" ref="AR20:AR82" si="13">AP20+AQ20</f>
        <v>359131.00000000012</v>
      </c>
      <c r="AS20" s="5"/>
      <c r="AT20" s="5">
        <v>0</v>
      </c>
    </row>
    <row r="21" spans="1:46" x14ac:dyDescent="0.35">
      <c r="A21" s="30"/>
      <c r="B21" s="33" t="s">
        <v>12</v>
      </c>
      <c r="C21" s="14"/>
      <c r="D21" s="4">
        <f>D26+D31+D36+D41+D52+D57+D62+D68+D72+D76</f>
        <v>485291.89999999997</v>
      </c>
      <c r="E21" s="4">
        <f>E26+E31+E36+E41+E52+E57+E62+E68+E72+E76</f>
        <v>0</v>
      </c>
      <c r="F21" s="4">
        <f t="shared" ref="F21:F89" si="14">D21+E21</f>
        <v>485291.89999999997</v>
      </c>
      <c r="G21" s="4">
        <f>G26+G31+G36+G41+G52+G57+G62+G68+G72+G76</f>
        <v>0</v>
      </c>
      <c r="H21" s="4">
        <f t="shared" ref="H21:H23" si="15">F21+G21</f>
        <v>485291.89999999997</v>
      </c>
      <c r="I21" s="4">
        <f>I26+I31+I36+I41+I52+I57+I62+I68+I72+I76</f>
        <v>0</v>
      </c>
      <c r="J21" s="4">
        <f t="shared" ref="J21:J23" si="16">H21+I21</f>
        <v>485291.89999999997</v>
      </c>
      <c r="K21" s="4">
        <f>K26+K31+K36+K41+K52+K57+K62+K68+K72+K76+K47+K80+K98</f>
        <v>269174.89999999997</v>
      </c>
      <c r="L21" s="4">
        <f t="shared" ref="L21:L23" si="17">J21+K21</f>
        <v>754466.79999999993</v>
      </c>
      <c r="M21" s="4">
        <f>M26+M31+M36+M41+M52+M57+M62+M68+M72+M76+M47+M80+M98</f>
        <v>0</v>
      </c>
      <c r="N21" s="4">
        <f>L21+M21</f>
        <v>754466.79999999993</v>
      </c>
      <c r="O21" s="4">
        <f>O26+O31+O36+O41+O52+O57+O62+O68+O72+O76+O47+O80+O98</f>
        <v>0</v>
      </c>
      <c r="P21" s="4">
        <f>N21+O21</f>
        <v>754466.79999999993</v>
      </c>
      <c r="Q21" s="4">
        <f>Q26+Q31+Q36+Q41+Q52+Q57+Q62+Q68+Q72+Q76+Q47+Q80+Q98</f>
        <v>0</v>
      </c>
      <c r="R21" s="3">
        <f t="shared" si="4"/>
        <v>754466.79999999993</v>
      </c>
      <c r="S21" s="4">
        <f>S26+S31+S36+S41+S52+S57+S62+S68+S72+S76</f>
        <v>381975.60000000003</v>
      </c>
      <c r="T21" s="4">
        <f>T26+T31+T36+T41+T52+T57+T62+T68+T72+T76</f>
        <v>0</v>
      </c>
      <c r="U21" s="4">
        <f t="shared" si="5"/>
        <v>381975.60000000003</v>
      </c>
      <c r="V21" s="4">
        <f>V26+V31+V36+V41+V52+V57+V62+V68+V72+V76</f>
        <v>0</v>
      </c>
      <c r="W21" s="4">
        <f t="shared" ref="W21:W23" si="18">U21+V21</f>
        <v>381975.60000000003</v>
      </c>
      <c r="X21" s="4">
        <f>X26+X31+X36+X41+X52+X57+X62+X68+X72+X76+X47+X80+X98</f>
        <v>160406.39999999999</v>
      </c>
      <c r="Y21" s="4">
        <f t="shared" ref="Y21:Y23" si="19">W21+X21</f>
        <v>542382</v>
      </c>
      <c r="Z21" s="4">
        <f>Z26+Z31+Z36+Z41+Z52+Z57+Z62+Z68+Z72+Z76+Z47+Z80+Z98</f>
        <v>0</v>
      </c>
      <c r="AA21" s="4">
        <f t="shared" ref="AA21:AA23" si="20">Y21+Z21</f>
        <v>542382</v>
      </c>
      <c r="AB21" s="4">
        <f>AB26+AB31+AB36+AB41+AB52+AB57+AB62+AB68+AB72+AB76+AB47+AB80+AB98</f>
        <v>0</v>
      </c>
      <c r="AC21" s="4">
        <f t="shared" ref="AC21:AC23" si="21">AA21+AB21</f>
        <v>542382</v>
      </c>
      <c r="AD21" s="4">
        <f>AD26+AD31+AD36+AD41+AD52+AD57+AD62+AD68+AD72+AD76+AD47+AD80+AD98</f>
        <v>0</v>
      </c>
      <c r="AE21" s="3">
        <f t="shared" si="6"/>
        <v>542382</v>
      </c>
      <c r="AF21" s="4">
        <f>AF26+AF31+AF36+AF41+AF52+AF57+AF62+AF68+AF72+AF76</f>
        <v>636989.9</v>
      </c>
      <c r="AG21" s="3">
        <f>AG26+AG31+AG36+AG41+AG52+AG57+AG62+AG68+AG72+AG76</f>
        <v>0</v>
      </c>
      <c r="AH21" s="3">
        <f t="shared" si="7"/>
        <v>636989.9</v>
      </c>
      <c r="AI21" s="3">
        <f>AI26+AI31+AI36+AI41+AI52+AI57+AI62+AI68+AI72+AI76</f>
        <v>-70490.2</v>
      </c>
      <c r="AJ21" s="3">
        <f t="shared" si="8"/>
        <v>566499.70000000007</v>
      </c>
      <c r="AK21" s="3">
        <f>AK26+AK31+AK36+AK41+AK52+AK57+AK62+AK68+AK72+AK76+AK47+AK80+AK98</f>
        <v>282304.7</v>
      </c>
      <c r="AL21" s="3">
        <f t="shared" si="9"/>
        <v>848804.40000000014</v>
      </c>
      <c r="AM21" s="3">
        <f>AM26+AM31+AM36+AM41+AM52+AM57+AM62+AM68+AM72+AM76+AM47+AM80+AM98</f>
        <v>0</v>
      </c>
      <c r="AN21" s="3">
        <f t="shared" si="10"/>
        <v>848804.40000000014</v>
      </c>
      <c r="AO21" s="3">
        <f>AO26+AO31+AO36+AO41+AO52+AO57+AO62+AO68+AO72+AO76+AO47+AO80+AO98</f>
        <v>0</v>
      </c>
      <c r="AP21" s="3">
        <f t="shared" si="11"/>
        <v>848804.40000000014</v>
      </c>
      <c r="AQ21" s="3">
        <f t="shared" ref="AQ21" si="22">AQ26+AQ31+AQ36+AQ41+AQ52+AQ57+AQ62+AQ68+AQ72+AQ76+AQ47+AQ80+AQ98</f>
        <v>0</v>
      </c>
      <c r="AR21" s="3">
        <f t="shared" si="13"/>
        <v>848804.40000000014</v>
      </c>
      <c r="AS21" s="5"/>
      <c r="AT21" s="5"/>
    </row>
    <row r="22" spans="1:46" x14ac:dyDescent="0.35">
      <c r="A22" s="30"/>
      <c r="B22" s="33" t="s">
        <v>125</v>
      </c>
      <c r="C22" s="14"/>
      <c r="D22" s="4">
        <f>D27+D32+D37+D42+D58+D63</f>
        <v>307304</v>
      </c>
      <c r="E22" s="4">
        <f>E27+E32+E37+E42+E58+E63</f>
        <v>0</v>
      </c>
      <c r="F22" s="4">
        <f t="shared" si="14"/>
        <v>307304</v>
      </c>
      <c r="G22" s="4">
        <f>G27+G32+G37+G42+G58+G63+G53</f>
        <v>190780.3</v>
      </c>
      <c r="H22" s="4">
        <f t="shared" si="15"/>
        <v>498084.3</v>
      </c>
      <c r="I22" s="4">
        <f>I27+I32+I37+I42+I58+I63+I53</f>
        <v>0</v>
      </c>
      <c r="J22" s="4">
        <f t="shared" si="16"/>
        <v>498084.3</v>
      </c>
      <c r="K22" s="4">
        <f>K27+K32+K37+K42+K58+K63+K53</f>
        <v>0</v>
      </c>
      <c r="L22" s="4">
        <f>J22+K22</f>
        <v>498084.3</v>
      </c>
      <c r="M22" s="4">
        <f>M27+M32+M37+M42+M58+M63+M53</f>
        <v>0</v>
      </c>
      <c r="N22" s="4">
        <f>L22+M22</f>
        <v>498084.3</v>
      </c>
      <c r="O22" s="4">
        <f>O27+O32+O37+O42+O58+O63+O53</f>
        <v>0</v>
      </c>
      <c r="P22" s="4">
        <f>N22+O22</f>
        <v>498084.3</v>
      </c>
      <c r="Q22" s="4">
        <f>Q27+Q32+Q37+Q42+Q58+Q63+Q53</f>
        <v>0</v>
      </c>
      <c r="R22" s="3">
        <f t="shared" si="4"/>
        <v>498084.3</v>
      </c>
      <c r="S22" s="4">
        <f t="shared" ref="S22:AF22" si="23">S27+S32+S37+S42+S58+S63</f>
        <v>291816.40000000002</v>
      </c>
      <c r="T22" s="4">
        <f t="shared" ref="T22" si="24">T27+T32+T37+T42+T58+T63</f>
        <v>0</v>
      </c>
      <c r="U22" s="4">
        <f t="shared" si="5"/>
        <v>291816.40000000002</v>
      </c>
      <c r="V22" s="4">
        <f>V27+V32+V37+V42+V58+V63+V53</f>
        <v>-34269.599999999999</v>
      </c>
      <c r="W22" s="4">
        <f t="shared" si="18"/>
        <v>257546.80000000002</v>
      </c>
      <c r="X22" s="4">
        <f>X27+X32+X37+X42+X58+X63+X53</f>
        <v>0</v>
      </c>
      <c r="Y22" s="4">
        <f t="shared" si="19"/>
        <v>257546.80000000002</v>
      </c>
      <c r="Z22" s="4">
        <f>Z27+Z32+Z37+Z42+Z58+Z63+Z53</f>
        <v>0</v>
      </c>
      <c r="AA22" s="4">
        <f t="shared" si="20"/>
        <v>257546.80000000002</v>
      </c>
      <c r="AB22" s="4">
        <f>AB27+AB32+AB37+AB42+AB58+AB63+AB53</f>
        <v>0</v>
      </c>
      <c r="AC22" s="4">
        <f t="shared" si="21"/>
        <v>257546.80000000002</v>
      </c>
      <c r="AD22" s="4">
        <f>AD27+AD32+AD37+AD42+AD58+AD63+AD53</f>
        <v>0</v>
      </c>
      <c r="AE22" s="3">
        <f t="shared" si="6"/>
        <v>257546.80000000002</v>
      </c>
      <c r="AF22" s="4">
        <f t="shared" si="23"/>
        <v>291816.40000000002</v>
      </c>
      <c r="AG22" s="3">
        <f t="shared" ref="AG22" si="25">AG27+AG32+AG37+AG42+AG58+AG63</f>
        <v>0</v>
      </c>
      <c r="AH22" s="3">
        <f t="shared" si="7"/>
        <v>291816.40000000002</v>
      </c>
      <c r="AI22" s="3">
        <f>AI27+AI32+AI37+AI42+AI58+AI63+AI53</f>
        <v>-34269.4</v>
      </c>
      <c r="AJ22" s="3">
        <f t="shared" si="8"/>
        <v>257547.00000000003</v>
      </c>
      <c r="AK22" s="3">
        <f>AK27+AK32+AK37+AK42+AK58+AK63+AK53</f>
        <v>0</v>
      </c>
      <c r="AL22" s="3">
        <f t="shared" si="9"/>
        <v>257547.00000000003</v>
      </c>
      <c r="AM22" s="3">
        <f>AM27+AM32+AM37+AM42+AM58+AM63+AM53</f>
        <v>0</v>
      </c>
      <c r="AN22" s="3">
        <f t="shared" si="10"/>
        <v>257547.00000000003</v>
      </c>
      <c r="AO22" s="3">
        <f>AO27+AO32+AO37+AO42+AO58+AO63+AO53</f>
        <v>0</v>
      </c>
      <c r="AP22" s="3">
        <f t="shared" si="11"/>
        <v>257547.00000000003</v>
      </c>
      <c r="AQ22" s="3">
        <f t="shared" ref="AQ22" si="26">AQ27+AQ32+AQ37+AQ42+AQ58+AQ63+AQ53</f>
        <v>0</v>
      </c>
      <c r="AR22" s="3">
        <f t="shared" si="13"/>
        <v>257547.00000000003</v>
      </c>
      <c r="AS22" s="5"/>
      <c r="AT22" s="5"/>
    </row>
    <row r="23" spans="1:46" ht="64.5" customHeight="1" x14ac:dyDescent="0.35">
      <c r="A23" s="30" t="s">
        <v>157</v>
      </c>
      <c r="B23" s="33" t="s">
        <v>119</v>
      </c>
      <c r="C23" s="2" t="s">
        <v>59</v>
      </c>
      <c r="D23" s="4">
        <f>D25+D26+D27</f>
        <v>198051.8</v>
      </c>
      <c r="E23" s="4">
        <f>E25+E26+E27</f>
        <v>-3959.74</v>
      </c>
      <c r="F23" s="4">
        <f t="shared" si="14"/>
        <v>194092.06</v>
      </c>
      <c r="G23" s="4">
        <f>G25+G26+G27</f>
        <v>66.850999999999999</v>
      </c>
      <c r="H23" s="4">
        <f t="shared" si="15"/>
        <v>194158.91099999999</v>
      </c>
      <c r="I23" s="4">
        <f>I25+I26+I27</f>
        <v>0</v>
      </c>
      <c r="J23" s="4">
        <f t="shared" si="16"/>
        <v>194158.91099999999</v>
      </c>
      <c r="K23" s="4">
        <f>K25+K26+K27</f>
        <v>0</v>
      </c>
      <c r="L23" s="4">
        <f t="shared" si="17"/>
        <v>194158.91099999999</v>
      </c>
      <c r="M23" s="4">
        <f>M25+M26+M27</f>
        <v>0</v>
      </c>
      <c r="N23" s="4">
        <f>L23+M23</f>
        <v>194158.91099999999</v>
      </c>
      <c r="O23" s="4">
        <f>O25+O26+O27</f>
        <v>0</v>
      </c>
      <c r="P23" s="4">
        <f>N23+O23</f>
        <v>194158.91099999999</v>
      </c>
      <c r="Q23" s="4">
        <f>Q25+Q26+Q27</f>
        <v>0</v>
      </c>
      <c r="R23" s="3">
        <f t="shared" si="4"/>
        <v>194158.91099999999</v>
      </c>
      <c r="S23" s="4">
        <f t="shared" ref="S23:AF23" si="27">S25+S26+S27</f>
        <v>0</v>
      </c>
      <c r="T23" s="4">
        <f t="shared" ref="T23:V23" si="28">T25+T26+T27</f>
        <v>0</v>
      </c>
      <c r="U23" s="4">
        <f t="shared" si="5"/>
        <v>0</v>
      </c>
      <c r="V23" s="4">
        <f t="shared" si="28"/>
        <v>0</v>
      </c>
      <c r="W23" s="4">
        <f t="shared" si="18"/>
        <v>0</v>
      </c>
      <c r="X23" s="4">
        <f t="shared" ref="X23" si="29">X25+X26+X27</f>
        <v>0</v>
      </c>
      <c r="Y23" s="4">
        <f t="shared" si="19"/>
        <v>0</v>
      </c>
      <c r="Z23" s="4">
        <f t="shared" ref="Z23:AB23" si="30">Z25+Z26+Z27</f>
        <v>0</v>
      </c>
      <c r="AA23" s="4">
        <f t="shared" si="20"/>
        <v>0</v>
      </c>
      <c r="AB23" s="4">
        <f t="shared" si="30"/>
        <v>0</v>
      </c>
      <c r="AC23" s="4">
        <f t="shared" si="21"/>
        <v>0</v>
      </c>
      <c r="AD23" s="4">
        <f t="shared" ref="AD23" si="31">AD25+AD26+AD27</f>
        <v>0</v>
      </c>
      <c r="AE23" s="3">
        <f t="shared" si="6"/>
        <v>0</v>
      </c>
      <c r="AF23" s="4">
        <f t="shared" si="27"/>
        <v>0</v>
      </c>
      <c r="AG23" s="3">
        <f t="shared" ref="AG23:AI23" si="32">AG25+AG26+AG27</f>
        <v>0</v>
      </c>
      <c r="AH23" s="3">
        <f t="shared" si="7"/>
        <v>0</v>
      </c>
      <c r="AI23" s="3">
        <f t="shared" si="32"/>
        <v>0</v>
      </c>
      <c r="AJ23" s="3">
        <f t="shared" si="8"/>
        <v>0</v>
      </c>
      <c r="AK23" s="3">
        <f t="shared" ref="AK23:AM23" si="33">AK25+AK26+AK27</f>
        <v>0</v>
      </c>
      <c r="AL23" s="3">
        <f t="shared" si="9"/>
        <v>0</v>
      </c>
      <c r="AM23" s="3">
        <f t="shared" si="33"/>
        <v>0</v>
      </c>
      <c r="AN23" s="3">
        <f t="shared" si="10"/>
        <v>0</v>
      </c>
      <c r="AO23" s="3">
        <f t="shared" ref="AO23:AQ23" si="34">AO25+AO26+AO27</f>
        <v>0</v>
      </c>
      <c r="AP23" s="3">
        <f t="shared" si="11"/>
        <v>0</v>
      </c>
      <c r="AQ23" s="3">
        <f t="shared" si="34"/>
        <v>0</v>
      </c>
      <c r="AR23" s="3">
        <f t="shared" si="13"/>
        <v>0</v>
      </c>
      <c r="AS23" s="5"/>
      <c r="AT23" s="5"/>
    </row>
    <row r="24" spans="1:46" x14ac:dyDescent="0.35">
      <c r="A24" s="30"/>
      <c r="B24" s="33" t="s">
        <v>120</v>
      </c>
      <c r="C24" s="3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5"/>
      <c r="AT24" s="5"/>
    </row>
    <row r="25" spans="1:46" hidden="1" x14ac:dyDescent="0.35">
      <c r="A25" s="13"/>
      <c r="B25" s="17" t="s">
        <v>6</v>
      </c>
      <c r="C25" s="1"/>
      <c r="D25" s="7">
        <v>28129</v>
      </c>
      <c r="E25" s="7">
        <v>-3959.74</v>
      </c>
      <c r="F25" s="4">
        <f t="shared" si="14"/>
        <v>24169.260000000002</v>
      </c>
      <c r="G25" s="7">
        <v>66.850999999999999</v>
      </c>
      <c r="H25" s="4">
        <f t="shared" ref="H25:H28" si="35">F25+G25</f>
        <v>24236.111000000001</v>
      </c>
      <c r="I25" s="7"/>
      <c r="J25" s="4">
        <f t="shared" ref="J25:J28" si="36">H25+I25</f>
        <v>24236.111000000001</v>
      </c>
      <c r="K25" s="7"/>
      <c r="L25" s="4">
        <f t="shared" ref="L25:L28" si="37">J25+K25</f>
        <v>24236.111000000001</v>
      </c>
      <c r="M25" s="7"/>
      <c r="N25" s="4">
        <f>L25+M25</f>
        <v>24236.111000000001</v>
      </c>
      <c r="O25" s="7"/>
      <c r="P25" s="4">
        <f>N25+O25</f>
        <v>24236.111000000001</v>
      </c>
      <c r="Q25" s="7"/>
      <c r="R25" s="4">
        <f t="shared" si="4"/>
        <v>24236.111000000001</v>
      </c>
      <c r="S25" s="7">
        <v>0</v>
      </c>
      <c r="T25" s="7">
        <v>0</v>
      </c>
      <c r="U25" s="4">
        <f t="shared" si="5"/>
        <v>0</v>
      </c>
      <c r="V25" s="7">
        <v>0</v>
      </c>
      <c r="W25" s="4">
        <f t="shared" ref="W25:W27" si="38">U25+V25</f>
        <v>0</v>
      </c>
      <c r="X25" s="7">
        <v>0</v>
      </c>
      <c r="Y25" s="4">
        <f t="shared" ref="Y25:Y27" si="39">W25+X25</f>
        <v>0</v>
      </c>
      <c r="Z25" s="7">
        <v>0</v>
      </c>
      <c r="AA25" s="4">
        <f t="shared" ref="AA25:AA27" si="40">Y25+Z25</f>
        <v>0</v>
      </c>
      <c r="AB25" s="7">
        <v>0</v>
      </c>
      <c r="AC25" s="4">
        <f t="shared" ref="AC25:AC27" si="41">AA25+AB25</f>
        <v>0</v>
      </c>
      <c r="AD25" s="7">
        <v>0</v>
      </c>
      <c r="AE25" s="4">
        <f t="shared" si="6"/>
        <v>0</v>
      </c>
      <c r="AF25" s="8">
        <v>0</v>
      </c>
      <c r="AG25" s="8">
        <v>0</v>
      </c>
      <c r="AH25" s="3">
        <f t="shared" si="7"/>
        <v>0</v>
      </c>
      <c r="AI25" s="8"/>
      <c r="AJ25" s="3">
        <f t="shared" ref="AJ25:AJ28" si="42">AH25+AI25</f>
        <v>0</v>
      </c>
      <c r="AK25" s="8"/>
      <c r="AL25" s="3">
        <f t="shared" ref="AL25:AL28" si="43">AJ25+AK25</f>
        <v>0</v>
      </c>
      <c r="AM25" s="8"/>
      <c r="AN25" s="3">
        <f t="shared" ref="AN25:AN28" si="44">AL25+AM25</f>
        <v>0</v>
      </c>
      <c r="AO25" s="8"/>
      <c r="AP25" s="3">
        <f t="shared" ref="AP25:AP28" si="45">AN25+AO25</f>
        <v>0</v>
      </c>
      <c r="AQ25" s="8"/>
      <c r="AR25" s="3">
        <f t="shared" si="13"/>
        <v>0</v>
      </c>
      <c r="AS25" s="5" t="s">
        <v>254</v>
      </c>
      <c r="AT25" s="5">
        <v>0</v>
      </c>
    </row>
    <row r="26" spans="1:46" x14ac:dyDescent="0.35">
      <c r="A26" s="30"/>
      <c r="B26" s="33" t="s">
        <v>124</v>
      </c>
      <c r="C26" s="33"/>
      <c r="D26" s="4">
        <v>8496.2000000000007</v>
      </c>
      <c r="E26" s="4"/>
      <c r="F26" s="4">
        <f t="shared" si="14"/>
        <v>8496.2000000000007</v>
      </c>
      <c r="G26" s="4"/>
      <c r="H26" s="4">
        <f t="shared" si="35"/>
        <v>8496.2000000000007</v>
      </c>
      <c r="I26" s="4"/>
      <c r="J26" s="4">
        <f t="shared" si="36"/>
        <v>8496.2000000000007</v>
      </c>
      <c r="K26" s="4"/>
      <c r="L26" s="4">
        <f t="shared" si="37"/>
        <v>8496.2000000000007</v>
      </c>
      <c r="M26" s="4"/>
      <c r="N26" s="4">
        <f>L26+M26</f>
        <v>8496.2000000000007</v>
      </c>
      <c r="O26" s="4"/>
      <c r="P26" s="4">
        <f>N26+O26</f>
        <v>8496.2000000000007</v>
      </c>
      <c r="Q26" s="4"/>
      <c r="R26" s="3">
        <f t="shared" si="4"/>
        <v>8496.2000000000007</v>
      </c>
      <c r="S26" s="4">
        <v>0</v>
      </c>
      <c r="T26" s="4">
        <v>0</v>
      </c>
      <c r="U26" s="4">
        <f t="shared" si="5"/>
        <v>0</v>
      </c>
      <c r="V26" s="4">
        <v>0</v>
      </c>
      <c r="W26" s="4">
        <f t="shared" si="38"/>
        <v>0</v>
      </c>
      <c r="X26" s="4">
        <v>0</v>
      </c>
      <c r="Y26" s="4">
        <f t="shared" si="39"/>
        <v>0</v>
      </c>
      <c r="Z26" s="4">
        <v>0</v>
      </c>
      <c r="AA26" s="4">
        <f t="shared" si="40"/>
        <v>0</v>
      </c>
      <c r="AB26" s="4">
        <v>0</v>
      </c>
      <c r="AC26" s="4">
        <f t="shared" si="41"/>
        <v>0</v>
      </c>
      <c r="AD26" s="4">
        <v>0</v>
      </c>
      <c r="AE26" s="3">
        <f t="shared" si="6"/>
        <v>0</v>
      </c>
      <c r="AF26" s="3">
        <v>0</v>
      </c>
      <c r="AG26" s="3">
        <v>0</v>
      </c>
      <c r="AH26" s="3">
        <f t="shared" si="7"/>
        <v>0</v>
      </c>
      <c r="AI26" s="3"/>
      <c r="AJ26" s="3">
        <f t="shared" si="42"/>
        <v>0</v>
      </c>
      <c r="AK26" s="3"/>
      <c r="AL26" s="3">
        <f t="shared" si="43"/>
        <v>0</v>
      </c>
      <c r="AM26" s="3"/>
      <c r="AN26" s="3">
        <f t="shared" si="44"/>
        <v>0</v>
      </c>
      <c r="AO26" s="3"/>
      <c r="AP26" s="3">
        <f t="shared" si="45"/>
        <v>0</v>
      </c>
      <c r="AQ26" s="3"/>
      <c r="AR26" s="3">
        <f t="shared" si="13"/>
        <v>0</v>
      </c>
      <c r="AS26" s="5" t="s">
        <v>255</v>
      </c>
      <c r="AT26" s="5"/>
    </row>
    <row r="27" spans="1:46" x14ac:dyDescent="0.35">
      <c r="A27" s="30"/>
      <c r="B27" s="33" t="s">
        <v>125</v>
      </c>
      <c r="C27" s="2"/>
      <c r="D27" s="4">
        <v>161426.6</v>
      </c>
      <c r="E27" s="4"/>
      <c r="F27" s="4">
        <f t="shared" si="14"/>
        <v>161426.6</v>
      </c>
      <c r="G27" s="4"/>
      <c r="H27" s="4">
        <f t="shared" si="35"/>
        <v>161426.6</v>
      </c>
      <c r="I27" s="4"/>
      <c r="J27" s="4">
        <f t="shared" si="36"/>
        <v>161426.6</v>
      </c>
      <c r="K27" s="4"/>
      <c r="L27" s="4">
        <f t="shared" si="37"/>
        <v>161426.6</v>
      </c>
      <c r="M27" s="4"/>
      <c r="N27" s="4">
        <f>L27+M27</f>
        <v>161426.6</v>
      </c>
      <c r="O27" s="4"/>
      <c r="P27" s="4">
        <f>N27+O27</f>
        <v>161426.6</v>
      </c>
      <c r="Q27" s="4"/>
      <c r="R27" s="3">
        <f t="shared" si="4"/>
        <v>161426.6</v>
      </c>
      <c r="S27" s="4">
        <v>0</v>
      </c>
      <c r="T27" s="4">
        <v>0</v>
      </c>
      <c r="U27" s="4">
        <f t="shared" si="5"/>
        <v>0</v>
      </c>
      <c r="V27" s="4">
        <v>0</v>
      </c>
      <c r="W27" s="4">
        <f t="shared" si="38"/>
        <v>0</v>
      </c>
      <c r="X27" s="4">
        <v>0</v>
      </c>
      <c r="Y27" s="4">
        <f t="shared" si="39"/>
        <v>0</v>
      </c>
      <c r="Z27" s="4">
        <v>0</v>
      </c>
      <c r="AA27" s="4">
        <f t="shared" si="40"/>
        <v>0</v>
      </c>
      <c r="AB27" s="4">
        <v>0</v>
      </c>
      <c r="AC27" s="4">
        <f t="shared" si="41"/>
        <v>0</v>
      </c>
      <c r="AD27" s="4">
        <v>0</v>
      </c>
      <c r="AE27" s="3">
        <f t="shared" si="6"/>
        <v>0</v>
      </c>
      <c r="AF27" s="3">
        <v>0</v>
      </c>
      <c r="AG27" s="3">
        <v>0</v>
      </c>
      <c r="AH27" s="3">
        <f t="shared" si="7"/>
        <v>0</v>
      </c>
      <c r="AI27" s="3"/>
      <c r="AJ27" s="3">
        <f t="shared" si="42"/>
        <v>0</v>
      </c>
      <c r="AK27" s="3"/>
      <c r="AL27" s="3">
        <f t="shared" si="43"/>
        <v>0</v>
      </c>
      <c r="AM27" s="3"/>
      <c r="AN27" s="3">
        <f t="shared" si="44"/>
        <v>0</v>
      </c>
      <c r="AO27" s="3"/>
      <c r="AP27" s="3">
        <f t="shared" si="45"/>
        <v>0</v>
      </c>
      <c r="AQ27" s="3"/>
      <c r="AR27" s="3">
        <f t="shared" si="13"/>
        <v>0</v>
      </c>
      <c r="AS27" s="5" t="s">
        <v>255</v>
      </c>
      <c r="AT27" s="5"/>
    </row>
    <row r="28" spans="1:46" ht="54" x14ac:dyDescent="0.35">
      <c r="A28" s="30" t="s">
        <v>161</v>
      </c>
      <c r="B28" s="33" t="s">
        <v>121</v>
      </c>
      <c r="C28" s="2" t="s">
        <v>59</v>
      </c>
      <c r="D28" s="4">
        <f>D30+D31+D32</f>
        <v>193327.5</v>
      </c>
      <c r="E28" s="4">
        <f>E30+E31+E32</f>
        <v>-68.677000000000007</v>
      </c>
      <c r="F28" s="4">
        <f t="shared" si="14"/>
        <v>193258.823</v>
      </c>
      <c r="G28" s="4">
        <f>G30+G31+G32</f>
        <v>7325.0649999999996</v>
      </c>
      <c r="H28" s="4">
        <f t="shared" si="35"/>
        <v>200583.88800000001</v>
      </c>
      <c r="I28" s="4">
        <f>I30+I31+I32</f>
        <v>0</v>
      </c>
      <c r="J28" s="4">
        <f t="shared" si="36"/>
        <v>200583.88800000001</v>
      </c>
      <c r="K28" s="4">
        <f>K30+K31+K32</f>
        <v>359.51200000000244</v>
      </c>
      <c r="L28" s="4">
        <f t="shared" si="37"/>
        <v>200943.40000000002</v>
      </c>
      <c r="M28" s="4">
        <f>M30+M31+M32</f>
        <v>0</v>
      </c>
      <c r="N28" s="4">
        <f>L28+M28</f>
        <v>200943.40000000002</v>
      </c>
      <c r="O28" s="4">
        <f>O30+O31+O32</f>
        <v>0</v>
      </c>
      <c r="P28" s="4">
        <f>N28+O28</f>
        <v>200943.40000000002</v>
      </c>
      <c r="Q28" s="4">
        <f>Q30+Q31+Q32</f>
        <v>0</v>
      </c>
      <c r="R28" s="3">
        <f t="shared" si="4"/>
        <v>200943.40000000002</v>
      </c>
      <c r="S28" s="4">
        <f t="shared" ref="S28:AF28" si="46">S30+S31+S32</f>
        <v>0</v>
      </c>
      <c r="T28" s="4">
        <f t="shared" ref="T28:V28" si="47">T30+T31+T32</f>
        <v>0</v>
      </c>
      <c r="U28" s="4">
        <f t="shared" si="5"/>
        <v>0</v>
      </c>
      <c r="V28" s="4">
        <f t="shared" si="47"/>
        <v>0</v>
      </c>
      <c r="W28" s="4">
        <f>U28+V28</f>
        <v>0</v>
      </c>
      <c r="X28" s="4">
        <f t="shared" ref="X28" si="48">X30+X31+X32</f>
        <v>0</v>
      </c>
      <c r="Y28" s="4">
        <f>W28+X28</f>
        <v>0</v>
      </c>
      <c r="Z28" s="4">
        <f t="shared" ref="Z28:AB28" si="49">Z30+Z31+Z32</f>
        <v>0</v>
      </c>
      <c r="AA28" s="4">
        <f>Y28+Z28</f>
        <v>0</v>
      </c>
      <c r="AB28" s="4">
        <f t="shared" si="49"/>
        <v>0</v>
      </c>
      <c r="AC28" s="4">
        <f>AA28+AB28</f>
        <v>0</v>
      </c>
      <c r="AD28" s="4">
        <f t="shared" ref="AD28" si="50">AD30+AD31+AD32</f>
        <v>0</v>
      </c>
      <c r="AE28" s="3">
        <f t="shared" si="6"/>
        <v>0</v>
      </c>
      <c r="AF28" s="4">
        <f t="shared" si="46"/>
        <v>0</v>
      </c>
      <c r="AG28" s="3">
        <f t="shared" ref="AG28:AI28" si="51">AG30+AG31+AG32</f>
        <v>0</v>
      </c>
      <c r="AH28" s="3">
        <f t="shared" si="7"/>
        <v>0</v>
      </c>
      <c r="AI28" s="3">
        <f t="shared" si="51"/>
        <v>0</v>
      </c>
      <c r="AJ28" s="3">
        <f t="shared" si="42"/>
        <v>0</v>
      </c>
      <c r="AK28" s="3">
        <f t="shared" ref="AK28:AM28" si="52">AK30+AK31+AK32</f>
        <v>0</v>
      </c>
      <c r="AL28" s="3">
        <f t="shared" si="43"/>
        <v>0</v>
      </c>
      <c r="AM28" s="3">
        <f t="shared" si="52"/>
        <v>0</v>
      </c>
      <c r="AN28" s="3">
        <f t="shared" si="44"/>
        <v>0</v>
      </c>
      <c r="AO28" s="3">
        <f t="shared" ref="AO28:AQ28" si="53">AO30+AO31+AO32</f>
        <v>0</v>
      </c>
      <c r="AP28" s="3">
        <f t="shared" si="45"/>
        <v>0</v>
      </c>
      <c r="AQ28" s="3">
        <f t="shared" si="53"/>
        <v>0</v>
      </c>
      <c r="AR28" s="3">
        <f t="shared" si="13"/>
        <v>0</v>
      </c>
      <c r="AS28" s="5"/>
      <c r="AT28" s="5"/>
    </row>
    <row r="29" spans="1:46" x14ac:dyDescent="0.35">
      <c r="A29" s="30"/>
      <c r="B29" s="33" t="s">
        <v>120</v>
      </c>
      <c r="C29" s="33"/>
      <c r="D29" s="8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3"/>
      <c r="S29" s="8"/>
      <c r="T29" s="8"/>
      <c r="U29" s="4"/>
      <c r="V29" s="8"/>
      <c r="W29" s="4"/>
      <c r="X29" s="8"/>
      <c r="Y29" s="4"/>
      <c r="Z29" s="8"/>
      <c r="AA29" s="4"/>
      <c r="AB29" s="8"/>
      <c r="AC29" s="4"/>
      <c r="AD29" s="8"/>
      <c r="AE29" s="3"/>
      <c r="AF29" s="8"/>
      <c r="AG29" s="8"/>
      <c r="AH29" s="3"/>
      <c r="AI29" s="8"/>
      <c r="AJ29" s="3"/>
      <c r="AK29" s="8"/>
      <c r="AL29" s="3"/>
      <c r="AM29" s="8"/>
      <c r="AN29" s="3"/>
      <c r="AO29" s="8"/>
      <c r="AP29" s="3"/>
      <c r="AQ29" s="8"/>
      <c r="AR29" s="3"/>
      <c r="AS29" s="5"/>
      <c r="AT29" s="5"/>
    </row>
    <row r="30" spans="1:46" hidden="1" x14ac:dyDescent="0.35">
      <c r="A30" s="13"/>
      <c r="B30" s="17" t="s">
        <v>6</v>
      </c>
      <c r="C30" s="1"/>
      <c r="D30" s="4">
        <v>44001.600000000006</v>
      </c>
      <c r="E30" s="4">
        <v>-68.677000000000007</v>
      </c>
      <c r="F30" s="4">
        <f t="shared" si="14"/>
        <v>43932.923000000003</v>
      </c>
      <c r="G30" s="4">
        <v>7325.0649999999996</v>
      </c>
      <c r="H30" s="4">
        <f t="shared" ref="H30:H33" si="54">F30+G30</f>
        <v>51257.988000000005</v>
      </c>
      <c r="I30" s="4"/>
      <c r="J30" s="4">
        <f t="shared" ref="J30:J33" si="55">H30+I30</f>
        <v>51257.988000000005</v>
      </c>
      <c r="K30" s="4">
        <v>-34564.288</v>
      </c>
      <c r="L30" s="4">
        <f t="shared" ref="L30:L33" si="56">J30+K30</f>
        <v>16693.700000000004</v>
      </c>
      <c r="M30" s="4"/>
      <c r="N30" s="4">
        <f>L30+M30</f>
        <v>16693.700000000004</v>
      </c>
      <c r="O30" s="4"/>
      <c r="P30" s="4">
        <f>N30+O30</f>
        <v>16693.700000000004</v>
      </c>
      <c r="Q30" s="4"/>
      <c r="R30" s="4">
        <f t="shared" si="4"/>
        <v>16693.700000000004</v>
      </c>
      <c r="S30" s="4">
        <v>0</v>
      </c>
      <c r="T30" s="4">
        <v>0</v>
      </c>
      <c r="U30" s="4">
        <f t="shared" si="5"/>
        <v>0</v>
      </c>
      <c r="V30" s="4">
        <v>0</v>
      </c>
      <c r="W30" s="4">
        <f t="shared" ref="W30:W33" si="57">U30+V30</f>
        <v>0</v>
      </c>
      <c r="X30" s="4">
        <v>0</v>
      </c>
      <c r="Y30" s="4">
        <f t="shared" ref="Y30:Y33" si="58">W30+X30</f>
        <v>0</v>
      </c>
      <c r="Z30" s="4">
        <v>0</v>
      </c>
      <c r="AA30" s="4">
        <f t="shared" ref="AA30:AA33" si="59">Y30+Z30</f>
        <v>0</v>
      </c>
      <c r="AB30" s="4">
        <v>0</v>
      </c>
      <c r="AC30" s="4">
        <f t="shared" ref="AC30:AC33" si="60">AA30+AB30</f>
        <v>0</v>
      </c>
      <c r="AD30" s="4">
        <v>0</v>
      </c>
      <c r="AE30" s="4">
        <f t="shared" si="6"/>
        <v>0</v>
      </c>
      <c r="AF30" s="3">
        <v>0</v>
      </c>
      <c r="AG30" s="3">
        <v>0</v>
      </c>
      <c r="AH30" s="3">
        <f t="shared" si="7"/>
        <v>0</v>
      </c>
      <c r="AI30" s="3"/>
      <c r="AJ30" s="3">
        <f t="shared" ref="AJ30:AJ33" si="61">AH30+AI30</f>
        <v>0</v>
      </c>
      <c r="AK30" s="3"/>
      <c r="AL30" s="3">
        <f t="shared" ref="AL30:AL33" si="62">AJ30+AK30</f>
        <v>0</v>
      </c>
      <c r="AM30" s="3"/>
      <c r="AN30" s="3">
        <f t="shared" ref="AN30:AN33" si="63">AL30+AM30</f>
        <v>0</v>
      </c>
      <c r="AO30" s="3"/>
      <c r="AP30" s="3">
        <f t="shared" ref="AP30:AP33" si="64">AN30+AO30</f>
        <v>0</v>
      </c>
      <c r="AQ30" s="3"/>
      <c r="AR30" s="3">
        <f t="shared" si="13"/>
        <v>0</v>
      </c>
      <c r="AS30" s="5" t="s">
        <v>273</v>
      </c>
      <c r="AT30" s="5">
        <v>0</v>
      </c>
    </row>
    <row r="31" spans="1:46" x14ac:dyDescent="0.35">
      <c r="A31" s="30"/>
      <c r="B31" s="33" t="s">
        <v>124</v>
      </c>
      <c r="C31" s="33"/>
      <c r="D31" s="4">
        <v>55076.2</v>
      </c>
      <c r="E31" s="4"/>
      <c r="F31" s="4">
        <f t="shared" si="14"/>
        <v>55076.2</v>
      </c>
      <c r="G31" s="4"/>
      <c r="H31" s="4">
        <f t="shared" si="54"/>
        <v>55076.2</v>
      </c>
      <c r="I31" s="4"/>
      <c r="J31" s="4">
        <f t="shared" si="55"/>
        <v>55076.2</v>
      </c>
      <c r="K31" s="4">
        <f>34923.8</f>
        <v>34923.800000000003</v>
      </c>
      <c r="L31" s="4">
        <f t="shared" si="56"/>
        <v>90000</v>
      </c>
      <c r="M31" s="4"/>
      <c r="N31" s="4">
        <f>L31+M31</f>
        <v>90000</v>
      </c>
      <c r="O31" s="4"/>
      <c r="P31" s="4">
        <f>N31+O31</f>
        <v>90000</v>
      </c>
      <c r="Q31" s="4"/>
      <c r="R31" s="3">
        <f t="shared" si="4"/>
        <v>90000</v>
      </c>
      <c r="S31" s="4">
        <v>0</v>
      </c>
      <c r="T31" s="4">
        <v>0</v>
      </c>
      <c r="U31" s="4">
        <f t="shared" si="5"/>
        <v>0</v>
      </c>
      <c r="V31" s="4">
        <v>0</v>
      </c>
      <c r="W31" s="4">
        <f t="shared" si="57"/>
        <v>0</v>
      </c>
      <c r="X31" s="4">
        <v>0</v>
      </c>
      <c r="Y31" s="4">
        <f t="shared" si="58"/>
        <v>0</v>
      </c>
      <c r="Z31" s="4">
        <v>0</v>
      </c>
      <c r="AA31" s="4">
        <f t="shared" si="59"/>
        <v>0</v>
      </c>
      <c r="AB31" s="4">
        <v>0</v>
      </c>
      <c r="AC31" s="4">
        <f t="shared" si="60"/>
        <v>0</v>
      </c>
      <c r="AD31" s="4">
        <v>0</v>
      </c>
      <c r="AE31" s="3">
        <f t="shared" si="6"/>
        <v>0</v>
      </c>
      <c r="AF31" s="4">
        <v>0</v>
      </c>
      <c r="AG31" s="3">
        <v>0</v>
      </c>
      <c r="AH31" s="3">
        <f t="shared" si="7"/>
        <v>0</v>
      </c>
      <c r="AI31" s="3"/>
      <c r="AJ31" s="3">
        <f t="shared" si="61"/>
        <v>0</v>
      </c>
      <c r="AK31" s="3"/>
      <c r="AL31" s="3">
        <f t="shared" si="62"/>
        <v>0</v>
      </c>
      <c r="AM31" s="3"/>
      <c r="AN31" s="3">
        <f t="shared" si="63"/>
        <v>0</v>
      </c>
      <c r="AO31" s="3"/>
      <c r="AP31" s="3">
        <f t="shared" si="64"/>
        <v>0</v>
      </c>
      <c r="AQ31" s="3"/>
      <c r="AR31" s="3">
        <f t="shared" si="13"/>
        <v>0</v>
      </c>
      <c r="AS31" s="5" t="s">
        <v>256</v>
      </c>
      <c r="AT31" s="5"/>
    </row>
    <row r="32" spans="1:46" x14ac:dyDescent="0.35">
      <c r="A32" s="30"/>
      <c r="B32" s="33" t="s">
        <v>125</v>
      </c>
      <c r="C32" s="33"/>
      <c r="D32" s="4">
        <v>94249.7</v>
      </c>
      <c r="E32" s="4"/>
      <c r="F32" s="4">
        <f t="shared" si="14"/>
        <v>94249.7</v>
      </c>
      <c r="G32" s="4"/>
      <c r="H32" s="4">
        <f t="shared" si="54"/>
        <v>94249.7</v>
      </c>
      <c r="I32" s="4"/>
      <c r="J32" s="4">
        <f t="shared" si="55"/>
        <v>94249.7</v>
      </c>
      <c r="K32" s="4"/>
      <c r="L32" s="4">
        <f t="shared" si="56"/>
        <v>94249.7</v>
      </c>
      <c r="M32" s="4"/>
      <c r="N32" s="4">
        <f>L32+M32</f>
        <v>94249.7</v>
      </c>
      <c r="O32" s="4"/>
      <c r="P32" s="4">
        <f>N32+O32</f>
        <v>94249.7</v>
      </c>
      <c r="Q32" s="4"/>
      <c r="R32" s="3">
        <f t="shared" si="4"/>
        <v>94249.7</v>
      </c>
      <c r="S32" s="4">
        <v>0</v>
      </c>
      <c r="T32" s="4">
        <v>0</v>
      </c>
      <c r="U32" s="4">
        <f t="shared" si="5"/>
        <v>0</v>
      </c>
      <c r="V32" s="4">
        <v>0</v>
      </c>
      <c r="W32" s="4">
        <f t="shared" si="57"/>
        <v>0</v>
      </c>
      <c r="X32" s="4">
        <v>0</v>
      </c>
      <c r="Y32" s="4">
        <f t="shared" si="58"/>
        <v>0</v>
      </c>
      <c r="Z32" s="4">
        <v>0</v>
      </c>
      <c r="AA32" s="4">
        <f t="shared" si="59"/>
        <v>0</v>
      </c>
      <c r="AB32" s="4">
        <v>0</v>
      </c>
      <c r="AC32" s="4">
        <f t="shared" si="60"/>
        <v>0</v>
      </c>
      <c r="AD32" s="4">
        <v>0</v>
      </c>
      <c r="AE32" s="3">
        <f t="shared" si="6"/>
        <v>0</v>
      </c>
      <c r="AF32" s="4">
        <v>0</v>
      </c>
      <c r="AG32" s="3">
        <v>0</v>
      </c>
      <c r="AH32" s="3">
        <f t="shared" si="7"/>
        <v>0</v>
      </c>
      <c r="AI32" s="3"/>
      <c r="AJ32" s="3">
        <f t="shared" si="61"/>
        <v>0</v>
      </c>
      <c r="AK32" s="3"/>
      <c r="AL32" s="3">
        <f t="shared" si="62"/>
        <v>0</v>
      </c>
      <c r="AM32" s="3"/>
      <c r="AN32" s="3">
        <f t="shared" si="63"/>
        <v>0</v>
      </c>
      <c r="AO32" s="3"/>
      <c r="AP32" s="3">
        <f t="shared" si="64"/>
        <v>0</v>
      </c>
      <c r="AQ32" s="3"/>
      <c r="AR32" s="3">
        <f t="shared" si="13"/>
        <v>0</v>
      </c>
      <c r="AS32" s="5" t="s">
        <v>255</v>
      </c>
      <c r="AT32" s="5"/>
    </row>
    <row r="33" spans="1:46" ht="54" x14ac:dyDescent="0.35">
      <c r="A33" s="30" t="s">
        <v>162</v>
      </c>
      <c r="B33" s="33" t="s">
        <v>122</v>
      </c>
      <c r="C33" s="2" t="s">
        <v>59</v>
      </c>
      <c r="D33" s="4">
        <f>D35+D36+D37</f>
        <v>56987.5</v>
      </c>
      <c r="E33" s="4">
        <f>E35+E36+E37</f>
        <v>-2588.1999999999998</v>
      </c>
      <c r="F33" s="4">
        <f t="shared" si="14"/>
        <v>54399.3</v>
      </c>
      <c r="G33" s="4">
        <f>G35+G36+G37</f>
        <v>10875.009</v>
      </c>
      <c r="H33" s="4">
        <f t="shared" si="54"/>
        <v>65274.309000000001</v>
      </c>
      <c r="I33" s="4">
        <f>I35+I36+I37</f>
        <v>0</v>
      </c>
      <c r="J33" s="4">
        <f t="shared" si="55"/>
        <v>65274.309000000001</v>
      </c>
      <c r="K33" s="4">
        <f>K35+K36+K37</f>
        <v>0</v>
      </c>
      <c r="L33" s="4">
        <f t="shared" si="56"/>
        <v>65274.309000000001</v>
      </c>
      <c r="M33" s="4">
        <f>M35+M36+M37</f>
        <v>0</v>
      </c>
      <c r="N33" s="4">
        <f>L33+M33</f>
        <v>65274.309000000001</v>
      </c>
      <c r="O33" s="4">
        <f>O35+O36+O37</f>
        <v>0</v>
      </c>
      <c r="P33" s="4">
        <f>N33+O33</f>
        <v>65274.309000000001</v>
      </c>
      <c r="Q33" s="4">
        <f>Q35+Q36+Q37</f>
        <v>0</v>
      </c>
      <c r="R33" s="3">
        <f t="shared" si="4"/>
        <v>65274.309000000001</v>
      </c>
      <c r="S33" s="4">
        <f t="shared" ref="S33:AF33" si="65">S35+S36+S37</f>
        <v>0</v>
      </c>
      <c r="T33" s="4">
        <f t="shared" ref="T33:V33" si="66">T35+T36+T37</f>
        <v>0</v>
      </c>
      <c r="U33" s="4">
        <f t="shared" si="5"/>
        <v>0</v>
      </c>
      <c r="V33" s="4">
        <f t="shared" si="66"/>
        <v>0</v>
      </c>
      <c r="W33" s="4">
        <f t="shared" si="57"/>
        <v>0</v>
      </c>
      <c r="X33" s="4">
        <f t="shared" ref="X33" si="67">X35+X36+X37</f>
        <v>0</v>
      </c>
      <c r="Y33" s="4">
        <f t="shared" si="58"/>
        <v>0</v>
      </c>
      <c r="Z33" s="4">
        <f t="shared" ref="Z33:AB33" si="68">Z35+Z36+Z37</f>
        <v>0</v>
      </c>
      <c r="AA33" s="4">
        <f t="shared" si="59"/>
        <v>0</v>
      </c>
      <c r="AB33" s="4">
        <f t="shared" si="68"/>
        <v>0</v>
      </c>
      <c r="AC33" s="4">
        <f t="shared" si="60"/>
        <v>0</v>
      </c>
      <c r="AD33" s="4">
        <f t="shared" ref="AD33" si="69">AD35+AD36+AD37</f>
        <v>0</v>
      </c>
      <c r="AE33" s="3">
        <f t="shared" si="6"/>
        <v>0</v>
      </c>
      <c r="AF33" s="4">
        <f t="shared" si="65"/>
        <v>0</v>
      </c>
      <c r="AG33" s="3">
        <f t="shared" ref="AG33:AI33" si="70">AG35+AG36+AG37</f>
        <v>0</v>
      </c>
      <c r="AH33" s="3">
        <f t="shared" si="7"/>
        <v>0</v>
      </c>
      <c r="AI33" s="3">
        <f t="shared" si="70"/>
        <v>0</v>
      </c>
      <c r="AJ33" s="3">
        <f t="shared" si="61"/>
        <v>0</v>
      </c>
      <c r="AK33" s="3">
        <f t="shared" ref="AK33:AM33" si="71">AK35+AK36+AK37</f>
        <v>0</v>
      </c>
      <c r="AL33" s="3">
        <f t="shared" si="62"/>
        <v>0</v>
      </c>
      <c r="AM33" s="3">
        <f t="shared" si="71"/>
        <v>0</v>
      </c>
      <c r="AN33" s="3">
        <f t="shared" si="63"/>
        <v>0</v>
      </c>
      <c r="AO33" s="3">
        <f t="shared" ref="AO33:AQ33" si="72">AO35+AO36+AO37</f>
        <v>0</v>
      </c>
      <c r="AP33" s="3">
        <f t="shared" si="64"/>
        <v>0</v>
      </c>
      <c r="AQ33" s="3">
        <f t="shared" si="72"/>
        <v>0</v>
      </c>
      <c r="AR33" s="3">
        <f t="shared" si="13"/>
        <v>0</v>
      </c>
      <c r="AS33" s="5"/>
      <c r="AT33" s="5"/>
    </row>
    <row r="34" spans="1:46" x14ac:dyDescent="0.35">
      <c r="A34" s="30"/>
      <c r="B34" s="33" t="s">
        <v>120</v>
      </c>
      <c r="C34" s="3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3"/>
      <c r="AF34" s="4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5"/>
      <c r="AT34" s="5"/>
    </row>
    <row r="35" spans="1:46" hidden="1" x14ac:dyDescent="0.35">
      <c r="A35" s="13"/>
      <c r="B35" s="17" t="s">
        <v>6</v>
      </c>
      <c r="C35" s="1"/>
      <c r="D35" s="4">
        <v>2642.5999999999995</v>
      </c>
      <c r="E35" s="4">
        <f>-961.887-1626.313</f>
        <v>-2588.1999999999998</v>
      </c>
      <c r="F35" s="4">
        <f t="shared" si="14"/>
        <v>54.399999999999636</v>
      </c>
      <c r="G35" s="4">
        <f>8334.188+2454.875+85.946</f>
        <v>10875.009</v>
      </c>
      <c r="H35" s="4">
        <f t="shared" ref="H35:H38" si="73">F35+G35</f>
        <v>10929.409</v>
      </c>
      <c r="I35" s="4"/>
      <c r="J35" s="4">
        <f t="shared" ref="J35:J38" si="74">H35+I35</f>
        <v>10929.409</v>
      </c>
      <c r="K35" s="4"/>
      <c r="L35" s="4">
        <f t="shared" ref="L35:L38" si="75">J35+K35</f>
        <v>10929.409</v>
      </c>
      <c r="M35" s="4"/>
      <c r="N35" s="4">
        <f>L35+M35</f>
        <v>10929.409</v>
      </c>
      <c r="O35" s="4"/>
      <c r="P35" s="4">
        <f>N35+O35</f>
        <v>10929.409</v>
      </c>
      <c r="Q35" s="4"/>
      <c r="R35" s="4">
        <f t="shared" si="4"/>
        <v>10929.409</v>
      </c>
      <c r="S35" s="4">
        <v>0</v>
      </c>
      <c r="T35" s="4">
        <v>0</v>
      </c>
      <c r="U35" s="4">
        <f t="shared" si="5"/>
        <v>0</v>
      </c>
      <c r="V35" s="4">
        <v>0</v>
      </c>
      <c r="W35" s="4">
        <f t="shared" ref="W35:W38" si="76">U35+V35</f>
        <v>0</v>
      </c>
      <c r="X35" s="4">
        <v>0</v>
      </c>
      <c r="Y35" s="4">
        <f t="shared" ref="Y35:Y38" si="77">W35+X35</f>
        <v>0</v>
      </c>
      <c r="Z35" s="4">
        <v>0</v>
      </c>
      <c r="AA35" s="4">
        <f t="shared" ref="AA35:AA38" si="78">Y35+Z35</f>
        <v>0</v>
      </c>
      <c r="AB35" s="4">
        <v>0</v>
      </c>
      <c r="AC35" s="4">
        <f t="shared" ref="AC35:AC38" si="79">AA35+AB35</f>
        <v>0</v>
      </c>
      <c r="AD35" s="4">
        <v>0</v>
      </c>
      <c r="AE35" s="4">
        <f t="shared" si="6"/>
        <v>0</v>
      </c>
      <c r="AF35" s="4">
        <v>0</v>
      </c>
      <c r="AG35" s="3">
        <v>0</v>
      </c>
      <c r="AH35" s="3">
        <f t="shared" si="7"/>
        <v>0</v>
      </c>
      <c r="AI35" s="3"/>
      <c r="AJ35" s="3">
        <f t="shared" ref="AJ35:AJ38" si="80">AH35+AI35</f>
        <v>0</v>
      </c>
      <c r="AK35" s="3"/>
      <c r="AL35" s="3">
        <f t="shared" ref="AL35:AL38" si="81">AJ35+AK35</f>
        <v>0</v>
      </c>
      <c r="AM35" s="3"/>
      <c r="AN35" s="3">
        <f t="shared" ref="AN35:AN38" si="82">AL35+AM35</f>
        <v>0</v>
      </c>
      <c r="AO35" s="3"/>
      <c r="AP35" s="3">
        <f t="shared" ref="AP35:AP38" si="83">AN35+AO35</f>
        <v>0</v>
      </c>
      <c r="AQ35" s="3"/>
      <c r="AR35" s="3">
        <f t="shared" si="13"/>
        <v>0</v>
      </c>
      <c r="AS35" s="5" t="s">
        <v>335</v>
      </c>
      <c r="AT35" s="5">
        <v>0</v>
      </c>
    </row>
    <row r="36" spans="1:46" x14ac:dyDescent="0.35">
      <c r="A36" s="30"/>
      <c r="B36" s="33" t="s">
        <v>124</v>
      </c>
      <c r="C36" s="33"/>
      <c r="D36" s="4">
        <v>2717.2</v>
      </c>
      <c r="E36" s="4"/>
      <c r="F36" s="4">
        <f t="shared" si="14"/>
        <v>2717.2</v>
      </c>
      <c r="G36" s="4"/>
      <c r="H36" s="4">
        <f t="shared" si="73"/>
        <v>2717.2</v>
      </c>
      <c r="I36" s="4"/>
      <c r="J36" s="4">
        <f t="shared" si="74"/>
        <v>2717.2</v>
      </c>
      <c r="K36" s="4"/>
      <c r="L36" s="4">
        <f t="shared" si="75"/>
        <v>2717.2</v>
      </c>
      <c r="M36" s="4"/>
      <c r="N36" s="4">
        <f>L36+M36</f>
        <v>2717.2</v>
      </c>
      <c r="O36" s="4"/>
      <c r="P36" s="4">
        <f>N36+O36</f>
        <v>2717.2</v>
      </c>
      <c r="Q36" s="4"/>
      <c r="R36" s="3">
        <f t="shared" si="4"/>
        <v>2717.2</v>
      </c>
      <c r="S36" s="4">
        <v>0</v>
      </c>
      <c r="T36" s="4">
        <v>0</v>
      </c>
      <c r="U36" s="4">
        <f t="shared" si="5"/>
        <v>0</v>
      </c>
      <c r="V36" s="4">
        <v>0</v>
      </c>
      <c r="W36" s="4">
        <f t="shared" si="76"/>
        <v>0</v>
      </c>
      <c r="X36" s="4">
        <v>0</v>
      </c>
      <c r="Y36" s="4">
        <f t="shared" si="77"/>
        <v>0</v>
      </c>
      <c r="Z36" s="4">
        <v>0</v>
      </c>
      <c r="AA36" s="4">
        <f t="shared" si="78"/>
        <v>0</v>
      </c>
      <c r="AB36" s="4">
        <v>0</v>
      </c>
      <c r="AC36" s="4">
        <f t="shared" si="79"/>
        <v>0</v>
      </c>
      <c r="AD36" s="4">
        <v>0</v>
      </c>
      <c r="AE36" s="3">
        <f t="shared" si="6"/>
        <v>0</v>
      </c>
      <c r="AF36" s="4">
        <v>0</v>
      </c>
      <c r="AG36" s="3">
        <v>0</v>
      </c>
      <c r="AH36" s="3">
        <f t="shared" si="7"/>
        <v>0</v>
      </c>
      <c r="AI36" s="3"/>
      <c r="AJ36" s="3">
        <f t="shared" si="80"/>
        <v>0</v>
      </c>
      <c r="AK36" s="3"/>
      <c r="AL36" s="3">
        <f t="shared" si="81"/>
        <v>0</v>
      </c>
      <c r="AM36" s="3"/>
      <c r="AN36" s="3">
        <f t="shared" si="82"/>
        <v>0</v>
      </c>
      <c r="AO36" s="3"/>
      <c r="AP36" s="3">
        <f t="shared" si="83"/>
        <v>0</v>
      </c>
      <c r="AQ36" s="3"/>
      <c r="AR36" s="3">
        <f t="shared" si="13"/>
        <v>0</v>
      </c>
      <c r="AS36" s="5" t="s">
        <v>255</v>
      </c>
      <c r="AT36" s="5"/>
    </row>
    <row r="37" spans="1:46" x14ac:dyDescent="0.35">
      <c r="A37" s="30"/>
      <c r="B37" s="33" t="s">
        <v>125</v>
      </c>
      <c r="C37" s="33"/>
      <c r="D37" s="4">
        <v>51627.7</v>
      </c>
      <c r="E37" s="4"/>
      <c r="F37" s="4">
        <f t="shared" si="14"/>
        <v>51627.7</v>
      </c>
      <c r="G37" s="4"/>
      <c r="H37" s="4">
        <f t="shared" si="73"/>
        <v>51627.7</v>
      </c>
      <c r="I37" s="4"/>
      <c r="J37" s="4">
        <f t="shared" si="74"/>
        <v>51627.7</v>
      </c>
      <c r="K37" s="4"/>
      <c r="L37" s="4">
        <f t="shared" si="75"/>
        <v>51627.7</v>
      </c>
      <c r="M37" s="4"/>
      <c r="N37" s="4">
        <f>L37+M37</f>
        <v>51627.7</v>
      </c>
      <c r="O37" s="4"/>
      <c r="P37" s="4">
        <f>N37+O37</f>
        <v>51627.7</v>
      </c>
      <c r="Q37" s="4"/>
      <c r="R37" s="3">
        <f t="shared" si="4"/>
        <v>51627.7</v>
      </c>
      <c r="S37" s="4">
        <v>0</v>
      </c>
      <c r="T37" s="4">
        <v>0</v>
      </c>
      <c r="U37" s="4">
        <f t="shared" si="5"/>
        <v>0</v>
      </c>
      <c r="V37" s="4">
        <v>0</v>
      </c>
      <c r="W37" s="4">
        <f t="shared" si="76"/>
        <v>0</v>
      </c>
      <c r="X37" s="4">
        <v>0</v>
      </c>
      <c r="Y37" s="4">
        <f t="shared" si="77"/>
        <v>0</v>
      </c>
      <c r="Z37" s="4">
        <v>0</v>
      </c>
      <c r="AA37" s="4">
        <f t="shared" si="78"/>
        <v>0</v>
      </c>
      <c r="AB37" s="4">
        <v>0</v>
      </c>
      <c r="AC37" s="4">
        <f t="shared" si="79"/>
        <v>0</v>
      </c>
      <c r="AD37" s="4">
        <v>0</v>
      </c>
      <c r="AE37" s="3">
        <f t="shared" si="6"/>
        <v>0</v>
      </c>
      <c r="AF37" s="4">
        <v>0</v>
      </c>
      <c r="AG37" s="3">
        <v>0</v>
      </c>
      <c r="AH37" s="3">
        <f t="shared" si="7"/>
        <v>0</v>
      </c>
      <c r="AI37" s="3"/>
      <c r="AJ37" s="3">
        <f t="shared" si="80"/>
        <v>0</v>
      </c>
      <c r="AK37" s="3"/>
      <c r="AL37" s="3">
        <f t="shared" si="81"/>
        <v>0</v>
      </c>
      <c r="AM37" s="3"/>
      <c r="AN37" s="3">
        <f t="shared" si="82"/>
        <v>0</v>
      </c>
      <c r="AO37" s="3"/>
      <c r="AP37" s="3">
        <f t="shared" si="83"/>
        <v>0</v>
      </c>
      <c r="AQ37" s="3"/>
      <c r="AR37" s="3">
        <f t="shared" si="13"/>
        <v>0</v>
      </c>
      <c r="AS37" s="5" t="s">
        <v>255</v>
      </c>
      <c r="AT37" s="5"/>
    </row>
    <row r="38" spans="1:46" ht="54" x14ac:dyDescent="0.35">
      <c r="A38" s="30" t="s">
        <v>165</v>
      </c>
      <c r="B38" s="33" t="s">
        <v>123</v>
      </c>
      <c r="C38" s="2" t="s">
        <v>59</v>
      </c>
      <c r="D38" s="4">
        <f>D40+D41+D42</f>
        <v>162811.29999999999</v>
      </c>
      <c r="E38" s="4">
        <f>E40+E41+E42</f>
        <v>-11490.373</v>
      </c>
      <c r="F38" s="4">
        <f t="shared" si="14"/>
        <v>151320.927</v>
      </c>
      <c r="G38" s="4">
        <f>G40+G41+G42</f>
        <v>32.229999999999997</v>
      </c>
      <c r="H38" s="4">
        <f t="shared" si="73"/>
        <v>151353.15700000001</v>
      </c>
      <c r="I38" s="4">
        <f>I40+I41+I42</f>
        <v>0</v>
      </c>
      <c r="J38" s="4">
        <f t="shared" si="74"/>
        <v>151353.15700000001</v>
      </c>
      <c r="K38" s="4">
        <f>K40+K41+K42</f>
        <v>0</v>
      </c>
      <c r="L38" s="4">
        <f t="shared" si="75"/>
        <v>151353.15700000001</v>
      </c>
      <c r="M38" s="4">
        <f>M40+M41+M42</f>
        <v>0</v>
      </c>
      <c r="N38" s="4">
        <f>L38+M38</f>
        <v>151353.15700000001</v>
      </c>
      <c r="O38" s="4">
        <f>O40+O41+O42</f>
        <v>0</v>
      </c>
      <c r="P38" s="4">
        <f>N38+O38</f>
        <v>151353.15700000001</v>
      </c>
      <c r="Q38" s="4">
        <f>Q40+Q41+Q42</f>
        <v>0</v>
      </c>
      <c r="R38" s="3">
        <f t="shared" si="4"/>
        <v>151353.15700000001</v>
      </c>
      <c r="S38" s="4">
        <f t="shared" ref="S38:AF38" si="84">S40+S41+S42</f>
        <v>0</v>
      </c>
      <c r="T38" s="4">
        <f t="shared" ref="T38:V38" si="85">T40+T41+T42</f>
        <v>0</v>
      </c>
      <c r="U38" s="4">
        <f t="shared" si="5"/>
        <v>0</v>
      </c>
      <c r="V38" s="4">
        <f t="shared" si="85"/>
        <v>0</v>
      </c>
      <c r="W38" s="4">
        <f t="shared" si="76"/>
        <v>0</v>
      </c>
      <c r="X38" s="4">
        <f t="shared" ref="X38" si="86">X40+X41+X42</f>
        <v>0</v>
      </c>
      <c r="Y38" s="4">
        <f t="shared" si="77"/>
        <v>0</v>
      </c>
      <c r="Z38" s="4">
        <f t="shared" ref="Z38:AB38" si="87">Z40+Z41+Z42</f>
        <v>0</v>
      </c>
      <c r="AA38" s="4">
        <f t="shared" si="78"/>
        <v>0</v>
      </c>
      <c r="AB38" s="4">
        <f t="shared" si="87"/>
        <v>0</v>
      </c>
      <c r="AC38" s="4">
        <f t="shared" si="79"/>
        <v>0</v>
      </c>
      <c r="AD38" s="4">
        <f t="shared" ref="AD38" si="88">AD40+AD41+AD42</f>
        <v>0</v>
      </c>
      <c r="AE38" s="3">
        <f t="shared" si="6"/>
        <v>0</v>
      </c>
      <c r="AF38" s="4">
        <f t="shared" si="84"/>
        <v>0</v>
      </c>
      <c r="AG38" s="3">
        <f t="shared" ref="AG38:AI38" si="89">AG40+AG41+AG42</f>
        <v>0</v>
      </c>
      <c r="AH38" s="3">
        <f t="shared" si="7"/>
        <v>0</v>
      </c>
      <c r="AI38" s="3">
        <f t="shared" si="89"/>
        <v>0</v>
      </c>
      <c r="AJ38" s="3">
        <f t="shared" si="80"/>
        <v>0</v>
      </c>
      <c r="AK38" s="3">
        <f t="shared" ref="AK38:AM38" si="90">AK40+AK41+AK42</f>
        <v>0</v>
      </c>
      <c r="AL38" s="3">
        <f t="shared" si="81"/>
        <v>0</v>
      </c>
      <c r="AM38" s="3">
        <f t="shared" si="90"/>
        <v>0</v>
      </c>
      <c r="AN38" s="3">
        <f t="shared" si="82"/>
        <v>0</v>
      </c>
      <c r="AO38" s="3">
        <f t="shared" ref="AO38:AQ38" si="91">AO40+AO41+AO42</f>
        <v>0</v>
      </c>
      <c r="AP38" s="3">
        <f t="shared" si="83"/>
        <v>0</v>
      </c>
      <c r="AQ38" s="3">
        <f t="shared" si="91"/>
        <v>0</v>
      </c>
      <c r="AR38" s="3">
        <f t="shared" si="13"/>
        <v>0</v>
      </c>
      <c r="AS38" s="5"/>
      <c r="AT38" s="5"/>
    </row>
    <row r="39" spans="1:46" x14ac:dyDescent="0.35">
      <c r="A39" s="30"/>
      <c r="B39" s="33" t="s">
        <v>120</v>
      </c>
      <c r="C39" s="33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3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3"/>
      <c r="AF39" s="4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5"/>
      <c r="AT39" s="5"/>
    </row>
    <row r="40" spans="1:46" hidden="1" x14ac:dyDescent="0.35">
      <c r="A40" s="13"/>
      <c r="B40" s="17" t="s">
        <v>6</v>
      </c>
      <c r="C40" s="1"/>
      <c r="D40" s="4">
        <v>72811.3</v>
      </c>
      <c r="E40" s="4">
        <f>-8199.313-3291.06</f>
        <v>-11490.373</v>
      </c>
      <c r="F40" s="4">
        <f t="shared" si="14"/>
        <v>61320.927000000003</v>
      </c>
      <c r="G40" s="4">
        <v>32.229999999999997</v>
      </c>
      <c r="H40" s="4">
        <f t="shared" ref="H40:H49" si="92">F40+G40</f>
        <v>61353.157000000007</v>
      </c>
      <c r="I40" s="4"/>
      <c r="J40" s="4">
        <f t="shared" ref="J40:J49" si="93">H40+I40</f>
        <v>61353.157000000007</v>
      </c>
      <c r="K40" s="4"/>
      <c r="L40" s="4">
        <f t="shared" ref="L40:L49" si="94">J40+K40</f>
        <v>61353.157000000007</v>
      </c>
      <c r="M40" s="4"/>
      <c r="N40" s="4">
        <f>L40+M40</f>
        <v>61353.157000000007</v>
      </c>
      <c r="O40" s="4"/>
      <c r="P40" s="4">
        <f>N40+O40</f>
        <v>61353.157000000007</v>
      </c>
      <c r="Q40" s="4"/>
      <c r="R40" s="4">
        <f t="shared" si="4"/>
        <v>61353.157000000007</v>
      </c>
      <c r="S40" s="4">
        <v>0</v>
      </c>
      <c r="T40" s="4">
        <v>0</v>
      </c>
      <c r="U40" s="4">
        <f t="shared" si="5"/>
        <v>0</v>
      </c>
      <c r="V40" s="4">
        <v>0</v>
      </c>
      <c r="W40" s="4">
        <f t="shared" ref="W40:W49" si="95">U40+V40</f>
        <v>0</v>
      </c>
      <c r="X40" s="4">
        <v>0</v>
      </c>
      <c r="Y40" s="4">
        <f t="shared" ref="Y40:Y43" si="96">W40+X40</f>
        <v>0</v>
      </c>
      <c r="Z40" s="4">
        <v>0</v>
      </c>
      <c r="AA40" s="4">
        <f t="shared" ref="AA40:AA43" si="97">Y40+Z40</f>
        <v>0</v>
      </c>
      <c r="AB40" s="4">
        <v>0</v>
      </c>
      <c r="AC40" s="4">
        <f t="shared" ref="AC40:AC43" si="98">AA40+AB40</f>
        <v>0</v>
      </c>
      <c r="AD40" s="4">
        <v>0</v>
      </c>
      <c r="AE40" s="4">
        <f t="shared" si="6"/>
        <v>0</v>
      </c>
      <c r="AF40" s="4">
        <v>0</v>
      </c>
      <c r="AG40" s="3">
        <v>0</v>
      </c>
      <c r="AH40" s="3">
        <f t="shared" si="7"/>
        <v>0</v>
      </c>
      <c r="AI40" s="3"/>
      <c r="AJ40" s="3">
        <f t="shared" ref="AJ40:AJ49" si="99">AH40+AI40</f>
        <v>0</v>
      </c>
      <c r="AK40" s="3"/>
      <c r="AL40" s="3">
        <f t="shared" ref="AL40:AL49" si="100">AJ40+AK40</f>
        <v>0</v>
      </c>
      <c r="AM40" s="3"/>
      <c r="AN40" s="3">
        <f t="shared" ref="AN40:AN44" si="101">AL40+AM40</f>
        <v>0</v>
      </c>
      <c r="AO40" s="3"/>
      <c r="AP40" s="3">
        <f t="shared" ref="AP40:AP44" si="102">AN40+AO40</f>
        <v>0</v>
      </c>
      <c r="AQ40" s="3"/>
      <c r="AR40" s="3">
        <f t="shared" si="13"/>
        <v>0</v>
      </c>
      <c r="AS40" s="5" t="s">
        <v>336</v>
      </c>
      <c r="AT40" s="5">
        <v>0</v>
      </c>
    </row>
    <row r="41" spans="1:46" x14ac:dyDescent="0.35">
      <c r="A41" s="30"/>
      <c r="B41" s="33" t="s">
        <v>124</v>
      </c>
      <c r="C41" s="33"/>
      <c r="D41" s="4">
        <v>90000</v>
      </c>
      <c r="E41" s="4"/>
      <c r="F41" s="4">
        <f t="shared" si="14"/>
        <v>90000</v>
      </c>
      <c r="G41" s="4"/>
      <c r="H41" s="4">
        <f t="shared" si="92"/>
        <v>90000</v>
      </c>
      <c r="I41" s="4"/>
      <c r="J41" s="4">
        <f t="shared" si="93"/>
        <v>90000</v>
      </c>
      <c r="K41" s="4"/>
      <c r="L41" s="4">
        <f t="shared" si="94"/>
        <v>90000</v>
      </c>
      <c r="M41" s="4"/>
      <c r="N41" s="4">
        <f>L41+M41</f>
        <v>90000</v>
      </c>
      <c r="O41" s="4"/>
      <c r="P41" s="4">
        <f>N41+O41</f>
        <v>90000</v>
      </c>
      <c r="Q41" s="4"/>
      <c r="R41" s="3">
        <f t="shared" si="4"/>
        <v>90000</v>
      </c>
      <c r="S41" s="4">
        <v>0</v>
      </c>
      <c r="T41" s="4">
        <v>0</v>
      </c>
      <c r="U41" s="4">
        <f t="shared" si="5"/>
        <v>0</v>
      </c>
      <c r="V41" s="4">
        <v>0</v>
      </c>
      <c r="W41" s="4">
        <f t="shared" si="95"/>
        <v>0</v>
      </c>
      <c r="X41" s="4">
        <v>0</v>
      </c>
      <c r="Y41" s="4">
        <f t="shared" si="96"/>
        <v>0</v>
      </c>
      <c r="Z41" s="4">
        <v>0</v>
      </c>
      <c r="AA41" s="4">
        <f t="shared" si="97"/>
        <v>0</v>
      </c>
      <c r="AB41" s="4">
        <v>0</v>
      </c>
      <c r="AC41" s="4">
        <f t="shared" si="98"/>
        <v>0</v>
      </c>
      <c r="AD41" s="4">
        <v>0</v>
      </c>
      <c r="AE41" s="3">
        <f t="shared" si="6"/>
        <v>0</v>
      </c>
      <c r="AF41" s="4">
        <v>0</v>
      </c>
      <c r="AG41" s="3">
        <v>0</v>
      </c>
      <c r="AH41" s="3">
        <f t="shared" si="7"/>
        <v>0</v>
      </c>
      <c r="AI41" s="3"/>
      <c r="AJ41" s="3">
        <f t="shared" si="99"/>
        <v>0</v>
      </c>
      <c r="AK41" s="3"/>
      <c r="AL41" s="3">
        <f t="shared" si="100"/>
        <v>0</v>
      </c>
      <c r="AM41" s="3"/>
      <c r="AN41" s="3">
        <f t="shared" si="101"/>
        <v>0</v>
      </c>
      <c r="AO41" s="3"/>
      <c r="AP41" s="3">
        <f t="shared" si="102"/>
        <v>0</v>
      </c>
      <c r="AQ41" s="3"/>
      <c r="AR41" s="3">
        <f t="shared" si="13"/>
        <v>0</v>
      </c>
      <c r="AS41" s="5" t="s">
        <v>257</v>
      </c>
      <c r="AT41" s="5"/>
    </row>
    <row r="42" spans="1:46" hidden="1" x14ac:dyDescent="0.35">
      <c r="A42" s="13"/>
      <c r="B42" s="17" t="s">
        <v>125</v>
      </c>
      <c r="C42" s="1"/>
      <c r="D42" s="4">
        <v>0</v>
      </c>
      <c r="E42" s="4">
        <v>0</v>
      </c>
      <c r="F42" s="4">
        <f t="shared" si="14"/>
        <v>0</v>
      </c>
      <c r="G42" s="4">
        <v>0</v>
      </c>
      <c r="H42" s="4">
        <f t="shared" si="92"/>
        <v>0</v>
      </c>
      <c r="I42" s="4">
        <v>0</v>
      </c>
      <c r="J42" s="4">
        <f t="shared" si="93"/>
        <v>0</v>
      </c>
      <c r="K42" s="4">
        <v>0</v>
      </c>
      <c r="L42" s="4">
        <f t="shared" si="94"/>
        <v>0</v>
      </c>
      <c r="M42" s="4">
        <v>0</v>
      </c>
      <c r="N42" s="4">
        <f>L42+M42</f>
        <v>0</v>
      </c>
      <c r="O42" s="4">
        <v>0</v>
      </c>
      <c r="P42" s="4">
        <f>N42+O42</f>
        <v>0</v>
      </c>
      <c r="Q42" s="4">
        <v>0</v>
      </c>
      <c r="R42" s="4">
        <f t="shared" si="4"/>
        <v>0</v>
      </c>
      <c r="S42" s="4">
        <v>0</v>
      </c>
      <c r="T42" s="4">
        <v>0</v>
      </c>
      <c r="U42" s="4">
        <f t="shared" si="5"/>
        <v>0</v>
      </c>
      <c r="V42" s="4">
        <v>0</v>
      </c>
      <c r="W42" s="4">
        <f t="shared" si="95"/>
        <v>0</v>
      </c>
      <c r="X42" s="4">
        <v>0</v>
      </c>
      <c r="Y42" s="4">
        <f t="shared" si="96"/>
        <v>0</v>
      </c>
      <c r="Z42" s="4">
        <v>0</v>
      </c>
      <c r="AA42" s="4">
        <f t="shared" si="97"/>
        <v>0</v>
      </c>
      <c r="AB42" s="4">
        <v>0</v>
      </c>
      <c r="AC42" s="4">
        <f t="shared" si="98"/>
        <v>0</v>
      </c>
      <c r="AD42" s="4">
        <v>0</v>
      </c>
      <c r="AE42" s="4">
        <f t="shared" si="6"/>
        <v>0</v>
      </c>
      <c r="AF42" s="4">
        <v>0</v>
      </c>
      <c r="AG42" s="3">
        <v>0</v>
      </c>
      <c r="AH42" s="3">
        <f t="shared" si="7"/>
        <v>0</v>
      </c>
      <c r="AI42" s="3"/>
      <c r="AJ42" s="3">
        <f t="shared" si="99"/>
        <v>0</v>
      </c>
      <c r="AK42" s="3"/>
      <c r="AL42" s="3">
        <f t="shared" si="100"/>
        <v>0</v>
      </c>
      <c r="AM42" s="3"/>
      <c r="AN42" s="3">
        <f t="shared" si="101"/>
        <v>0</v>
      </c>
      <c r="AO42" s="3"/>
      <c r="AP42" s="3">
        <f t="shared" si="102"/>
        <v>0</v>
      </c>
      <c r="AQ42" s="3"/>
      <c r="AR42" s="3">
        <f t="shared" si="13"/>
        <v>0</v>
      </c>
      <c r="AS42" s="5"/>
      <c r="AT42" s="5">
        <v>0</v>
      </c>
    </row>
    <row r="43" spans="1:46" ht="54" customHeight="1" x14ac:dyDescent="0.35">
      <c r="A43" s="30" t="s">
        <v>159</v>
      </c>
      <c r="B43" s="33" t="s">
        <v>306</v>
      </c>
      <c r="C43" s="2" t="s">
        <v>59</v>
      </c>
      <c r="D43" s="4">
        <v>0</v>
      </c>
      <c r="E43" s="4">
        <v>0</v>
      </c>
      <c r="F43" s="4">
        <f t="shared" si="14"/>
        <v>0</v>
      </c>
      <c r="G43" s="4">
        <v>0</v>
      </c>
      <c r="H43" s="4">
        <f t="shared" si="92"/>
        <v>0</v>
      </c>
      <c r="I43" s="4">
        <v>0</v>
      </c>
      <c r="J43" s="4">
        <f t="shared" si="93"/>
        <v>0</v>
      </c>
      <c r="K43" s="4">
        <v>0</v>
      </c>
      <c r="L43" s="4">
        <f t="shared" si="94"/>
        <v>0</v>
      </c>
      <c r="M43" s="4">
        <v>0</v>
      </c>
      <c r="N43" s="4">
        <f>L43+M43</f>
        <v>0</v>
      </c>
      <c r="O43" s="4">
        <v>0</v>
      </c>
      <c r="P43" s="4">
        <f>N43+O43</f>
        <v>0</v>
      </c>
      <c r="Q43" s="4">
        <v>0</v>
      </c>
      <c r="R43" s="3">
        <f t="shared" si="4"/>
        <v>0</v>
      </c>
      <c r="S43" s="4">
        <v>0</v>
      </c>
      <c r="T43" s="4">
        <v>0</v>
      </c>
      <c r="U43" s="4">
        <f t="shared" si="5"/>
        <v>0</v>
      </c>
      <c r="V43" s="4">
        <v>0</v>
      </c>
      <c r="W43" s="4">
        <f t="shared" si="95"/>
        <v>0</v>
      </c>
      <c r="X43" s="4">
        <v>0</v>
      </c>
      <c r="Y43" s="4">
        <f t="shared" si="96"/>
        <v>0</v>
      </c>
      <c r="Z43" s="4">
        <v>0</v>
      </c>
      <c r="AA43" s="4">
        <f t="shared" si="97"/>
        <v>0</v>
      </c>
      <c r="AB43" s="4">
        <v>0</v>
      </c>
      <c r="AC43" s="4">
        <f t="shared" si="98"/>
        <v>0</v>
      </c>
      <c r="AD43" s="4">
        <v>0</v>
      </c>
      <c r="AE43" s="3">
        <f t="shared" si="6"/>
        <v>0</v>
      </c>
      <c r="AF43" s="4">
        <v>150000</v>
      </c>
      <c r="AG43" s="3"/>
      <c r="AH43" s="3">
        <f t="shared" si="7"/>
        <v>150000</v>
      </c>
      <c r="AI43" s="3"/>
      <c r="AJ43" s="3">
        <f t="shared" si="99"/>
        <v>150000</v>
      </c>
      <c r="AK43" s="3"/>
      <c r="AL43" s="3">
        <f t="shared" si="100"/>
        <v>150000</v>
      </c>
      <c r="AM43" s="3"/>
      <c r="AN43" s="3">
        <f t="shared" si="101"/>
        <v>150000</v>
      </c>
      <c r="AO43" s="3"/>
      <c r="AP43" s="3">
        <f t="shared" si="102"/>
        <v>150000</v>
      </c>
      <c r="AQ43" s="3"/>
      <c r="AR43" s="3">
        <f t="shared" si="13"/>
        <v>150000</v>
      </c>
      <c r="AS43" s="5" t="s">
        <v>276</v>
      </c>
      <c r="AT43" s="5"/>
    </row>
    <row r="44" spans="1:46" ht="54" x14ac:dyDescent="0.35">
      <c r="A44" s="30" t="s">
        <v>166</v>
      </c>
      <c r="B44" s="33" t="s">
        <v>127</v>
      </c>
      <c r="C44" s="2" t="s">
        <v>59</v>
      </c>
      <c r="D44" s="4">
        <v>160630.9</v>
      </c>
      <c r="E44" s="4"/>
      <c r="F44" s="4">
        <f t="shared" si="14"/>
        <v>160630.9</v>
      </c>
      <c r="G44" s="4">
        <v>-100000</v>
      </c>
      <c r="H44" s="4">
        <f t="shared" si="92"/>
        <v>60630.899999999994</v>
      </c>
      <c r="I44" s="4"/>
      <c r="J44" s="4">
        <f t="shared" si="93"/>
        <v>60630.899999999994</v>
      </c>
      <c r="K44" s="4">
        <f>K46+K47</f>
        <v>123529.60000000001</v>
      </c>
      <c r="L44" s="4">
        <f>J44+K44</f>
        <v>184160.5</v>
      </c>
      <c r="M44" s="4">
        <f>M46+M47</f>
        <v>4997.1689999999999</v>
      </c>
      <c r="N44" s="4">
        <f>L44+M44</f>
        <v>189157.66899999999</v>
      </c>
      <c r="O44" s="4">
        <f>O46+O47</f>
        <v>0</v>
      </c>
      <c r="P44" s="4">
        <f>N44+O44</f>
        <v>189157.66899999999</v>
      </c>
      <c r="Q44" s="4">
        <f>Q46+Q47</f>
        <v>-67937.13</v>
      </c>
      <c r="R44" s="3">
        <f t="shared" si="4"/>
        <v>121220.53899999999</v>
      </c>
      <c r="S44" s="4">
        <v>50000</v>
      </c>
      <c r="T44" s="4"/>
      <c r="U44" s="4">
        <f t="shared" si="5"/>
        <v>50000</v>
      </c>
      <c r="V44" s="4">
        <v>100000</v>
      </c>
      <c r="W44" s="4">
        <f>U44+V44</f>
        <v>150000</v>
      </c>
      <c r="X44" s="4">
        <f>X46+X47</f>
        <v>0</v>
      </c>
      <c r="Y44" s="4">
        <f>W44+X44</f>
        <v>150000</v>
      </c>
      <c r="Z44" s="4">
        <f>Z46+Z47</f>
        <v>0</v>
      </c>
      <c r="AA44" s="4">
        <f>Y44+Z44</f>
        <v>150000</v>
      </c>
      <c r="AB44" s="4">
        <f>AB46+AB47</f>
        <v>0</v>
      </c>
      <c r="AC44" s="4">
        <f>AA44+AB44</f>
        <v>150000</v>
      </c>
      <c r="AD44" s="4">
        <f>AD46+AD47</f>
        <v>67937.13</v>
      </c>
      <c r="AE44" s="3">
        <f t="shared" si="6"/>
        <v>217937.13</v>
      </c>
      <c r="AF44" s="4">
        <v>0</v>
      </c>
      <c r="AG44" s="3">
        <v>0</v>
      </c>
      <c r="AH44" s="3">
        <f t="shared" si="7"/>
        <v>0</v>
      </c>
      <c r="AI44" s="3"/>
      <c r="AJ44" s="3">
        <f t="shared" si="99"/>
        <v>0</v>
      </c>
      <c r="AK44" s="3">
        <f>AK46+AK47</f>
        <v>0</v>
      </c>
      <c r="AL44" s="3">
        <f t="shared" si="100"/>
        <v>0</v>
      </c>
      <c r="AM44" s="3">
        <f>AM46+AM47</f>
        <v>0</v>
      </c>
      <c r="AN44" s="3">
        <f t="shared" si="101"/>
        <v>0</v>
      </c>
      <c r="AO44" s="3">
        <f>AO46+AO47</f>
        <v>0</v>
      </c>
      <c r="AP44" s="3">
        <f t="shared" si="102"/>
        <v>0</v>
      </c>
      <c r="AQ44" s="3">
        <f t="shared" ref="AQ44" si="103">AQ46+AQ47</f>
        <v>0</v>
      </c>
      <c r="AR44" s="3">
        <f t="shared" si="13"/>
        <v>0</v>
      </c>
      <c r="AS44" s="5"/>
      <c r="AT44" s="5"/>
    </row>
    <row r="45" spans="1:46" x14ac:dyDescent="0.35">
      <c r="A45" s="30"/>
      <c r="B45" s="33" t="s">
        <v>120</v>
      </c>
      <c r="C45" s="2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3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3"/>
      <c r="AF45" s="4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5"/>
      <c r="AT45" s="5"/>
    </row>
    <row r="46" spans="1:46" hidden="1" x14ac:dyDescent="0.35">
      <c r="A46" s="18"/>
      <c r="B46" s="17" t="s">
        <v>6</v>
      </c>
      <c r="C46" s="2"/>
      <c r="D46" s="4"/>
      <c r="E46" s="4"/>
      <c r="F46" s="4"/>
      <c r="G46" s="4"/>
      <c r="H46" s="4"/>
      <c r="I46" s="4"/>
      <c r="J46" s="4">
        <v>60630.9</v>
      </c>
      <c r="K46" s="4">
        <f>23529.6+60630.9-60630.9</f>
        <v>23529.599999999999</v>
      </c>
      <c r="L46" s="4">
        <f t="shared" si="94"/>
        <v>84160.5</v>
      </c>
      <c r="M46" s="4">
        <v>4997.1689999999999</v>
      </c>
      <c r="N46" s="4">
        <f>L46+M46</f>
        <v>89157.668999999994</v>
      </c>
      <c r="O46" s="4"/>
      <c r="P46" s="4">
        <f>N46+O46</f>
        <v>89157.668999999994</v>
      </c>
      <c r="Q46" s="4">
        <v>-67937.13</v>
      </c>
      <c r="R46" s="4">
        <f t="shared" si="4"/>
        <v>21220.53899999999</v>
      </c>
      <c r="S46" s="4"/>
      <c r="T46" s="4"/>
      <c r="U46" s="4"/>
      <c r="V46" s="4"/>
      <c r="W46" s="4">
        <v>150000</v>
      </c>
      <c r="X46" s="4">
        <f>-43450.7+43450.7</f>
        <v>0</v>
      </c>
      <c r="Y46" s="4">
        <f t="shared" ref="Y46:Y47" si="104">W46+X46</f>
        <v>150000</v>
      </c>
      <c r="Z46" s="4">
        <f>-43450.7+43450.7</f>
        <v>0</v>
      </c>
      <c r="AA46" s="4">
        <f t="shared" ref="AA46:AA49" si="105">Y46+Z46</f>
        <v>150000</v>
      </c>
      <c r="AB46" s="4">
        <f>-43450.7+43450.7</f>
        <v>0</v>
      </c>
      <c r="AC46" s="4">
        <f t="shared" ref="AC46:AC49" si="106">AA46+AB46</f>
        <v>150000</v>
      </c>
      <c r="AD46" s="4">
        <f>-43450.7+43450.7+67937.13</f>
        <v>67937.13</v>
      </c>
      <c r="AE46" s="4">
        <f t="shared" si="6"/>
        <v>217937.13</v>
      </c>
      <c r="AF46" s="4"/>
      <c r="AG46" s="3"/>
      <c r="AH46" s="3"/>
      <c r="AI46" s="3"/>
      <c r="AJ46" s="3"/>
      <c r="AK46" s="3"/>
      <c r="AL46" s="3">
        <f t="shared" si="100"/>
        <v>0</v>
      </c>
      <c r="AM46" s="3"/>
      <c r="AN46" s="3">
        <f t="shared" ref="AN46:AN49" si="107">AL46+AM46</f>
        <v>0</v>
      </c>
      <c r="AO46" s="3"/>
      <c r="AP46" s="3">
        <f t="shared" ref="AP46:AP49" si="108">AN46+AO46</f>
        <v>0</v>
      </c>
      <c r="AQ46" s="3"/>
      <c r="AR46" s="3">
        <f t="shared" si="13"/>
        <v>0</v>
      </c>
      <c r="AS46" s="5" t="s">
        <v>374</v>
      </c>
      <c r="AT46" s="5">
        <v>0</v>
      </c>
    </row>
    <row r="47" spans="1:46" x14ac:dyDescent="0.35">
      <c r="A47" s="30"/>
      <c r="B47" s="33" t="s">
        <v>124</v>
      </c>
      <c r="C47" s="2"/>
      <c r="D47" s="4"/>
      <c r="E47" s="4"/>
      <c r="F47" s="4"/>
      <c r="G47" s="4"/>
      <c r="H47" s="4"/>
      <c r="I47" s="4"/>
      <c r="J47" s="4"/>
      <c r="K47" s="4">
        <v>100000</v>
      </c>
      <c r="L47" s="4">
        <f t="shared" si="94"/>
        <v>100000</v>
      </c>
      <c r="M47" s="4"/>
      <c r="N47" s="4">
        <f>L47+M47</f>
        <v>100000</v>
      </c>
      <c r="O47" s="4"/>
      <c r="P47" s="4">
        <f>N47+O47</f>
        <v>100000</v>
      </c>
      <c r="Q47" s="4"/>
      <c r="R47" s="3">
        <f t="shared" si="4"/>
        <v>100000</v>
      </c>
      <c r="S47" s="4"/>
      <c r="T47" s="4"/>
      <c r="U47" s="4"/>
      <c r="V47" s="4"/>
      <c r="W47" s="4"/>
      <c r="X47" s="4"/>
      <c r="Y47" s="4">
        <f t="shared" si="104"/>
        <v>0</v>
      </c>
      <c r="Z47" s="4"/>
      <c r="AA47" s="4">
        <f t="shared" si="105"/>
        <v>0</v>
      </c>
      <c r="AB47" s="4"/>
      <c r="AC47" s="4">
        <f t="shared" si="106"/>
        <v>0</v>
      </c>
      <c r="AD47" s="4"/>
      <c r="AE47" s="3">
        <f t="shared" si="6"/>
        <v>0</v>
      </c>
      <c r="AF47" s="4"/>
      <c r="AG47" s="3"/>
      <c r="AH47" s="3"/>
      <c r="AI47" s="3"/>
      <c r="AJ47" s="3"/>
      <c r="AK47" s="3"/>
      <c r="AL47" s="3">
        <f t="shared" si="100"/>
        <v>0</v>
      </c>
      <c r="AM47" s="3"/>
      <c r="AN47" s="3">
        <f t="shared" si="107"/>
        <v>0</v>
      </c>
      <c r="AO47" s="3"/>
      <c r="AP47" s="3">
        <f t="shared" si="108"/>
        <v>0</v>
      </c>
      <c r="AQ47" s="3"/>
      <c r="AR47" s="3">
        <f t="shared" si="13"/>
        <v>0</v>
      </c>
      <c r="AS47" s="5" t="s">
        <v>372</v>
      </c>
      <c r="AT47" s="5"/>
    </row>
    <row r="48" spans="1:46" ht="40.5" customHeight="1" x14ac:dyDescent="0.35">
      <c r="A48" s="43" t="s">
        <v>167</v>
      </c>
      <c r="B48" s="48" t="s">
        <v>149</v>
      </c>
      <c r="C48" s="33" t="s">
        <v>11</v>
      </c>
      <c r="D48" s="4">
        <v>20807.900000000001</v>
      </c>
      <c r="E48" s="4"/>
      <c r="F48" s="4">
        <f t="shared" si="14"/>
        <v>20807.900000000001</v>
      </c>
      <c r="G48" s="4"/>
      <c r="H48" s="4">
        <f t="shared" si="92"/>
        <v>20807.900000000001</v>
      </c>
      <c r="I48" s="4"/>
      <c r="J48" s="4">
        <f t="shared" si="93"/>
        <v>20807.900000000001</v>
      </c>
      <c r="K48" s="4"/>
      <c r="L48" s="4">
        <f t="shared" si="94"/>
        <v>20807.900000000001</v>
      </c>
      <c r="M48" s="4"/>
      <c r="N48" s="4">
        <f>L48+M48</f>
        <v>20807.900000000001</v>
      </c>
      <c r="O48" s="4"/>
      <c r="P48" s="4">
        <f>N48+O48</f>
        <v>20807.900000000001</v>
      </c>
      <c r="Q48" s="4"/>
      <c r="R48" s="3">
        <f t="shared" si="4"/>
        <v>20807.900000000001</v>
      </c>
      <c r="S48" s="4">
        <v>0</v>
      </c>
      <c r="T48" s="4">
        <v>0</v>
      </c>
      <c r="U48" s="4">
        <f t="shared" si="5"/>
        <v>0</v>
      </c>
      <c r="V48" s="4">
        <v>0</v>
      </c>
      <c r="W48" s="4">
        <f t="shared" si="95"/>
        <v>0</v>
      </c>
      <c r="X48" s="4">
        <v>0</v>
      </c>
      <c r="Y48" s="4">
        <f t="shared" ref="Y48:Y49" si="109">W48+X48</f>
        <v>0</v>
      </c>
      <c r="Z48" s="4">
        <v>0</v>
      </c>
      <c r="AA48" s="4">
        <f t="shared" si="105"/>
        <v>0</v>
      </c>
      <c r="AB48" s="4">
        <v>0</v>
      </c>
      <c r="AC48" s="4">
        <f t="shared" si="106"/>
        <v>0</v>
      </c>
      <c r="AD48" s="4">
        <v>0</v>
      </c>
      <c r="AE48" s="3">
        <f t="shared" si="6"/>
        <v>0</v>
      </c>
      <c r="AF48" s="4">
        <v>0</v>
      </c>
      <c r="AG48" s="3">
        <v>0</v>
      </c>
      <c r="AH48" s="3">
        <f t="shared" si="7"/>
        <v>0</v>
      </c>
      <c r="AI48" s="3"/>
      <c r="AJ48" s="3">
        <f t="shared" si="99"/>
        <v>0</v>
      </c>
      <c r="AK48" s="3"/>
      <c r="AL48" s="3">
        <f t="shared" si="100"/>
        <v>0</v>
      </c>
      <c r="AM48" s="3"/>
      <c r="AN48" s="3">
        <f t="shared" si="107"/>
        <v>0</v>
      </c>
      <c r="AO48" s="3"/>
      <c r="AP48" s="3">
        <f t="shared" si="108"/>
        <v>0</v>
      </c>
      <c r="AQ48" s="3"/>
      <c r="AR48" s="3">
        <f t="shared" si="13"/>
        <v>0</v>
      </c>
      <c r="AS48" s="5" t="s">
        <v>272</v>
      </c>
      <c r="AT48" s="5"/>
    </row>
    <row r="49" spans="1:48" ht="65.25" customHeight="1" x14ac:dyDescent="0.35">
      <c r="A49" s="44"/>
      <c r="B49" s="50"/>
      <c r="C49" s="2" t="s">
        <v>59</v>
      </c>
      <c r="D49" s="4">
        <f>D51+D52</f>
        <v>180013.59999999998</v>
      </c>
      <c r="E49" s="4">
        <f>E51+E52</f>
        <v>0</v>
      </c>
      <c r="F49" s="4">
        <f t="shared" si="14"/>
        <v>180013.59999999998</v>
      </c>
      <c r="G49" s="4">
        <f>G51+G52+G53</f>
        <v>195638.307</v>
      </c>
      <c r="H49" s="4">
        <f t="shared" si="92"/>
        <v>375651.90700000001</v>
      </c>
      <c r="I49" s="4">
        <f>I51+I52+I53</f>
        <v>0</v>
      </c>
      <c r="J49" s="4">
        <f t="shared" si="93"/>
        <v>375651.90700000001</v>
      </c>
      <c r="K49" s="4">
        <f>K51+K52+K53</f>
        <v>-5553.5770000000002</v>
      </c>
      <c r="L49" s="4">
        <f t="shared" si="94"/>
        <v>370098.33</v>
      </c>
      <c r="M49" s="4">
        <f>M51+M52+M53</f>
        <v>0</v>
      </c>
      <c r="N49" s="4">
        <f>L49+M49</f>
        <v>370098.33</v>
      </c>
      <c r="O49" s="4">
        <f>O51+O52+O53</f>
        <v>0</v>
      </c>
      <c r="P49" s="26">
        <f>N49+O49</f>
        <v>370098.33</v>
      </c>
      <c r="Q49" s="26">
        <f>Q51+Q52+Q53</f>
        <v>0</v>
      </c>
      <c r="R49" s="3">
        <f t="shared" si="4"/>
        <v>370098.33</v>
      </c>
      <c r="S49" s="4">
        <f t="shared" ref="S49:AF49" si="110">S51+S52</f>
        <v>0</v>
      </c>
      <c r="T49" s="4">
        <f t="shared" ref="T49" si="111">T51+T52</f>
        <v>0</v>
      </c>
      <c r="U49" s="4">
        <f t="shared" si="5"/>
        <v>0</v>
      </c>
      <c r="V49" s="4">
        <f>V51+V52+V53</f>
        <v>0</v>
      </c>
      <c r="W49" s="4">
        <f t="shared" si="95"/>
        <v>0</v>
      </c>
      <c r="X49" s="4">
        <f>X51+X52+X53</f>
        <v>0</v>
      </c>
      <c r="Y49" s="4">
        <f t="shared" si="109"/>
        <v>0</v>
      </c>
      <c r="Z49" s="4">
        <f>Z51+Z52+Z53</f>
        <v>0</v>
      </c>
      <c r="AA49" s="4">
        <f t="shared" si="105"/>
        <v>0</v>
      </c>
      <c r="AB49" s="4">
        <f>AB51+AB52+AB53</f>
        <v>0</v>
      </c>
      <c r="AC49" s="26">
        <f t="shared" si="106"/>
        <v>0</v>
      </c>
      <c r="AD49" s="26">
        <f>AD51+AD52+AD53</f>
        <v>0</v>
      </c>
      <c r="AE49" s="3">
        <f t="shared" si="6"/>
        <v>0</v>
      </c>
      <c r="AF49" s="4">
        <f t="shared" si="110"/>
        <v>0</v>
      </c>
      <c r="AG49" s="3">
        <f t="shared" ref="AG49" si="112">AG51+AG52</f>
        <v>0</v>
      </c>
      <c r="AH49" s="3">
        <f t="shared" si="7"/>
        <v>0</v>
      </c>
      <c r="AI49" s="3">
        <f>AI51+AI52+AI53</f>
        <v>0</v>
      </c>
      <c r="AJ49" s="3">
        <f t="shared" si="99"/>
        <v>0</v>
      </c>
      <c r="AK49" s="3">
        <f>AK51+AK52+AK53</f>
        <v>0</v>
      </c>
      <c r="AL49" s="3">
        <f t="shared" si="100"/>
        <v>0</v>
      </c>
      <c r="AM49" s="3">
        <f>AM51+AM52+AM53</f>
        <v>0</v>
      </c>
      <c r="AN49" s="3">
        <f t="shared" si="107"/>
        <v>0</v>
      </c>
      <c r="AO49" s="3">
        <f>AO51+AO52+AO53</f>
        <v>0</v>
      </c>
      <c r="AP49" s="27">
        <f t="shared" si="108"/>
        <v>0</v>
      </c>
      <c r="AQ49" s="27">
        <f t="shared" ref="AQ49" si="113">AQ51+AQ52+AQ53</f>
        <v>0</v>
      </c>
      <c r="AR49" s="3">
        <f t="shared" si="13"/>
        <v>0</v>
      </c>
      <c r="AS49" s="28"/>
      <c r="AT49" s="28"/>
      <c r="AU49" s="28"/>
      <c r="AV49" s="28"/>
    </row>
    <row r="50" spans="1:48" x14ac:dyDescent="0.35">
      <c r="A50" s="30"/>
      <c r="B50" s="33" t="s">
        <v>120</v>
      </c>
      <c r="C50" s="3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3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3"/>
      <c r="AF50" s="4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5"/>
      <c r="AT50" s="5"/>
    </row>
    <row r="51" spans="1:48" ht="19.8" hidden="1" customHeight="1" x14ac:dyDescent="0.35">
      <c r="A51" s="13"/>
      <c r="B51" s="17" t="s">
        <v>6</v>
      </c>
      <c r="C51" s="1"/>
      <c r="D51" s="4">
        <v>43110.2</v>
      </c>
      <c r="E51" s="4"/>
      <c r="F51" s="4">
        <f t="shared" si="14"/>
        <v>43110.2</v>
      </c>
      <c r="G51" s="4">
        <v>4858.0069999999996</v>
      </c>
      <c r="H51" s="4">
        <f t="shared" ref="H51:H54" si="114">F51+G51</f>
        <v>47968.206999999995</v>
      </c>
      <c r="I51" s="4"/>
      <c r="J51" s="4">
        <f t="shared" ref="J51:J54" si="115">H51+I51</f>
        <v>47968.206999999995</v>
      </c>
      <c r="K51" s="4">
        <v>-5553.5770000000002</v>
      </c>
      <c r="L51" s="4">
        <f t="shared" ref="L51:L54" si="116">J51+K51</f>
        <v>42414.63</v>
      </c>
      <c r="M51" s="4"/>
      <c r="N51" s="4">
        <f>L51+M51</f>
        <v>42414.63</v>
      </c>
      <c r="O51" s="4"/>
      <c r="P51" s="4">
        <f>N51+O51</f>
        <v>42414.63</v>
      </c>
      <c r="Q51" s="26">
        <f>8574.424-8574.424</f>
        <v>0</v>
      </c>
      <c r="R51" s="26">
        <f t="shared" si="4"/>
        <v>42414.63</v>
      </c>
      <c r="S51" s="4">
        <v>0</v>
      </c>
      <c r="T51" s="4">
        <v>0</v>
      </c>
      <c r="U51" s="4">
        <f t="shared" si="5"/>
        <v>0</v>
      </c>
      <c r="V51" s="4">
        <v>0</v>
      </c>
      <c r="W51" s="4">
        <f t="shared" ref="W51:W54" si="117">U51+V51</f>
        <v>0</v>
      </c>
      <c r="X51" s="4">
        <v>0</v>
      </c>
      <c r="Y51" s="4">
        <f t="shared" ref="Y51:Y54" si="118">W51+X51</f>
        <v>0</v>
      </c>
      <c r="Z51" s="4">
        <v>0</v>
      </c>
      <c r="AA51" s="4">
        <f t="shared" ref="AA51:AA54" si="119">Y51+Z51</f>
        <v>0</v>
      </c>
      <c r="AB51" s="4">
        <v>0</v>
      </c>
      <c r="AC51" s="4">
        <f t="shared" ref="AC51:AC54" si="120">AA51+AB51</f>
        <v>0</v>
      </c>
      <c r="AD51" s="4">
        <v>0</v>
      </c>
      <c r="AE51" s="4">
        <f t="shared" si="6"/>
        <v>0</v>
      </c>
      <c r="AF51" s="4">
        <v>0</v>
      </c>
      <c r="AG51" s="3">
        <v>0</v>
      </c>
      <c r="AH51" s="3">
        <f t="shared" si="7"/>
        <v>0</v>
      </c>
      <c r="AI51" s="3"/>
      <c r="AJ51" s="3">
        <f t="shared" ref="AJ51:AJ54" si="121">AH51+AI51</f>
        <v>0</v>
      </c>
      <c r="AK51" s="3"/>
      <c r="AL51" s="3">
        <f t="shared" ref="AL51:AL54" si="122">AJ51+AK51</f>
        <v>0</v>
      </c>
      <c r="AM51" s="3"/>
      <c r="AN51" s="3">
        <f t="shared" ref="AN51:AN54" si="123">AL51+AM51</f>
        <v>0</v>
      </c>
      <c r="AO51" s="3"/>
      <c r="AP51" s="3">
        <f t="shared" ref="AP51:AP54" si="124">AN51+AO51</f>
        <v>0</v>
      </c>
      <c r="AQ51" s="3"/>
      <c r="AR51" s="3">
        <f t="shared" si="13"/>
        <v>0</v>
      </c>
      <c r="AS51" s="5" t="s">
        <v>272</v>
      </c>
      <c r="AT51" s="5">
        <v>0</v>
      </c>
    </row>
    <row r="52" spans="1:48" x14ac:dyDescent="0.35">
      <c r="A52" s="30"/>
      <c r="B52" s="33" t="s">
        <v>124</v>
      </c>
      <c r="C52" s="33"/>
      <c r="D52" s="4">
        <v>136903.4</v>
      </c>
      <c r="E52" s="4"/>
      <c r="F52" s="4">
        <f t="shared" si="14"/>
        <v>136903.4</v>
      </c>
      <c r="G52" s="4">
        <f>-10041.2+10041.2</f>
        <v>0</v>
      </c>
      <c r="H52" s="4">
        <f t="shared" si="114"/>
        <v>136903.4</v>
      </c>
      <c r="I52" s="4"/>
      <c r="J52" s="4">
        <f t="shared" si="115"/>
        <v>136903.4</v>
      </c>
      <c r="K52" s="4"/>
      <c r="L52" s="4">
        <f t="shared" si="116"/>
        <v>136903.4</v>
      </c>
      <c r="M52" s="4"/>
      <c r="N52" s="4">
        <f>L52+M52</f>
        <v>136903.4</v>
      </c>
      <c r="O52" s="4"/>
      <c r="P52" s="4">
        <f>N52+O52</f>
        <v>136903.4</v>
      </c>
      <c r="Q52" s="4"/>
      <c r="R52" s="3">
        <f t="shared" si="4"/>
        <v>136903.4</v>
      </c>
      <c r="S52" s="4">
        <v>0</v>
      </c>
      <c r="T52" s="4">
        <v>0</v>
      </c>
      <c r="U52" s="4">
        <f t="shared" si="5"/>
        <v>0</v>
      </c>
      <c r="V52" s="4">
        <v>0</v>
      </c>
      <c r="W52" s="4">
        <f t="shared" si="117"/>
        <v>0</v>
      </c>
      <c r="X52" s="4">
        <v>0</v>
      </c>
      <c r="Y52" s="4">
        <f t="shared" si="118"/>
        <v>0</v>
      </c>
      <c r="Z52" s="4">
        <v>0</v>
      </c>
      <c r="AA52" s="4">
        <f t="shared" si="119"/>
        <v>0</v>
      </c>
      <c r="AB52" s="4">
        <v>0</v>
      </c>
      <c r="AC52" s="4">
        <f t="shared" si="120"/>
        <v>0</v>
      </c>
      <c r="AD52" s="4">
        <v>0</v>
      </c>
      <c r="AE52" s="3">
        <f t="shared" si="6"/>
        <v>0</v>
      </c>
      <c r="AF52" s="4">
        <v>0</v>
      </c>
      <c r="AG52" s="3">
        <v>0</v>
      </c>
      <c r="AH52" s="3">
        <f t="shared" si="7"/>
        <v>0</v>
      </c>
      <c r="AI52" s="3"/>
      <c r="AJ52" s="3">
        <f t="shared" si="121"/>
        <v>0</v>
      </c>
      <c r="AK52" s="3"/>
      <c r="AL52" s="3">
        <f t="shared" si="122"/>
        <v>0</v>
      </c>
      <c r="AM52" s="3"/>
      <c r="AN52" s="3">
        <f t="shared" si="123"/>
        <v>0</v>
      </c>
      <c r="AO52" s="3"/>
      <c r="AP52" s="3">
        <f t="shared" si="124"/>
        <v>0</v>
      </c>
      <c r="AQ52" s="3"/>
      <c r="AR52" s="3">
        <f t="shared" si="13"/>
        <v>0</v>
      </c>
      <c r="AS52" s="5" t="s">
        <v>352</v>
      </c>
      <c r="AT52" s="5"/>
    </row>
    <row r="53" spans="1:48" x14ac:dyDescent="0.35">
      <c r="A53" s="30"/>
      <c r="B53" s="33" t="s">
        <v>125</v>
      </c>
      <c r="C53" s="33"/>
      <c r="D53" s="4"/>
      <c r="E53" s="4"/>
      <c r="F53" s="4"/>
      <c r="G53" s="4">
        <v>190780.3</v>
      </c>
      <c r="H53" s="4">
        <f t="shared" si="114"/>
        <v>190780.3</v>
      </c>
      <c r="I53" s="4"/>
      <c r="J53" s="4">
        <f t="shared" si="115"/>
        <v>190780.3</v>
      </c>
      <c r="K53" s="4"/>
      <c r="L53" s="4">
        <f t="shared" si="116"/>
        <v>190780.3</v>
      </c>
      <c r="M53" s="4"/>
      <c r="N53" s="4">
        <f>L53+M53</f>
        <v>190780.3</v>
      </c>
      <c r="O53" s="4"/>
      <c r="P53" s="4">
        <f>N53+O53</f>
        <v>190780.3</v>
      </c>
      <c r="Q53" s="4"/>
      <c r="R53" s="3">
        <f t="shared" si="4"/>
        <v>190780.3</v>
      </c>
      <c r="S53" s="4"/>
      <c r="T53" s="4"/>
      <c r="U53" s="4"/>
      <c r="V53" s="4"/>
      <c r="W53" s="4">
        <f t="shared" si="117"/>
        <v>0</v>
      </c>
      <c r="X53" s="4"/>
      <c r="Y53" s="4">
        <f t="shared" si="118"/>
        <v>0</v>
      </c>
      <c r="Z53" s="4"/>
      <c r="AA53" s="4">
        <f t="shared" si="119"/>
        <v>0</v>
      </c>
      <c r="AB53" s="4"/>
      <c r="AC53" s="4">
        <f t="shared" si="120"/>
        <v>0</v>
      </c>
      <c r="AD53" s="4"/>
      <c r="AE53" s="3">
        <f t="shared" si="6"/>
        <v>0</v>
      </c>
      <c r="AF53" s="4"/>
      <c r="AG53" s="3"/>
      <c r="AH53" s="3"/>
      <c r="AI53" s="3"/>
      <c r="AJ53" s="3">
        <f t="shared" si="121"/>
        <v>0</v>
      </c>
      <c r="AK53" s="3"/>
      <c r="AL53" s="3">
        <f t="shared" si="122"/>
        <v>0</v>
      </c>
      <c r="AM53" s="3"/>
      <c r="AN53" s="3">
        <f t="shared" si="123"/>
        <v>0</v>
      </c>
      <c r="AO53" s="3"/>
      <c r="AP53" s="3">
        <f t="shared" si="124"/>
        <v>0</v>
      </c>
      <c r="AQ53" s="3"/>
      <c r="AR53" s="3">
        <f t="shared" si="13"/>
        <v>0</v>
      </c>
      <c r="AS53" s="5" t="s">
        <v>351</v>
      </c>
      <c r="AT53" s="5"/>
    </row>
    <row r="54" spans="1:48" ht="54" x14ac:dyDescent="0.35">
      <c r="A54" s="30" t="s">
        <v>158</v>
      </c>
      <c r="B54" s="33" t="s">
        <v>126</v>
      </c>
      <c r="C54" s="2" t="s">
        <v>59</v>
      </c>
      <c r="D54" s="4">
        <f>D56+D57+D58</f>
        <v>174232.5</v>
      </c>
      <c r="E54" s="4">
        <f>E56+E57+E58</f>
        <v>0</v>
      </c>
      <c r="F54" s="4">
        <f t="shared" si="14"/>
        <v>174232.5</v>
      </c>
      <c r="G54" s="4">
        <f>G56+G57+G58</f>
        <v>0</v>
      </c>
      <c r="H54" s="4">
        <f t="shared" si="114"/>
        <v>174232.5</v>
      </c>
      <c r="I54" s="4">
        <f>I56+I57+I58</f>
        <v>0</v>
      </c>
      <c r="J54" s="4">
        <f t="shared" si="115"/>
        <v>174232.5</v>
      </c>
      <c r="K54" s="4">
        <f>K56+K57+K58</f>
        <v>218181.3</v>
      </c>
      <c r="L54" s="4">
        <f t="shared" si="116"/>
        <v>392413.8</v>
      </c>
      <c r="M54" s="4">
        <f>M56+M57+M58</f>
        <v>1000.072</v>
      </c>
      <c r="N54" s="4">
        <f>L54+M54</f>
        <v>393413.87199999997</v>
      </c>
      <c r="O54" s="4">
        <f>O56+O57+O58</f>
        <v>0</v>
      </c>
      <c r="P54" s="4">
        <f>N54+O54</f>
        <v>393413.87199999997</v>
      </c>
      <c r="Q54" s="4">
        <f>Q56+Q57+Q58</f>
        <v>0</v>
      </c>
      <c r="R54" s="3">
        <f t="shared" si="4"/>
        <v>393413.87199999997</v>
      </c>
      <c r="S54" s="4">
        <f t="shared" ref="S54:AF54" si="125">S56+S57+S58</f>
        <v>348666.5</v>
      </c>
      <c r="T54" s="4">
        <f t="shared" ref="T54:V54" si="126">T56+T57+T58</f>
        <v>0</v>
      </c>
      <c r="U54" s="4">
        <f t="shared" si="5"/>
        <v>348666.5</v>
      </c>
      <c r="V54" s="4">
        <f t="shared" si="126"/>
        <v>-34269.599999999999</v>
      </c>
      <c r="W54" s="4">
        <f t="shared" si="117"/>
        <v>314396.90000000002</v>
      </c>
      <c r="X54" s="4">
        <f t="shared" ref="X54" si="127">X56+X57+X58</f>
        <v>-194908.7</v>
      </c>
      <c r="Y54" s="4">
        <f t="shared" si="118"/>
        <v>119488.20000000001</v>
      </c>
      <c r="Z54" s="4">
        <f t="shared" ref="Z54:AB54" si="128">Z56+Z57+Z58</f>
        <v>0</v>
      </c>
      <c r="AA54" s="4">
        <f t="shared" si="119"/>
        <v>119488.20000000001</v>
      </c>
      <c r="AB54" s="4">
        <f t="shared" si="128"/>
        <v>0</v>
      </c>
      <c r="AC54" s="4">
        <f t="shared" si="120"/>
        <v>119488.20000000001</v>
      </c>
      <c r="AD54" s="4">
        <f t="shared" ref="AD54" si="129">AD56+AD57+AD58</f>
        <v>0</v>
      </c>
      <c r="AE54" s="3">
        <f t="shared" si="6"/>
        <v>119488.20000000001</v>
      </c>
      <c r="AF54" s="4">
        <f t="shared" si="125"/>
        <v>0</v>
      </c>
      <c r="AG54" s="3">
        <f t="shared" ref="AG54:AI54" si="130">AG56+AG57+AG58</f>
        <v>0</v>
      </c>
      <c r="AH54" s="3">
        <f t="shared" si="7"/>
        <v>0</v>
      </c>
      <c r="AI54" s="3">
        <f t="shared" si="130"/>
        <v>0</v>
      </c>
      <c r="AJ54" s="3">
        <f t="shared" si="121"/>
        <v>0</v>
      </c>
      <c r="AK54" s="3">
        <f t="shared" ref="AK54:AM54" si="131">AK56+AK57+AK58</f>
        <v>0</v>
      </c>
      <c r="AL54" s="3">
        <f t="shared" si="122"/>
        <v>0</v>
      </c>
      <c r="AM54" s="3">
        <f t="shared" si="131"/>
        <v>0</v>
      </c>
      <c r="AN54" s="3">
        <f t="shared" si="123"/>
        <v>0</v>
      </c>
      <c r="AO54" s="3">
        <f t="shared" ref="AO54:AQ54" si="132">AO56+AO57+AO58</f>
        <v>0</v>
      </c>
      <c r="AP54" s="3">
        <f t="shared" si="124"/>
        <v>0</v>
      </c>
      <c r="AQ54" s="3">
        <f t="shared" si="132"/>
        <v>0</v>
      </c>
      <c r="AR54" s="3">
        <f t="shared" si="13"/>
        <v>0</v>
      </c>
      <c r="AS54" s="5"/>
      <c r="AT54" s="5"/>
    </row>
    <row r="55" spans="1:48" x14ac:dyDescent="0.35">
      <c r="A55" s="30"/>
      <c r="B55" s="33" t="s">
        <v>120</v>
      </c>
      <c r="C55" s="33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3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3"/>
      <c r="AF55" s="4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5"/>
      <c r="AT55" s="5"/>
    </row>
    <row r="56" spans="1:48" hidden="1" x14ac:dyDescent="0.35">
      <c r="A56" s="13"/>
      <c r="B56" s="17" t="s">
        <v>6</v>
      </c>
      <c r="C56" s="1"/>
      <c r="D56" s="4">
        <v>17057.399999999998</v>
      </c>
      <c r="E56" s="4"/>
      <c r="F56" s="4">
        <f t="shared" si="14"/>
        <v>17057.399999999998</v>
      </c>
      <c r="G56" s="4"/>
      <c r="H56" s="4">
        <f t="shared" ref="H56:H59" si="133">F56+G56</f>
        <v>17057.399999999998</v>
      </c>
      <c r="I56" s="4"/>
      <c r="J56" s="4">
        <f t="shared" ref="J56:J59" si="134">H56+I56</f>
        <v>17057.399999999998</v>
      </c>
      <c r="K56" s="4">
        <f>95000+17914.8</f>
        <v>112914.8</v>
      </c>
      <c r="L56" s="4">
        <f t="shared" ref="L56:L59" si="135">J56+K56</f>
        <v>129972.2</v>
      </c>
      <c r="M56" s="4">
        <v>1000.072</v>
      </c>
      <c r="N56" s="4">
        <f>L56+M56</f>
        <v>130972.272</v>
      </c>
      <c r="O56" s="4"/>
      <c r="P56" s="4">
        <f>N56+O56</f>
        <v>130972.272</v>
      </c>
      <c r="Q56" s="4"/>
      <c r="R56" s="4">
        <f t="shared" si="4"/>
        <v>130972.272</v>
      </c>
      <c r="S56" s="4">
        <v>150010.20000000001</v>
      </c>
      <c r="T56" s="4"/>
      <c r="U56" s="4">
        <f t="shared" si="5"/>
        <v>150010.20000000001</v>
      </c>
      <c r="V56" s="4"/>
      <c r="W56" s="4">
        <f t="shared" ref="W56:W59" si="136">U56+V56</f>
        <v>150010.20000000001</v>
      </c>
      <c r="X56" s="4">
        <f>-54941-95000</f>
        <v>-149941</v>
      </c>
      <c r="Y56" s="4">
        <f t="shared" ref="Y56:Y59" si="137">W56+X56</f>
        <v>69.200000000011642</v>
      </c>
      <c r="Z56" s="4"/>
      <c r="AA56" s="4">
        <f t="shared" ref="AA56:AA59" si="138">Y56+Z56</f>
        <v>69.200000000011642</v>
      </c>
      <c r="AB56" s="4"/>
      <c r="AC56" s="4">
        <f t="shared" ref="AC56:AC59" si="139">AA56+AB56</f>
        <v>69.200000000011642</v>
      </c>
      <c r="AD56" s="4"/>
      <c r="AE56" s="4">
        <f t="shared" si="6"/>
        <v>69.200000000011642</v>
      </c>
      <c r="AF56" s="4">
        <v>0</v>
      </c>
      <c r="AG56" s="3">
        <v>0</v>
      </c>
      <c r="AH56" s="3">
        <f t="shared" si="7"/>
        <v>0</v>
      </c>
      <c r="AI56" s="3"/>
      <c r="AJ56" s="3">
        <f t="shared" ref="AJ56:AJ59" si="140">AH56+AI56</f>
        <v>0</v>
      </c>
      <c r="AK56" s="3"/>
      <c r="AL56" s="3">
        <f t="shared" ref="AL56:AL59" si="141">AJ56+AK56</f>
        <v>0</v>
      </c>
      <c r="AM56" s="3"/>
      <c r="AN56" s="3">
        <f t="shared" ref="AN56:AN59" si="142">AL56+AM56</f>
        <v>0</v>
      </c>
      <c r="AO56" s="3"/>
      <c r="AP56" s="3">
        <f t="shared" ref="AP56:AP59" si="143">AN56+AO56</f>
        <v>0</v>
      </c>
      <c r="AQ56" s="3"/>
      <c r="AR56" s="3">
        <f t="shared" si="13"/>
        <v>0</v>
      </c>
      <c r="AS56" s="5" t="s">
        <v>258</v>
      </c>
      <c r="AT56" s="5">
        <v>0</v>
      </c>
    </row>
    <row r="57" spans="1:48" x14ac:dyDescent="0.35">
      <c r="A57" s="30"/>
      <c r="B57" s="33" t="s">
        <v>124</v>
      </c>
      <c r="C57" s="33"/>
      <c r="D57" s="4">
        <v>157175.1</v>
      </c>
      <c r="E57" s="4"/>
      <c r="F57" s="4">
        <f t="shared" si="14"/>
        <v>157175.1</v>
      </c>
      <c r="G57" s="4"/>
      <c r="H57" s="4">
        <f t="shared" si="133"/>
        <v>157175.1</v>
      </c>
      <c r="I57" s="4"/>
      <c r="J57" s="4">
        <f t="shared" si="134"/>
        <v>157175.1</v>
      </c>
      <c r="K57" s="4">
        <v>105266.5</v>
      </c>
      <c r="L57" s="4">
        <f t="shared" si="135"/>
        <v>262441.59999999998</v>
      </c>
      <c r="M57" s="4"/>
      <c r="N57" s="4">
        <f>L57+M57</f>
        <v>262441.59999999998</v>
      </c>
      <c r="O57" s="4"/>
      <c r="P57" s="4">
        <f>N57+O57</f>
        <v>262441.59999999998</v>
      </c>
      <c r="Q57" s="4"/>
      <c r="R57" s="3">
        <f t="shared" si="4"/>
        <v>262441.59999999998</v>
      </c>
      <c r="S57" s="4">
        <v>84685.5</v>
      </c>
      <c r="T57" s="4"/>
      <c r="U57" s="4">
        <f t="shared" si="5"/>
        <v>84685.5</v>
      </c>
      <c r="V57" s="4"/>
      <c r="W57" s="4">
        <f t="shared" si="136"/>
        <v>84685.5</v>
      </c>
      <c r="X57" s="4">
        <v>34733.5</v>
      </c>
      <c r="Y57" s="4">
        <f t="shared" si="137"/>
        <v>119419</v>
      </c>
      <c r="Z57" s="4"/>
      <c r="AA57" s="4">
        <f t="shared" si="138"/>
        <v>119419</v>
      </c>
      <c r="AB57" s="4"/>
      <c r="AC57" s="4">
        <f t="shared" si="139"/>
        <v>119419</v>
      </c>
      <c r="AD57" s="4"/>
      <c r="AE57" s="3">
        <f t="shared" si="6"/>
        <v>119419</v>
      </c>
      <c r="AF57" s="4">
        <v>0</v>
      </c>
      <c r="AG57" s="3">
        <v>0</v>
      </c>
      <c r="AH57" s="3">
        <f t="shared" si="7"/>
        <v>0</v>
      </c>
      <c r="AI57" s="3"/>
      <c r="AJ57" s="3">
        <f t="shared" si="140"/>
        <v>0</v>
      </c>
      <c r="AK57" s="3"/>
      <c r="AL57" s="3">
        <f t="shared" si="141"/>
        <v>0</v>
      </c>
      <c r="AM57" s="3"/>
      <c r="AN57" s="3">
        <f t="shared" si="142"/>
        <v>0</v>
      </c>
      <c r="AO57" s="3"/>
      <c r="AP57" s="3">
        <f t="shared" si="143"/>
        <v>0</v>
      </c>
      <c r="AQ57" s="3"/>
      <c r="AR57" s="3">
        <f t="shared" si="13"/>
        <v>0</v>
      </c>
      <c r="AS57" s="5" t="s">
        <v>371</v>
      </c>
      <c r="AT57" s="5"/>
    </row>
    <row r="58" spans="1:48" hidden="1" x14ac:dyDescent="0.35">
      <c r="A58" s="13"/>
      <c r="B58" s="17" t="s">
        <v>125</v>
      </c>
      <c r="C58" s="1"/>
      <c r="D58" s="4">
        <v>0</v>
      </c>
      <c r="E58" s="4"/>
      <c r="F58" s="4">
        <f t="shared" si="14"/>
        <v>0</v>
      </c>
      <c r="G58" s="4"/>
      <c r="H58" s="4">
        <f t="shared" si="133"/>
        <v>0</v>
      </c>
      <c r="I58" s="4"/>
      <c r="J58" s="4">
        <f t="shared" si="134"/>
        <v>0</v>
      </c>
      <c r="K58" s="4"/>
      <c r="L58" s="4">
        <f t="shared" si="135"/>
        <v>0</v>
      </c>
      <c r="M58" s="4"/>
      <c r="N58" s="4">
        <f>L58+M58</f>
        <v>0</v>
      </c>
      <c r="O58" s="4"/>
      <c r="P58" s="4">
        <f>N58+O58</f>
        <v>0</v>
      </c>
      <c r="Q58" s="4"/>
      <c r="R58" s="4">
        <f t="shared" si="4"/>
        <v>0</v>
      </c>
      <c r="S58" s="4">
        <v>113970.8</v>
      </c>
      <c r="T58" s="4"/>
      <c r="U58" s="4">
        <f t="shared" si="5"/>
        <v>113970.8</v>
      </c>
      <c r="V58" s="4">
        <v>-34269.599999999999</v>
      </c>
      <c r="W58" s="4">
        <f t="shared" si="136"/>
        <v>79701.200000000012</v>
      </c>
      <c r="X58" s="4">
        <v>-79701.2</v>
      </c>
      <c r="Y58" s="4">
        <f t="shared" si="137"/>
        <v>0</v>
      </c>
      <c r="Z58" s="4"/>
      <c r="AA58" s="4">
        <f t="shared" si="138"/>
        <v>0</v>
      </c>
      <c r="AB58" s="4"/>
      <c r="AC58" s="4">
        <f t="shared" si="139"/>
        <v>0</v>
      </c>
      <c r="AD58" s="4"/>
      <c r="AE58" s="4">
        <f t="shared" si="6"/>
        <v>0</v>
      </c>
      <c r="AF58" s="4">
        <v>0</v>
      </c>
      <c r="AG58" s="3">
        <v>0</v>
      </c>
      <c r="AH58" s="3">
        <f t="shared" si="7"/>
        <v>0</v>
      </c>
      <c r="AI58" s="3"/>
      <c r="AJ58" s="3">
        <f t="shared" si="140"/>
        <v>0</v>
      </c>
      <c r="AK58" s="3"/>
      <c r="AL58" s="3">
        <f t="shared" si="141"/>
        <v>0</v>
      </c>
      <c r="AM58" s="3"/>
      <c r="AN58" s="3">
        <f t="shared" si="142"/>
        <v>0</v>
      </c>
      <c r="AO58" s="3"/>
      <c r="AP58" s="3">
        <f t="shared" si="143"/>
        <v>0</v>
      </c>
      <c r="AQ58" s="3"/>
      <c r="AR58" s="3">
        <f t="shared" si="13"/>
        <v>0</v>
      </c>
      <c r="AS58" s="5" t="s">
        <v>318</v>
      </c>
      <c r="AT58" s="5">
        <v>0</v>
      </c>
    </row>
    <row r="59" spans="1:48" ht="54" x14ac:dyDescent="0.35">
      <c r="A59" s="30" t="s">
        <v>160</v>
      </c>
      <c r="B59" s="33" t="s">
        <v>128</v>
      </c>
      <c r="C59" s="2" t="s">
        <v>59</v>
      </c>
      <c r="D59" s="4">
        <f>D61+D62+D63</f>
        <v>103095.3</v>
      </c>
      <c r="E59" s="4">
        <f>E61+E62+E63</f>
        <v>0</v>
      </c>
      <c r="F59" s="4">
        <f t="shared" si="14"/>
        <v>103095.3</v>
      </c>
      <c r="G59" s="4">
        <f>G61+G62+G63</f>
        <v>8789.0679999999993</v>
      </c>
      <c r="H59" s="4">
        <f t="shared" si="133"/>
        <v>111884.368</v>
      </c>
      <c r="I59" s="4">
        <f>I61+I62+I63</f>
        <v>0</v>
      </c>
      <c r="J59" s="4">
        <f t="shared" si="134"/>
        <v>111884.368</v>
      </c>
      <c r="K59" s="4">
        <f>K61+K62+K63</f>
        <v>-30281.743999999999</v>
      </c>
      <c r="L59" s="4">
        <f t="shared" si="135"/>
        <v>81602.624000000011</v>
      </c>
      <c r="M59" s="4">
        <f>M61+M62+M63</f>
        <v>0</v>
      </c>
      <c r="N59" s="4">
        <f>L59+M59</f>
        <v>81602.624000000011</v>
      </c>
      <c r="O59" s="4">
        <f>O61+O62+O63</f>
        <v>0</v>
      </c>
      <c r="P59" s="4">
        <f>N59+O59</f>
        <v>81602.624000000011</v>
      </c>
      <c r="Q59" s="4">
        <f>Q61+Q62+Q63</f>
        <v>0</v>
      </c>
      <c r="R59" s="3">
        <f t="shared" si="4"/>
        <v>81602.624000000011</v>
      </c>
      <c r="S59" s="4">
        <f t="shared" ref="S59:AF59" si="144">S61+S62+S63</f>
        <v>318972.30000000005</v>
      </c>
      <c r="T59" s="4">
        <f t="shared" ref="T59:V59" si="145">T61+T62+T63</f>
        <v>0</v>
      </c>
      <c r="U59" s="4">
        <f t="shared" si="5"/>
        <v>318972.30000000005</v>
      </c>
      <c r="V59" s="4">
        <f t="shared" si="145"/>
        <v>0</v>
      </c>
      <c r="W59" s="4">
        <f t="shared" si="136"/>
        <v>318972.30000000005</v>
      </c>
      <c r="X59" s="4">
        <f t="shared" ref="X59" si="146">X61+X62+X63</f>
        <v>68730.099999999991</v>
      </c>
      <c r="Y59" s="4">
        <f t="shared" si="137"/>
        <v>387702.4</v>
      </c>
      <c r="Z59" s="4">
        <f t="shared" ref="Z59:AB59" si="147">Z61+Z62+Z63</f>
        <v>0</v>
      </c>
      <c r="AA59" s="4">
        <f t="shared" si="138"/>
        <v>387702.4</v>
      </c>
      <c r="AB59" s="4">
        <f t="shared" si="147"/>
        <v>0</v>
      </c>
      <c r="AC59" s="4">
        <f t="shared" si="139"/>
        <v>387702.4</v>
      </c>
      <c r="AD59" s="4">
        <f t="shared" ref="AD59" si="148">AD61+AD62+AD63</f>
        <v>0</v>
      </c>
      <c r="AE59" s="3">
        <f t="shared" si="6"/>
        <v>387702.4</v>
      </c>
      <c r="AF59" s="4">
        <f t="shared" si="144"/>
        <v>307175.10000000003</v>
      </c>
      <c r="AG59" s="3">
        <f t="shared" ref="AG59:AI59" si="149">AG61+AG62+AG63</f>
        <v>0</v>
      </c>
      <c r="AH59" s="3">
        <f t="shared" si="7"/>
        <v>307175.10000000003</v>
      </c>
      <c r="AI59" s="3">
        <f t="shared" si="149"/>
        <v>-34269.4</v>
      </c>
      <c r="AJ59" s="3">
        <f t="shared" si="140"/>
        <v>272905.7</v>
      </c>
      <c r="AK59" s="3">
        <f t="shared" ref="AK59:AM59" si="150">AK61+AK62+AK63</f>
        <v>70490.3</v>
      </c>
      <c r="AL59" s="3">
        <f t="shared" si="141"/>
        <v>343396</v>
      </c>
      <c r="AM59" s="3">
        <f t="shared" si="150"/>
        <v>0</v>
      </c>
      <c r="AN59" s="3">
        <f t="shared" si="142"/>
        <v>343396</v>
      </c>
      <c r="AO59" s="3">
        <f t="shared" ref="AO59:AQ59" si="151">AO61+AO62+AO63</f>
        <v>0</v>
      </c>
      <c r="AP59" s="3">
        <f t="shared" si="143"/>
        <v>343396</v>
      </c>
      <c r="AQ59" s="3">
        <f t="shared" si="151"/>
        <v>0</v>
      </c>
      <c r="AR59" s="3">
        <f t="shared" si="13"/>
        <v>343396</v>
      </c>
      <c r="AS59" s="5"/>
      <c r="AT59" s="5"/>
    </row>
    <row r="60" spans="1:48" x14ac:dyDescent="0.35">
      <c r="A60" s="30"/>
      <c r="B60" s="33" t="s">
        <v>9</v>
      </c>
      <c r="C60" s="3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3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3"/>
      <c r="AF60" s="4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5"/>
      <c r="AT60" s="5"/>
    </row>
    <row r="61" spans="1:48" hidden="1" x14ac:dyDescent="0.35">
      <c r="A61" s="13"/>
      <c r="B61" s="17" t="s">
        <v>6</v>
      </c>
      <c r="C61" s="1"/>
      <c r="D61" s="4">
        <v>103095.3</v>
      </c>
      <c r="E61" s="4"/>
      <c r="F61" s="4">
        <f t="shared" si="14"/>
        <v>103095.3</v>
      </c>
      <c r="G61" s="4">
        <v>8789.0679999999993</v>
      </c>
      <c r="H61" s="4">
        <f t="shared" ref="H61:H65" si="152">F61+G61</f>
        <v>111884.368</v>
      </c>
      <c r="I61" s="4"/>
      <c r="J61" s="4">
        <f t="shared" ref="J61:J65" si="153">H61+I61</f>
        <v>111884.368</v>
      </c>
      <c r="K61" s="4">
        <v>-94190.144</v>
      </c>
      <c r="L61" s="4">
        <f t="shared" ref="L61:L65" si="154">J61+K61</f>
        <v>17694.224000000002</v>
      </c>
      <c r="M61" s="4"/>
      <c r="N61" s="4">
        <f>L61+M61</f>
        <v>17694.224000000002</v>
      </c>
      <c r="O61" s="4"/>
      <c r="P61" s="4">
        <f>N61+O61</f>
        <v>17694.224000000002</v>
      </c>
      <c r="Q61" s="4"/>
      <c r="R61" s="4">
        <f t="shared" si="4"/>
        <v>17694.224000000002</v>
      </c>
      <c r="S61" s="4">
        <v>112002.7</v>
      </c>
      <c r="T61" s="4"/>
      <c r="U61" s="4">
        <f t="shared" si="5"/>
        <v>112002.7</v>
      </c>
      <c r="V61" s="4"/>
      <c r="W61" s="4">
        <f t="shared" ref="W61:W65" si="155">U61+V61</f>
        <v>112002.7</v>
      </c>
      <c r="X61" s="4">
        <v>-96644</v>
      </c>
      <c r="Y61" s="4">
        <f t="shared" ref="Y61:Y65" si="156">W61+X61</f>
        <v>15358.699999999997</v>
      </c>
      <c r="Z61" s="4"/>
      <c r="AA61" s="4">
        <f t="shared" ref="AA61:AA65" si="157">Y61+Z61</f>
        <v>15358.699999999997</v>
      </c>
      <c r="AB61" s="4"/>
      <c r="AC61" s="4">
        <f t="shared" ref="AC61:AC65" si="158">AA61+AB61</f>
        <v>15358.699999999997</v>
      </c>
      <c r="AD61" s="4"/>
      <c r="AE61" s="4">
        <f t="shared" si="6"/>
        <v>15358.699999999997</v>
      </c>
      <c r="AF61" s="4">
        <v>0</v>
      </c>
      <c r="AG61" s="3">
        <v>0</v>
      </c>
      <c r="AH61" s="3">
        <f t="shared" si="7"/>
        <v>0</v>
      </c>
      <c r="AI61" s="3"/>
      <c r="AJ61" s="3">
        <f t="shared" ref="AJ61:AJ65" si="159">AH61+AI61</f>
        <v>0</v>
      </c>
      <c r="AK61" s="3"/>
      <c r="AL61" s="3">
        <f t="shared" ref="AL61:AL65" si="160">AJ61+AK61</f>
        <v>0</v>
      </c>
      <c r="AM61" s="3"/>
      <c r="AN61" s="3">
        <f t="shared" ref="AN61:AN65" si="161">AL61+AM61</f>
        <v>0</v>
      </c>
      <c r="AO61" s="3"/>
      <c r="AP61" s="3">
        <f t="shared" ref="AP61:AP65" si="162">AN61+AO61</f>
        <v>0</v>
      </c>
      <c r="AQ61" s="3"/>
      <c r="AR61" s="3">
        <f t="shared" si="13"/>
        <v>0</v>
      </c>
      <c r="AS61" s="5" t="s">
        <v>333</v>
      </c>
      <c r="AT61" s="5">
        <v>0</v>
      </c>
    </row>
    <row r="62" spans="1:48" x14ac:dyDescent="0.35">
      <c r="A62" s="30"/>
      <c r="B62" s="33" t="s">
        <v>124</v>
      </c>
      <c r="C62" s="33"/>
      <c r="D62" s="4">
        <v>0</v>
      </c>
      <c r="E62" s="4"/>
      <c r="F62" s="4">
        <f t="shared" si="14"/>
        <v>0</v>
      </c>
      <c r="G62" s="4"/>
      <c r="H62" s="4">
        <f t="shared" si="152"/>
        <v>0</v>
      </c>
      <c r="I62" s="4"/>
      <c r="J62" s="4">
        <f t="shared" si="153"/>
        <v>0</v>
      </c>
      <c r="K62" s="4">
        <v>63908.4</v>
      </c>
      <c r="L62" s="4">
        <f t="shared" si="154"/>
        <v>63908.4</v>
      </c>
      <c r="M62" s="4"/>
      <c r="N62" s="4">
        <f>L62+M62</f>
        <v>63908.4</v>
      </c>
      <c r="O62" s="4"/>
      <c r="P62" s="4">
        <f>N62+O62</f>
        <v>63908.4</v>
      </c>
      <c r="Q62" s="4"/>
      <c r="R62" s="3">
        <f t="shared" si="4"/>
        <v>63908.4</v>
      </c>
      <c r="S62" s="4">
        <v>29124</v>
      </c>
      <c r="T62" s="4"/>
      <c r="U62" s="4">
        <f t="shared" si="5"/>
        <v>29124</v>
      </c>
      <c r="V62" s="4"/>
      <c r="W62" s="4">
        <f t="shared" si="155"/>
        <v>29124</v>
      </c>
      <c r="X62" s="4">
        <v>85672.9</v>
      </c>
      <c r="Y62" s="4">
        <f t="shared" si="156"/>
        <v>114796.9</v>
      </c>
      <c r="Z62" s="4"/>
      <c r="AA62" s="4">
        <f t="shared" si="157"/>
        <v>114796.9</v>
      </c>
      <c r="AB62" s="4"/>
      <c r="AC62" s="4">
        <f t="shared" si="158"/>
        <v>114796.9</v>
      </c>
      <c r="AD62" s="4"/>
      <c r="AE62" s="3">
        <f t="shared" si="6"/>
        <v>114796.9</v>
      </c>
      <c r="AF62" s="4">
        <v>15358.7</v>
      </c>
      <c r="AG62" s="3"/>
      <c r="AH62" s="3">
        <f t="shared" si="7"/>
        <v>15358.7</v>
      </c>
      <c r="AI62" s="3"/>
      <c r="AJ62" s="3">
        <f t="shared" si="159"/>
        <v>15358.7</v>
      </c>
      <c r="AK62" s="3">
        <v>70490.3</v>
      </c>
      <c r="AL62" s="3">
        <f t="shared" si="160"/>
        <v>85849</v>
      </c>
      <c r="AM62" s="3"/>
      <c r="AN62" s="3">
        <f t="shared" si="161"/>
        <v>85849</v>
      </c>
      <c r="AO62" s="3"/>
      <c r="AP62" s="3">
        <f t="shared" si="162"/>
        <v>85849</v>
      </c>
      <c r="AQ62" s="3"/>
      <c r="AR62" s="3">
        <f t="shared" si="13"/>
        <v>85849</v>
      </c>
      <c r="AS62" s="5" t="s">
        <v>319</v>
      </c>
      <c r="AT62" s="5"/>
    </row>
    <row r="63" spans="1:48" x14ac:dyDescent="0.35">
      <c r="A63" s="30"/>
      <c r="B63" s="33" t="s">
        <v>125</v>
      </c>
      <c r="C63" s="33"/>
      <c r="D63" s="4">
        <v>0</v>
      </c>
      <c r="E63" s="4"/>
      <c r="F63" s="4">
        <f t="shared" si="14"/>
        <v>0</v>
      </c>
      <c r="G63" s="4"/>
      <c r="H63" s="4">
        <f t="shared" si="152"/>
        <v>0</v>
      </c>
      <c r="I63" s="4"/>
      <c r="J63" s="4">
        <f t="shared" si="153"/>
        <v>0</v>
      </c>
      <c r="K63" s="4"/>
      <c r="L63" s="4">
        <f t="shared" si="154"/>
        <v>0</v>
      </c>
      <c r="M63" s="4"/>
      <c r="N63" s="4">
        <f>L63+M63</f>
        <v>0</v>
      </c>
      <c r="O63" s="4"/>
      <c r="P63" s="4">
        <f>N63+O63</f>
        <v>0</v>
      </c>
      <c r="Q63" s="4"/>
      <c r="R63" s="3">
        <f t="shared" si="4"/>
        <v>0</v>
      </c>
      <c r="S63" s="4">
        <v>177845.6</v>
      </c>
      <c r="T63" s="4"/>
      <c r="U63" s="4">
        <f t="shared" si="5"/>
        <v>177845.6</v>
      </c>
      <c r="V63" s="4"/>
      <c r="W63" s="4">
        <f t="shared" si="155"/>
        <v>177845.6</v>
      </c>
      <c r="X63" s="4">
        <v>79701.2</v>
      </c>
      <c r="Y63" s="4">
        <f t="shared" si="156"/>
        <v>257546.8</v>
      </c>
      <c r="Z63" s="4"/>
      <c r="AA63" s="4">
        <f t="shared" si="157"/>
        <v>257546.8</v>
      </c>
      <c r="AB63" s="4"/>
      <c r="AC63" s="4">
        <f t="shared" si="158"/>
        <v>257546.8</v>
      </c>
      <c r="AD63" s="4"/>
      <c r="AE63" s="3">
        <f t="shared" si="6"/>
        <v>257546.8</v>
      </c>
      <c r="AF63" s="4">
        <v>291816.40000000002</v>
      </c>
      <c r="AG63" s="3"/>
      <c r="AH63" s="3">
        <f t="shared" si="7"/>
        <v>291816.40000000002</v>
      </c>
      <c r="AI63" s="3">
        <v>-34269.4</v>
      </c>
      <c r="AJ63" s="3">
        <f t="shared" si="159"/>
        <v>257547.00000000003</v>
      </c>
      <c r="AK63" s="3"/>
      <c r="AL63" s="3">
        <f t="shared" si="160"/>
        <v>257547.00000000003</v>
      </c>
      <c r="AM63" s="3"/>
      <c r="AN63" s="3">
        <f t="shared" si="161"/>
        <v>257547.00000000003</v>
      </c>
      <c r="AO63" s="3"/>
      <c r="AP63" s="3">
        <f t="shared" si="162"/>
        <v>257547.00000000003</v>
      </c>
      <c r="AQ63" s="3"/>
      <c r="AR63" s="3">
        <f t="shared" si="13"/>
        <v>257547.00000000003</v>
      </c>
      <c r="AS63" s="5" t="s">
        <v>318</v>
      </c>
      <c r="AT63" s="5"/>
    </row>
    <row r="64" spans="1:48" ht="54" x14ac:dyDescent="0.35">
      <c r="A64" s="30" t="s">
        <v>168</v>
      </c>
      <c r="B64" s="33" t="s">
        <v>150</v>
      </c>
      <c r="C64" s="2" t="s">
        <v>59</v>
      </c>
      <c r="D64" s="4">
        <v>0</v>
      </c>
      <c r="E64" s="4"/>
      <c r="F64" s="4">
        <f t="shared" si="14"/>
        <v>0</v>
      </c>
      <c r="G64" s="4">
        <v>5800.2259999999997</v>
      </c>
      <c r="H64" s="4">
        <f t="shared" si="152"/>
        <v>5800.2259999999997</v>
      </c>
      <c r="I64" s="4"/>
      <c r="J64" s="4">
        <f t="shared" si="153"/>
        <v>5800.2259999999997</v>
      </c>
      <c r="K64" s="4"/>
      <c r="L64" s="4">
        <f t="shared" si="154"/>
        <v>5800.2259999999997</v>
      </c>
      <c r="M64" s="4"/>
      <c r="N64" s="4">
        <f>L64+M64</f>
        <v>5800.2259999999997</v>
      </c>
      <c r="O64" s="4">
        <v>6880.4740000000002</v>
      </c>
      <c r="P64" s="4">
        <f>N64+O64</f>
        <v>12680.7</v>
      </c>
      <c r="Q64" s="4"/>
      <c r="R64" s="3">
        <f t="shared" si="4"/>
        <v>12680.7</v>
      </c>
      <c r="S64" s="4">
        <v>39792.400000000001</v>
      </c>
      <c r="T64" s="4"/>
      <c r="U64" s="4">
        <f t="shared" si="5"/>
        <v>39792.400000000001</v>
      </c>
      <c r="V64" s="4"/>
      <c r="W64" s="4">
        <f t="shared" si="155"/>
        <v>39792.400000000001</v>
      </c>
      <c r="X64" s="4"/>
      <c r="Y64" s="4">
        <f t="shared" si="156"/>
        <v>39792.400000000001</v>
      </c>
      <c r="Z64" s="4"/>
      <c r="AA64" s="4">
        <f t="shared" si="157"/>
        <v>39792.400000000001</v>
      </c>
      <c r="AB64" s="4">
        <v>-6880.4740000000002</v>
      </c>
      <c r="AC64" s="4">
        <f t="shared" si="158"/>
        <v>32911.925999999999</v>
      </c>
      <c r="AD64" s="4"/>
      <c r="AE64" s="3">
        <f t="shared" si="6"/>
        <v>32911.925999999999</v>
      </c>
      <c r="AF64" s="4">
        <v>58995.4</v>
      </c>
      <c r="AG64" s="3"/>
      <c r="AH64" s="3">
        <f t="shared" si="7"/>
        <v>58995.4</v>
      </c>
      <c r="AI64" s="3"/>
      <c r="AJ64" s="3">
        <f t="shared" si="159"/>
        <v>58995.4</v>
      </c>
      <c r="AK64" s="3"/>
      <c r="AL64" s="3">
        <f t="shared" si="160"/>
        <v>58995.4</v>
      </c>
      <c r="AM64" s="3"/>
      <c r="AN64" s="3">
        <f t="shared" si="161"/>
        <v>58995.4</v>
      </c>
      <c r="AO64" s="3"/>
      <c r="AP64" s="3">
        <f t="shared" si="162"/>
        <v>58995.4</v>
      </c>
      <c r="AQ64" s="3"/>
      <c r="AR64" s="3">
        <f t="shared" si="13"/>
        <v>58995.4</v>
      </c>
      <c r="AS64" s="5" t="s">
        <v>259</v>
      </c>
      <c r="AT64" s="5"/>
    </row>
    <row r="65" spans="1:46" ht="54" x14ac:dyDescent="0.35">
      <c r="A65" s="30" t="s">
        <v>169</v>
      </c>
      <c r="B65" s="33" t="s">
        <v>129</v>
      </c>
      <c r="C65" s="2" t="s">
        <v>59</v>
      </c>
      <c r="D65" s="4">
        <f>D67+D68</f>
        <v>157514.5</v>
      </c>
      <c r="E65" s="4">
        <f>E67+E68</f>
        <v>0</v>
      </c>
      <c r="F65" s="4">
        <f t="shared" si="14"/>
        <v>157514.5</v>
      </c>
      <c r="G65" s="4">
        <f>G67+G68</f>
        <v>11477.304</v>
      </c>
      <c r="H65" s="4">
        <f t="shared" si="152"/>
        <v>168991.804</v>
      </c>
      <c r="I65" s="4">
        <f>I67+I68</f>
        <v>0</v>
      </c>
      <c r="J65" s="4">
        <f t="shared" si="153"/>
        <v>168991.804</v>
      </c>
      <c r="K65" s="4">
        <f>K67+K68</f>
        <v>0</v>
      </c>
      <c r="L65" s="4">
        <f t="shared" si="154"/>
        <v>168991.804</v>
      </c>
      <c r="M65" s="4">
        <f>M67+M68</f>
        <v>0</v>
      </c>
      <c r="N65" s="4">
        <f>L65+M65</f>
        <v>168991.804</v>
      </c>
      <c r="O65" s="4">
        <f>O67+O68</f>
        <v>-6880.4740000000002</v>
      </c>
      <c r="P65" s="4">
        <f>N65+O65</f>
        <v>162111.33000000002</v>
      </c>
      <c r="Q65" s="4">
        <f>Q67+Q68</f>
        <v>-112876.507</v>
      </c>
      <c r="R65" s="3">
        <f t="shared" si="4"/>
        <v>49234.823000000019</v>
      </c>
      <c r="S65" s="4">
        <f t="shared" ref="S65:AF65" si="163">S67+S68</f>
        <v>393678.30000000005</v>
      </c>
      <c r="T65" s="4">
        <f t="shared" ref="T65:V65" si="164">T67+T68</f>
        <v>0</v>
      </c>
      <c r="U65" s="4">
        <f t="shared" si="5"/>
        <v>393678.30000000005</v>
      </c>
      <c r="V65" s="4">
        <f t="shared" si="164"/>
        <v>0</v>
      </c>
      <c r="W65" s="4">
        <f t="shared" si="155"/>
        <v>393678.30000000005</v>
      </c>
      <c r="X65" s="4">
        <f t="shared" ref="X65" si="165">X67+X68</f>
        <v>0</v>
      </c>
      <c r="Y65" s="4">
        <f t="shared" si="156"/>
        <v>393678.30000000005</v>
      </c>
      <c r="Z65" s="4">
        <f t="shared" ref="Z65:AB65" si="166">Z67+Z68</f>
        <v>0</v>
      </c>
      <c r="AA65" s="4">
        <f t="shared" si="157"/>
        <v>393678.30000000005</v>
      </c>
      <c r="AB65" s="4">
        <f t="shared" si="166"/>
        <v>6880.4740000000002</v>
      </c>
      <c r="AC65" s="4">
        <f t="shared" si="158"/>
        <v>400558.77400000003</v>
      </c>
      <c r="AD65" s="4">
        <f t="shared" ref="AD65" si="167">AD67+AD68</f>
        <v>112876.507</v>
      </c>
      <c r="AE65" s="3">
        <f t="shared" si="6"/>
        <v>513435.28100000002</v>
      </c>
      <c r="AF65" s="4">
        <f t="shared" si="163"/>
        <v>0</v>
      </c>
      <c r="AG65" s="3">
        <f t="shared" ref="AG65:AI65" si="168">AG67+AG68</f>
        <v>0</v>
      </c>
      <c r="AH65" s="3">
        <f t="shared" si="7"/>
        <v>0</v>
      </c>
      <c r="AI65" s="3">
        <f t="shared" si="168"/>
        <v>0</v>
      </c>
      <c r="AJ65" s="3">
        <f t="shared" si="159"/>
        <v>0</v>
      </c>
      <c r="AK65" s="3">
        <f t="shared" ref="AK65:AM65" si="169">AK67+AK68</f>
        <v>0</v>
      </c>
      <c r="AL65" s="3">
        <f t="shared" si="160"/>
        <v>0</v>
      </c>
      <c r="AM65" s="3">
        <f t="shared" si="169"/>
        <v>0</v>
      </c>
      <c r="AN65" s="3">
        <f t="shared" si="161"/>
        <v>0</v>
      </c>
      <c r="AO65" s="3">
        <f t="shared" ref="AO65:AQ65" si="170">AO67+AO68</f>
        <v>0</v>
      </c>
      <c r="AP65" s="3">
        <f t="shared" si="162"/>
        <v>0</v>
      </c>
      <c r="AQ65" s="3">
        <f t="shared" si="170"/>
        <v>0</v>
      </c>
      <c r="AR65" s="3">
        <f t="shared" si="13"/>
        <v>0</v>
      </c>
      <c r="AS65" s="5"/>
      <c r="AT65" s="5"/>
    </row>
    <row r="66" spans="1:46" x14ac:dyDescent="0.35">
      <c r="A66" s="30"/>
      <c r="B66" s="33" t="s">
        <v>120</v>
      </c>
      <c r="C66" s="3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3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3"/>
      <c r="AF66" s="4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5"/>
      <c r="AT66" s="5"/>
    </row>
    <row r="67" spans="1:46" hidden="1" x14ac:dyDescent="0.35">
      <c r="A67" s="13"/>
      <c r="B67" s="17" t="s">
        <v>6</v>
      </c>
      <c r="C67" s="1"/>
      <c r="D67" s="4">
        <v>122590.7</v>
      </c>
      <c r="E67" s="4"/>
      <c r="F67" s="4">
        <f t="shared" si="14"/>
        <v>122590.7</v>
      </c>
      <c r="G67" s="4">
        <v>11477.304</v>
      </c>
      <c r="H67" s="4">
        <f t="shared" ref="H67:H69" si="171">F67+G67</f>
        <v>134068.00399999999</v>
      </c>
      <c r="I67" s="4"/>
      <c r="J67" s="4">
        <f t="shared" ref="J67:J69" si="172">H67+I67</f>
        <v>134068.00399999999</v>
      </c>
      <c r="K67" s="4">
        <v>34923.800000000003</v>
      </c>
      <c r="L67" s="4">
        <f t="shared" ref="L67:L69" si="173">J67+K67</f>
        <v>168991.804</v>
      </c>
      <c r="M67" s="4"/>
      <c r="N67" s="4">
        <f>L67+M67</f>
        <v>168991.804</v>
      </c>
      <c r="O67" s="4">
        <f>-6880.474</f>
        <v>-6880.4740000000002</v>
      </c>
      <c r="P67" s="4">
        <f>N67+O67</f>
        <v>162111.33000000002</v>
      </c>
      <c r="Q67" s="4">
        <v>-112876.507</v>
      </c>
      <c r="R67" s="4">
        <f t="shared" si="4"/>
        <v>49234.823000000019</v>
      </c>
      <c r="S67" s="4">
        <v>125512.2</v>
      </c>
      <c r="T67" s="4"/>
      <c r="U67" s="4">
        <f t="shared" si="5"/>
        <v>125512.2</v>
      </c>
      <c r="V67" s="4"/>
      <c r="W67" s="4">
        <f t="shared" ref="W67:W69" si="174">U67+V67</f>
        <v>125512.2</v>
      </c>
      <c r="X67" s="4"/>
      <c r="Y67" s="4">
        <f t="shared" ref="Y67:Y69" si="175">W67+X67</f>
        <v>125512.2</v>
      </c>
      <c r="Z67" s="4"/>
      <c r="AA67" s="4">
        <f t="shared" ref="AA67:AA69" si="176">Y67+Z67</f>
        <v>125512.2</v>
      </c>
      <c r="AB67" s="4">
        <v>6880.4740000000002</v>
      </c>
      <c r="AC67" s="4">
        <f t="shared" ref="AC67:AC69" si="177">AA67+AB67</f>
        <v>132392.674</v>
      </c>
      <c r="AD67" s="4">
        <v>112876.507</v>
      </c>
      <c r="AE67" s="4">
        <f t="shared" si="6"/>
        <v>245269.18099999998</v>
      </c>
      <c r="AF67" s="4">
        <v>0</v>
      </c>
      <c r="AG67" s="3">
        <v>0</v>
      </c>
      <c r="AH67" s="3">
        <f t="shared" si="7"/>
        <v>0</v>
      </c>
      <c r="AI67" s="3"/>
      <c r="AJ67" s="3">
        <f t="shared" ref="AJ67:AJ69" si="178">AH67+AI67</f>
        <v>0</v>
      </c>
      <c r="AK67" s="3"/>
      <c r="AL67" s="3">
        <f t="shared" ref="AL67:AL69" si="179">AJ67+AK67</f>
        <v>0</v>
      </c>
      <c r="AM67" s="3"/>
      <c r="AN67" s="3">
        <f t="shared" ref="AN67:AN69" si="180">AL67+AM67</f>
        <v>0</v>
      </c>
      <c r="AO67" s="3"/>
      <c r="AP67" s="3">
        <f t="shared" ref="AP67:AP69" si="181">AN67+AO67</f>
        <v>0</v>
      </c>
      <c r="AQ67" s="3"/>
      <c r="AR67" s="3">
        <f t="shared" si="13"/>
        <v>0</v>
      </c>
      <c r="AS67" s="5" t="s">
        <v>260</v>
      </c>
      <c r="AT67" s="5">
        <v>0</v>
      </c>
    </row>
    <row r="68" spans="1:46" x14ac:dyDescent="0.35">
      <c r="A68" s="30"/>
      <c r="B68" s="33" t="s">
        <v>124</v>
      </c>
      <c r="C68" s="33"/>
      <c r="D68" s="4">
        <v>34923.800000000003</v>
      </c>
      <c r="E68" s="4"/>
      <c r="F68" s="4">
        <f t="shared" si="14"/>
        <v>34923.800000000003</v>
      </c>
      <c r="G68" s="4"/>
      <c r="H68" s="4">
        <f t="shared" si="171"/>
        <v>34923.800000000003</v>
      </c>
      <c r="I68" s="4"/>
      <c r="J68" s="4">
        <f t="shared" si="172"/>
        <v>34923.800000000003</v>
      </c>
      <c r="K68" s="4">
        <v>-34923.800000000003</v>
      </c>
      <c r="L68" s="4">
        <f t="shared" si="173"/>
        <v>0</v>
      </c>
      <c r="M68" s="4"/>
      <c r="N68" s="4">
        <f>L68+M68</f>
        <v>0</v>
      </c>
      <c r="O68" s="4"/>
      <c r="P68" s="4">
        <f>N68+O68</f>
        <v>0</v>
      </c>
      <c r="Q68" s="4"/>
      <c r="R68" s="3">
        <f t="shared" si="4"/>
        <v>0</v>
      </c>
      <c r="S68" s="4">
        <v>268166.10000000003</v>
      </c>
      <c r="T68" s="4"/>
      <c r="U68" s="4">
        <f t="shared" si="5"/>
        <v>268166.10000000003</v>
      </c>
      <c r="V68" s="4"/>
      <c r="W68" s="4">
        <f t="shared" si="174"/>
        <v>268166.10000000003</v>
      </c>
      <c r="X68" s="4"/>
      <c r="Y68" s="4">
        <f t="shared" si="175"/>
        <v>268166.10000000003</v>
      </c>
      <c r="Z68" s="4"/>
      <c r="AA68" s="4">
        <f t="shared" si="176"/>
        <v>268166.10000000003</v>
      </c>
      <c r="AB68" s="4"/>
      <c r="AC68" s="4">
        <f t="shared" si="177"/>
        <v>268166.10000000003</v>
      </c>
      <c r="AD68" s="4"/>
      <c r="AE68" s="3">
        <f t="shared" si="6"/>
        <v>268166.10000000003</v>
      </c>
      <c r="AF68" s="4">
        <v>0</v>
      </c>
      <c r="AG68" s="3">
        <v>0</v>
      </c>
      <c r="AH68" s="3">
        <f t="shared" si="7"/>
        <v>0</v>
      </c>
      <c r="AI68" s="3"/>
      <c r="AJ68" s="3">
        <f t="shared" si="178"/>
        <v>0</v>
      </c>
      <c r="AK68" s="3"/>
      <c r="AL68" s="3">
        <f t="shared" si="179"/>
        <v>0</v>
      </c>
      <c r="AM68" s="3"/>
      <c r="AN68" s="3">
        <f t="shared" si="180"/>
        <v>0</v>
      </c>
      <c r="AO68" s="3"/>
      <c r="AP68" s="3">
        <f t="shared" si="181"/>
        <v>0</v>
      </c>
      <c r="AQ68" s="3"/>
      <c r="AR68" s="3">
        <f t="shared" si="13"/>
        <v>0</v>
      </c>
      <c r="AS68" s="5" t="s">
        <v>372</v>
      </c>
      <c r="AT68" s="5"/>
    </row>
    <row r="69" spans="1:46" ht="54" x14ac:dyDescent="0.35">
      <c r="A69" s="30" t="s">
        <v>170</v>
      </c>
      <c r="B69" s="33" t="s">
        <v>151</v>
      </c>
      <c r="C69" s="2" t="s">
        <v>59</v>
      </c>
      <c r="D69" s="4">
        <f>D71+D72</f>
        <v>0</v>
      </c>
      <c r="E69" s="4">
        <f>E71+E72</f>
        <v>0</v>
      </c>
      <c r="F69" s="4">
        <f t="shared" si="14"/>
        <v>0</v>
      </c>
      <c r="G69" s="4">
        <f>G71+G72</f>
        <v>15</v>
      </c>
      <c r="H69" s="4">
        <f t="shared" si="171"/>
        <v>15</v>
      </c>
      <c r="I69" s="4">
        <f>I71+I72</f>
        <v>0</v>
      </c>
      <c r="J69" s="4">
        <f t="shared" si="172"/>
        <v>15</v>
      </c>
      <c r="K69" s="4">
        <f>K71+K72</f>
        <v>0</v>
      </c>
      <c r="L69" s="4">
        <f t="shared" si="173"/>
        <v>15</v>
      </c>
      <c r="M69" s="4">
        <f>M71+M72</f>
        <v>0</v>
      </c>
      <c r="N69" s="4">
        <f>L69+M69</f>
        <v>15</v>
      </c>
      <c r="O69" s="4">
        <f>O71+O72</f>
        <v>0</v>
      </c>
      <c r="P69" s="4">
        <f>N69+O69</f>
        <v>15</v>
      </c>
      <c r="Q69" s="4">
        <f>Q71+Q72</f>
        <v>0</v>
      </c>
      <c r="R69" s="3">
        <f t="shared" si="4"/>
        <v>15</v>
      </c>
      <c r="S69" s="4">
        <f t="shared" ref="S69:AF69" si="182">S71+S72</f>
        <v>7485</v>
      </c>
      <c r="T69" s="4">
        <f t="shared" ref="T69:V69" si="183">T71+T72</f>
        <v>0</v>
      </c>
      <c r="U69" s="4">
        <f t="shared" si="5"/>
        <v>7485</v>
      </c>
      <c r="V69" s="4">
        <f t="shared" si="183"/>
        <v>0</v>
      </c>
      <c r="W69" s="4">
        <f t="shared" si="174"/>
        <v>7485</v>
      </c>
      <c r="X69" s="4">
        <f t="shared" ref="X69" si="184">X71+X72</f>
        <v>0</v>
      </c>
      <c r="Y69" s="4">
        <f t="shared" si="175"/>
        <v>7485</v>
      </c>
      <c r="Z69" s="4">
        <f t="shared" ref="Z69:AB69" si="185">Z71+Z72</f>
        <v>0</v>
      </c>
      <c r="AA69" s="4">
        <f t="shared" si="176"/>
        <v>7485</v>
      </c>
      <c r="AB69" s="4">
        <f t="shared" si="185"/>
        <v>0</v>
      </c>
      <c r="AC69" s="4">
        <f t="shared" si="177"/>
        <v>7485</v>
      </c>
      <c r="AD69" s="4">
        <f t="shared" ref="AD69" si="186">AD71+AD72</f>
        <v>0</v>
      </c>
      <c r="AE69" s="3">
        <f t="shared" si="6"/>
        <v>7485</v>
      </c>
      <c r="AF69" s="4">
        <f t="shared" si="182"/>
        <v>140546.70000000001</v>
      </c>
      <c r="AG69" s="3">
        <f t="shared" ref="AG69:AI69" si="187">AG71+AG72</f>
        <v>0</v>
      </c>
      <c r="AH69" s="3">
        <f t="shared" si="7"/>
        <v>140546.70000000001</v>
      </c>
      <c r="AI69" s="3">
        <f t="shared" si="187"/>
        <v>0</v>
      </c>
      <c r="AJ69" s="3">
        <f t="shared" si="178"/>
        <v>140546.70000000001</v>
      </c>
      <c r="AK69" s="3">
        <f t="shared" ref="AK69:AM69" si="188">AK71+AK72</f>
        <v>0</v>
      </c>
      <c r="AL69" s="3">
        <f t="shared" si="179"/>
        <v>140546.70000000001</v>
      </c>
      <c r="AM69" s="3">
        <f t="shared" si="188"/>
        <v>0</v>
      </c>
      <c r="AN69" s="3">
        <f t="shared" si="180"/>
        <v>140546.70000000001</v>
      </c>
      <c r="AO69" s="3">
        <f t="shared" ref="AO69:AQ69" si="189">AO71+AO72</f>
        <v>0</v>
      </c>
      <c r="AP69" s="3">
        <f t="shared" si="181"/>
        <v>140546.70000000001</v>
      </c>
      <c r="AQ69" s="3">
        <f t="shared" si="189"/>
        <v>0</v>
      </c>
      <c r="AR69" s="3">
        <f t="shared" si="13"/>
        <v>140546.70000000001</v>
      </c>
      <c r="AS69" s="5"/>
      <c r="AT69" s="5"/>
    </row>
    <row r="70" spans="1:46" x14ac:dyDescent="0.35">
      <c r="A70" s="30"/>
      <c r="B70" s="33" t="s">
        <v>120</v>
      </c>
      <c r="C70" s="3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3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3"/>
      <c r="AF70" s="4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5"/>
      <c r="AT70" s="5"/>
    </row>
    <row r="71" spans="1:46" hidden="1" x14ac:dyDescent="0.35">
      <c r="A71" s="13"/>
      <c r="B71" s="17" t="s">
        <v>6</v>
      </c>
      <c r="C71" s="1"/>
      <c r="D71" s="4">
        <v>0</v>
      </c>
      <c r="E71" s="4">
        <v>0</v>
      </c>
      <c r="F71" s="4">
        <f t="shared" si="14"/>
        <v>0</v>
      </c>
      <c r="G71" s="4">
        <v>15</v>
      </c>
      <c r="H71" s="4">
        <f t="shared" ref="H71:H73" si="190">F71+G71</f>
        <v>15</v>
      </c>
      <c r="I71" s="4"/>
      <c r="J71" s="4">
        <f t="shared" ref="J71:J73" si="191">H71+I71</f>
        <v>15</v>
      </c>
      <c r="K71" s="4"/>
      <c r="L71" s="4">
        <f t="shared" ref="L71:L73" si="192">J71+K71</f>
        <v>15</v>
      </c>
      <c r="M71" s="4"/>
      <c r="N71" s="4">
        <f>L71+M71</f>
        <v>15</v>
      </c>
      <c r="O71" s="4"/>
      <c r="P71" s="4">
        <f>N71+O71</f>
        <v>15</v>
      </c>
      <c r="Q71" s="4"/>
      <c r="R71" s="4">
        <f t="shared" si="4"/>
        <v>15</v>
      </c>
      <c r="S71" s="4">
        <v>7485</v>
      </c>
      <c r="T71" s="4"/>
      <c r="U71" s="4">
        <f t="shared" si="5"/>
        <v>7485</v>
      </c>
      <c r="V71" s="4"/>
      <c r="W71" s="4">
        <f t="shared" ref="W71:W72" si="193">U71+V71</f>
        <v>7485</v>
      </c>
      <c r="X71" s="4"/>
      <c r="Y71" s="4">
        <f t="shared" ref="Y71:Y72" si="194">W71+X71</f>
        <v>7485</v>
      </c>
      <c r="Z71" s="4"/>
      <c r="AA71" s="4">
        <f t="shared" ref="AA71:AA72" si="195">Y71+Z71</f>
        <v>7485</v>
      </c>
      <c r="AB71" s="4"/>
      <c r="AC71" s="4">
        <f t="shared" ref="AC71:AC72" si="196">AA71+AB71</f>
        <v>7485</v>
      </c>
      <c r="AD71" s="4"/>
      <c r="AE71" s="4">
        <f t="shared" si="6"/>
        <v>7485</v>
      </c>
      <c r="AF71" s="4">
        <v>33061</v>
      </c>
      <c r="AG71" s="3"/>
      <c r="AH71" s="3">
        <f t="shared" si="7"/>
        <v>33061</v>
      </c>
      <c r="AI71" s="3"/>
      <c r="AJ71" s="3">
        <f t="shared" ref="AJ71:AJ73" si="197">AH71+AI71</f>
        <v>33061</v>
      </c>
      <c r="AK71" s="3"/>
      <c r="AL71" s="3">
        <f t="shared" ref="AL71:AL73" si="198">AJ71+AK71</f>
        <v>33061</v>
      </c>
      <c r="AM71" s="3"/>
      <c r="AN71" s="3">
        <f t="shared" ref="AN71:AN73" si="199">AL71+AM71</f>
        <v>33061</v>
      </c>
      <c r="AO71" s="3"/>
      <c r="AP71" s="3">
        <f t="shared" ref="AP71:AP73" si="200">AN71+AO71</f>
        <v>33061</v>
      </c>
      <c r="AQ71" s="3"/>
      <c r="AR71" s="3">
        <f t="shared" si="13"/>
        <v>33061</v>
      </c>
      <c r="AS71" s="5" t="s">
        <v>274</v>
      </c>
      <c r="AT71" s="5">
        <v>0</v>
      </c>
    </row>
    <row r="72" spans="1:46" x14ac:dyDescent="0.35">
      <c r="A72" s="30"/>
      <c r="B72" s="33" t="s">
        <v>124</v>
      </c>
      <c r="C72" s="33"/>
      <c r="D72" s="4">
        <v>0</v>
      </c>
      <c r="E72" s="4">
        <v>0</v>
      </c>
      <c r="F72" s="4">
        <f t="shared" si="14"/>
        <v>0</v>
      </c>
      <c r="G72" s="4">
        <v>0</v>
      </c>
      <c r="H72" s="4">
        <f t="shared" si="190"/>
        <v>0</v>
      </c>
      <c r="I72" s="4">
        <v>0</v>
      </c>
      <c r="J72" s="4">
        <f t="shared" si="191"/>
        <v>0</v>
      </c>
      <c r="K72" s="4">
        <v>0</v>
      </c>
      <c r="L72" s="4">
        <f t="shared" si="192"/>
        <v>0</v>
      </c>
      <c r="M72" s="4">
        <v>0</v>
      </c>
      <c r="N72" s="4">
        <f>L72+M72</f>
        <v>0</v>
      </c>
      <c r="O72" s="4">
        <v>0</v>
      </c>
      <c r="P72" s="4">
        <f>N72+O72</f>
        <v>0</v>
      </c>
      <c r="Q72" s="4">
        <v>0</v>
      </c>
      <c r="R72" s="3">
        <f t="shared" si="4"/>
        <v>0</v>
      </c>
      <c r="S72" s="4">
        <v>0</v>
      </c>
      <c r="T72" s="4">
        <v>0</v>
      </c>
      <c r="U72" s="4">
        <f t="shared" si="5"/>
        <v>0</v>
      </c>
      <c r="V72" s="4">
        <v>0</v>
      </c>
      <c r="W72" s="4">
        <f t="shared" si="193"/>
        <v>0</v>
      </c>
      <c r="X72" s="4">
        <v>0</v>
      </c>
      <c r="Y72" s="4">
        <f t="shared" si="194"/>
        <v>0</v>
      </c>
      <c r="Z72" s="4">
        <v>0</v>
      </c>
      <c r="AA72" s="4">
        <f t="shared" si="195"/>
        <v>0</v>
      </c>
      <c r="AB72" s="4">
        <v>0</v>
      </c>
      <c r="AC72" s="4">
        <f t="shared" si="196"/>
        <v>0</v>
      </c>
      <c r="AD72" s="4">
        <v>0</v>
      </c>
      <c r="AE72" s="3">
        <f t="shared" si="6"/>
        <v>0</v>
      </c>
      <c r="AF72" s="4">
        <v>107485.7</v>
      </c>
      <c r="AG72" s="3"/>
      <c r="AH72" s="3">
        <f t="shared" si="7"/>
        <v>107485.7</v>
      </c>
      <c r="AI72" s="3"/>
      <c r="AJ72" s="3">
        <f t="shared" si="197"/>
        <v>107485.7</v>
      </c>
      <c r="AK72" s="3"/>
      <c r="AL72" s="3">
        <f t="shared" si="198"/>
        <v>107485.7</v>
      </c>
      <c r="AM72" s="3"/>
      <c r="AN72" s="3">
        <f t="shared" si="199"/>
        <v>107485.7</v>
      </c>
      <c r="AO72" s="3"/>
      <c r="AP72" s="3">
        <f t="shared" si="200"/>
        <v>107485.7</v>
      </c>
      <c r="AQ72" s="3"/>
      <c r="AR72" s="3">
        <f t="shared" si="13"/>
        <v>107485.7</v>
      </c>
      <c r="AS72" s="5"/>
      <c r="AT72" s="5"/>
    </row>
    <row r="73" spans="1:46" ht="54" x14ac:dyDescent="0.35">
      <c r="A73" s="30" t="s">
        <v>171</v>
      </c>
      <c r="B73" s="33" t="s">
        <v>362</v>
      </c>
      <c r="C73" s="2" t="s">
        <v>59</v>
      </c>
      <c r="D73" s="4">
        <f>D75+D76</f>
        <v>0</v>
      </c>
      <c r="E73" s="4">
        <f>E75+E76</f>
        <v>0</v>
      </c>
      <c r="F73" s="4">
        <f t="shared" si="14"/>
        <v>0</v>
      </c>
      <c r="G73" s="4">
        <f>G75+G76</f>
        <v>0</v>
      </c>
      <c r="H73" s="4">
        <f t="shared" si="190"/>
        <v>0</v>
      </c>
      <c r="I73" s="4">
        <f>I75+I76</f>
        <v>0</v>
      </c>
      <c r="J73" s="4">
        <f t="shared" si="191"/>
        <v>0</v>
      </c>
      <c r="K73" s="4">
        <f>K75+K76</f>
        <v>0</v>
      </c>
      <c r="L73" s="4">
        <f t="shared" si="192"/>
        <v>0</v>
      </c>
      <c r="M73" s="4">
        <f>M75+M76</f>
        <v>0</v>
      </c>
      <c r="N73" s="4">
        <f>L73+M73</f>
        <v>0</v>
      </c>
      <c r="O73" s="4">
        <f>O75+O76</f>
        <v>0</v>
      </c>
      <c r="P73" s="4">
        <f>N73+O73</f>
        <v>0</v>
      </c>
      <c r="Q73" s="4">
        <f>Q75+Q76</f>
        <v>0</v>
      </c>
      <c r="R73" s="3">
        <f t="shared" si="4"/>
        <v>0</v>
      </c>
      <c r="S73" s="4">
        <f t="shared" ref="S73:AF73" si="201">S75+S76</f>
        <v>22858.799999999999</v>
      </c>
      <c r="T73" s="4">
        <f t="shared" ref="T73:V73" si="202">T75+T76</f>
        <v>0</v>
      </c>
      <c r="U73" s="4">
        <f t="shared" si="5"/>
        <v>22858.799999999999</v>
      </c>
      <c r="V73" s="4">
        <f t="shared" si="202"/>
        <v>0</v>
      </c>
      <c r="W73" s="4">
        <f>U73+V73</f>
        <v>22858.799999999999</v>
      </c>
      <c r="X73" s="4">
        <f t="shared" ref="X73" si="203">X75+X76</f>
        <v>0</v>
      </c>
      <c r="Y73" s="4">
        <f>W73+X73</f>
        <v>22858.799999999999</v>
      </c>
      <c r="Z73" s="4">
        <f t="shared" ref="Z73:AB73" si="204">Z75+Z76</f>
        <v>0</v>
      </c>
      <c r="AA73" s="4">
        <f>Y73+Z73</f>
        <v>22858.799999999999</v>
      </c>
      <c r="AB73" s="4">
        <f t="shared" si="204"/>
        <v>0</v>
      </c>
      <c r="AC73" s="4">
        <f>AA73+AB73</f>
        <v>22858.799999999999</v>
      </c>
      <c r="AD73" s="4">
        <f t="shared" ref="AD73" si="205">AD75+AD76</f>
        <v>0</v>
      </c>
      <c r="AE73" s="3">
        <f t="shared" si="6"/>
        <v>22858.799999999999</v>
      </c>
      <c r="AF73" s="4">
        <f t="shared" si="201"/>
        <v>560717.5</v>
      </c>
      <c r="AG73" s="3">
        <f t="shared" ref="AG73:AI73" si="206">AG75+AG76</f>
        <v>0</v>
      </c>
      <c r="AH73" s="3">
        <f t="shared" si="7"/>
        <v>560717.5</v>
      </c>
      <c r="AI73" s="3">
        <f t="shared" si="206"/>
        <v>-70490.2</v>
      </c>
      <c r="AJ73" s="3">
        <f t="shared" si="197"/>
        <v>490227.3</v>
      </c>
      <c r="AK73" s="3">
        <f t="shared" ref="AK73:AM73" si="207">AK75+AK76</f>
        <v>-36199.800000000003</v>
      </c>
      <c r="AL73" s="3">
        <f t="shared" si="198"/>
        <v>454027.5</v>
      </c>
      <c r="AM73" s="3">
        <f t="shared" si="207"/>
        <v>0</v>
      </c>
      <c r="AN73" s="3">
        <f t="shared" si="199"/>
        <v>454027.5</v>
      </c>
      <c r="AO73" s="3">
        <f t="shared" ref="AO73:AQ73" si="208">AO75+AO76</f>
        <v>0</v>
      </c>
      <c r="AP73" s="3">
        <f t="shared" si="200"/>
        <v>454027.5</v>
      </c>
      <c r="AQ73" s="3">
        <f t="shared" si="208"/>
        <v>0</v>
      </c>
      <c r="AR73" s="3">
        <f t="shared" si="13"/>
        <v>454027.5</v>
      </c>
      <c r="AS73" s="5"/>
      <c r="AT73" s="5"/>
    </row>
    <row r="74" spans="1:46" x14ac:dyDescent="0.35">
      <c r="A74" s="30"/>
      <c r="B74" s="33" t="s">
        <v>120</v>
      </c>
      <c r="C74" s="3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3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3"/>
      <c r="AF74" s="4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5"/>
      <c r="AT74" s="5"/>
    </row>
    <row r="75" spans="1:46" hidden="1" x14ac:dyDescent="0.35">
      <c r="A75" s="13"/>
      <c r="B75" s="17" t="s">
        <v>6</v>
      </c>
      <c r="C75" s="1"/>
      <c r="D75" s="4">
        <v>0</v>
      </c>
      <c r="E75" s="4">
        <v>0</v>
      </c>
      <c r="F75" s="4">
        <f t="shared" si="14"/>
        <v>0</v>
      </c>
      <c r="G75" s="4">
        <v>0</v>
      </c>
      <c r="H75" s="4">
        <f t="shared" ref="H75:H101" si="209">F75+G75</f>
        <v>0</v>
      </c>
      <c r="I75" s="4">
        <v>0</v>
      </c>
      <c r="J75" s="4">
        <f t="shared" ref="J75:J101" si="210">H75+I75</f>
        <v>0</v>
      </c>
      <c r="K75" s="4">
        <v>0</v>
      </c>
      <c r="L75" s="4">
        <f t="shared" ref="L75:L101" si="211">J75+K75</f>
        <v>0</v>
      </c>
      <c r="M75" s="4">
        <v>0</v>
      </c>
      <c r="N75" s="4">
        <f>L75+M75</f>
        <v>0</v>
      </c>
      <c r="O75" s="4">
        <v>0</v>
      </c>
      <c r="P75" s="4">
        <f>N75+O75</f>
        <v>0</v>
      </c>
      <c r="Q75" s="4">
        <v>0</v>
      </c>
      <c r="R75" s="4">
        <f t="shared" si="4"/>
        <v>0</v>
      </c>
      <c r="S75" s="4">
        <v>22858.799999999999</v>
      </c>
      <c r="T75" s="4"/>
      <c r="U75" s="4">
        <f t="shared" si="5"/>
        <v>22858.799999999999</v>
      </c>
      <c r="V75" s="4"/>
      <c r="W75" s="4">
        <f t="shared" ref="W75:W101" si="212">U75+V75</f>
        <v>22858.799999999999</v>
      </c>
      <c r="X75" s="4"/>
      <c r="Y75" s="4">
        <f t="shared" ref="Y75:Y101" si="213">W75+X75</f>
        <v>22858.799999999999</v>
      </c>
      <c r="Z75" s="4"/>
      <c r="AA75" s="4">
        <f t="shared" ref="AA75:AA76" si="214">Y75+Z75</f>
        <v>22858.799999999999</v>
      </c>
      <c r="AB75" s="4"/>
      <c r="AC75" s="4">
        <f t="shared" ref="AC75:AC76" si="215">AA75+AB75</f>
        <v>22858.799999999999</v>
      </c>
      <c r="AD75" s="4"/>
      <c r="AE75" s="4">
        <f t="shared" si="6"/>
        <v>22858.799999999999</v>
      </c>
      <c r="AF75" s="4">
        <v>46572</v>
      </c>
      <c r="AG75" s="3"/>
      <c r="AH75" s="3">
        <f t="shared" si="7"/>
        <v>46572</v>
      </c>
      <c r="AI75" s="3"/>
      <c r="AJ75" s="3">
        <f t="shared" ref="AJ75:AJ101" si="216">AH75+AI75</f>
        <v>46572</v>
      </c>
      <c r="AK75" s="3"/>
      <c r="AL75" s="3">
        <f t="shared" ref="AL75:AL101" si="217">AJ75+AK75</f>
        <v>46572</v>
      </c>
      <c r="AM75" s="3"/>
      <c r="AN75" s="3">
        <f t="shared" ref="AN75:AN77" si="218">AL75+AM75</f>
        <v>46572</v>
      </c>
      <c r="AO75" s="3"/>
      <c r="AP75" s="3">
        <f t="shared" ref="AP75:AP77" si="219">AN75+AO75</f>
        <v>46572</v>
      </c>
      <c r="AQ75" s="3"/>
      <c r="AR75" s="3">
        <f t="shared" si="13"/>
        <v>46572</v>
      </c>
      <c r="AS75" s="5" t="s">
        <v>275</v>
      </c>
      <c r="AT75" s="5">
        <v>0</v>
      </c>
    </row>
    <row r="76" spans="1:46" x14ac:dyDescent="0.35">
      <c r="A76" s="30"/>
      <c r="B76" s="33" t="s">
        <v>124</v>
      </c>
      <c r="C76" s="33"/>
      <c r="D76" s="4">
        <v>0</v>
      </c>
      <c r="E76" s="4">
        <v>0</v>
      </c>
      <c r="F76" s="4">
        <f t="shared" si="14"/>
        <v>0</v>
      </c>
      <c r="G76" s="4">
        <v>0</v>
      </c>
      <c r="H76" s="4">
        <f t="shared" si="209"/>
        <v>0</v>
      </c>
      <c r="I76" s="4">
        <v>0</v>
      </c>
      <c r="J76" s="4">
        <f t="shared" si="210"/>
        <v>0</v>
      </c>
      <c r="K76" s="4">
        <v>0</v>
      </c>
      <c r="L76" s="4">
        <f t="shared" si="211"/>
        <v>0</v>
      </c>
      <c r="M76" s="4">
        <v>0</v>
      </c>
      <c r="N76" s="4">
        <f>L76+M76</f>
        <v>0</v>
      </c>
      <c r="O76" s="4">
        <v>0</v>
      </c>
      <c r="P76" s="4">
        <f>N76+O76</f>
        <v>0</v>
      </c>
      <c r="Q76" s="4">
        <v>0</v>
      </c>
      <c r="R76" s="3">
        <f t="shared" si="4"/>
        <v>0</v>
      </c>
      <c r="S76" s="4">
        <v>0</v>
      </c>
      <c r="T76" s="4">
        <v>0</v>
      </c>
      <c r="U76" s="4">
        <f t="shared" si="5"/>
        <v>0</v>
      </c>
      <c r="V76" s="4"/>
      <c r="W76" s="4">
        <f t="shared" si="212"/>
        <v>0</v>
      </c>
      <c r="X76" s="4"/>
      <c r="Y76" s="4">
        <f t="shared" si="213"/>
        <v>0</v>
      </c>
      <c r="Z76" s="4"/>
      <c r="AA76" s="4">
        <f t="shared" si="214"/>
        <v>0</v>
      </c>
      <c r="AB76" s="4"/>
      <c r="AC76" s="4">
        <f t="shared" si="215"/>
        <v>0</v>
      </c>
      <c r="AD76" s="4"/>
      <c r="AE76" s="3">
        <f t="shared" si="6"/>
        <v>0</v>
      </c>
      <c r="AF76" s="4">
        <v>514145.5</v>
      </c>
      <c r="AG76" s="3"/>
      <c r="AH76" s="3">
        <f t="shared" si="7"/>
        <v>514145.5</v>
      </c>
      <c r="AI76" s="3">
        <v>-70490.2</v>
      </c>
      <c r="AJ76" s="3">
        <f t="shared" si="216"/>
        <v>443655.3</v>
      </c>
      <c r="AK76" s="3">
        <v>-36199.800000000003</v>
      </c>
      <c r="AL76" s="3">
        <f t="shared" si="217"/>
        <v>407455.5</v>
      </c>
      <c r="AM76" s="3"/>
      <c r="AN76" s="3">
        <f t="shared" si="218"/>
        <v>407455.5</v>
      </c>
      <c r="AO76" s="3"/>
      <c r="AP76" s="3">
        <f t="shared" si="219"/>
        <v>407455.5</v>
      </c>
      <c r="AQ76" s="3"/>
      <c r="AR76" s="3">
        <f t="shared" si="13"/>
        <v>407455.5</v>
      </c>
      <c r="AS76" s="5" t="s">
        <v>352</v>
      </c>
      <c r="AT76" s="5"/>
    </row>
    <row r="77" spans="1:46" ht="54" x14ac:dyDescent="0.35">
      <c r="A77" s="30" t="s">
        <v>172</v>
      </c>
      <c r="B77" s="33" t="s">
        <v>130</v>
      </c>
      <c r="C77" s="2" t="s">
        <v>59</v>
      </c>
      <c r="D77" s="4">
        <v>0</v>
      </c>
      <c r="E77" s="4">
        <v>0</v>
      </c>
      <c r="F77" s="4">
        <f t="shared" si="14"/>
        <v>0</v>
      </c>
      <c r="G77" s="4">
        <v>0</v>
      </c>
      <c r="H77" s="4">
        <f t="shared" si="209"/>
        <v>0</v>
      </c>
      <c r="I77" s="4">
        <v>0</v>
      </c>
      <c r="J77" s="4">
        <f t="shared" si="210"/>
        <v>0</v>
      </c>
      <c r="K77" s="4">
        <v>0</v>
      </c>
      <c r="L77" s="4">
        <f t="shared" si="211"/>
        <v>0</v>
      </c>
      <c r="M77" s="4">
        <v>0</v>
      </c>
      <c r="N77" s="4">
        <f>L77+M77</f>
        <v>0</v>
      </c>
      <c r="O77" s="4">
        <v>0</v>
      </c>
      <c r="P77" s="4">
        <f>N77+O77</f>
        <v>0</v>
      </c>
      <c r="Q77" s="4">
        <v>0</v>
      </c>
      <c r="R77" s="3">
        <f t="shared" si="4"/>
        <v>0</v>
      </c>
      <c r="S77" s="4">
        <v>29410.6</v>
      </c>
      <c r="T77" s="4"/>
      <c r="U77" s="4">
        <f>S77+T77</f>
        <v>29410.6</v>
      </c>
      <c r="V77" s="4"/>
      <c r="W77" s="4">
        <f t="shared" si="212"/>
        <v>29410.6</v>
      </c>
      <c r="X77" s="4">
        <f>X79+X80</f>
        <v>11406.4</v>
      </c>
      <c r="Y77" s="4">
        <f>W77+X77</f>
        <v>40817</v>
      </c>
      <c r="Z77" s="4">
        <f>Z79+Z80</f>
        <v>0</v>
      </c>
      <c r="AA77" s="4">
        <f>Y77+Z77</f>
        <v>40817</v>
      </c>
      <c r="AB77" s="4">
        <f>AB79+AB80</f>
        <v>0</v>
      </c>
      <c r="AC77" s="4">
        <f>AA77+AB77</f>
        <v>40817</v>
      </c>
      <c r="AD77" s="4">
        <f>AD79+AD80</f>
        <v>0</v>
      </c>
      <c r="AE77" s="3">
        <f t="shared" si="6"/>
        <v>40817</v>
      </c>
      <c r="AF77" s="4">
        <v>124668</v>
      </c>
      <c r="AG77" s="3"/>
      <c r="AH77" s="3">
        <f>AF77+AG77</f>
        <v>124668</v>
      </c>
      <c r="AI77" s="3"/>
      <c r="AJ77" s="3">
        <f>AH77+AI77</f>
        <v>124668</v>
      </c>
      <c r="AK77" s="3">
        <f>AK79+AK80</f>
        <v>41885.100000000006</v>
      </c>
      <c r="AL77" s="3">
        <f t="shared" si="217"/>
        <v>166553.1</v>
      </c>
      <c r="AM77" s="3">
        <f>AM79+AM80</f>
        <v>0</v>
      </c>
      <c r="AN77" s="3">
        <f t="shared" si="218"/>
        <v>166553.1</v>
      </c>
      <c r="AO77" s="3">
        <f>AO79+AO80</f>
        <v>0</v>
      </c>
      <c r="AP77" s="3">
        <f t="shared" si="219"/>
        <v>166553.1</v>
      </c>
      <c r="AQ77" s="3">
        <f t="shared" ref="AQ77" si="220">AQ79+AQ80</f>
        <v>0</v>
      </c>
      <c r="AR77" s="3">
        <f t="shared" si="13"/>
        <v>166553.1</v>
      </c>
      <c r="AS77" s="5"/>
      <c r="AT77" s="5"/>
    </row>
    <row r="78" spans="1:46" x14ac:dyDescent="0.35">
      <c r="A78" s="30"/>
      <c r="B78" s="33" t="s">
        <v>120</v>
      </c>
      <c r="C78" s="2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3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3"/>
      <c r="AF78" s="4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5"/>
      <c r="AT78" s="5"/>
    </row>
    <row r="79" spans="1:46" hidden="1" x14ac:dyDescent="0.35">
      <c r="A79" s="13"/>
      <c r="B79" s="17" t="s">
        <v>6</v>
      </c>
      <c r="C79" s="2"/>
      <c r="D79" s="4"/>
      <c r="E79" s="4"/>
      <c r="F79" s="4"/>
      <c r="G79" s="4"/>
      <c r="H79" s="4"/>
      <c r="I79" s="4"/>
      <c r="J79" s="4"/>
      <c r="K79" s="4"/>
      <c r="L79" s="4">
        <f t="shared" si="211"/>
        <v>0</v>
      </c>
      <c r="M79" s="4"/>
      <c r="N79" s="4">
        <f t="shared" ref="N79:N95" si="221">L79+M79</f>
        <v>0</v>
      </c>
      <c r="O79" s="4"/>
      <c r="P79" s="4">
        <f t="shared" ref="P79:P95" si="222">N79+O79</f>
        <v>0</v>
      </c>
      <c r="Q79" s="4"/>
      <c r="R79" s="4">
        <f t="shared" si="4"/>
        <v>0</v>
      </c>
      <c r="S79" s="4">
        <v>9410.6</v>
      </c>
      <c r="T79" s="4"/>
      <c r="U79" s="4">
        <v>9410.6</v>
      </c>
      <c r="V79" s="4"/>
      <c r="W79" s="4">
        <v>9410.6</v>
      </c>
      <c r="X79" s="4">
        <v>-8593.6</v>
      </c>
      <c r="Y79" s="4">
        <f t="shared" ref="Y79:Y80" si="223">W79+X79</f>
        <v>817</v>
      </c>
      <c r="Z79" s="4"/>
      <c r="AA79" s="4">
        <f t="shared" ref="AA79:AA95" si="224">Y79+Z79</f>
        <v>817</v>
      </c>
      <c r="AB79" s="4"/>
      <c r="AC79" s="4">
        <f t="shared" ref="AC79:AC95" si="225">AA79+AB79</f>
        <v>817</v>
      </c>
      <c r="AD79" s="4"/>
      <c r="AE79" s="4">
        <f t="shared" si="6"/>
        <v>817</v>
      </c>
      <c r="AF79" s="4">
        <v>124668</v>
      </c>
      <c r="AG79" s="3"/>
      <c r="AH79" s="3">
        <f t="shared" ref="AH79:AH80" si="226">AF79+AG79</f>
        <v>124668</v>
      </c>
      <c r="AI79" s="3"/>
      <c r="AJ79" s="3">
        <f t="shared" ref="AJ79:AJ80" si="227">AH79+AI79</f>
        <v>124668</v>
      </c>
      <c r="AK79" s="3">
        <v>-124668</v>
      </c>
      <c r="AL79" s="3">
        <f t="shared" si="217"/>
        <v>0</v>
      </c>
      <c r="AM79" s="3"/>
      <c r="AN79" s="3">
        <f t="shared" ref="AN79:AN95" si="228">AL79+AM79</f>
        <v>0</v>
      </c>
      <c r="AO79" s="3"/>
      <c r="AP79" s="3">
        <f t="shared" ref="AP79:AP95" si="229">AN79+AO79</f>
        <v>0</v>
      </c>
      <c r="AQ79" s="3"/>
      <c r="AR79" s="3">
        <f t="shared" si="13"/>
        <v>0</v>
      </c>
      <c r="AS79" s="5" t="s">
        <v>373</v>
      </c>
      <c r="AT79" s="5">
        <v>0</v>
      </c>
    </row>
    <row r="80" spans="1:46" x14ac:dyDescent="0.35">
      <c r="A80" s="30"/>
      <c r="B80" s="33" t="s">
        <v>124</v>
      </c>
      <c r="C80" s="2"/>
      <c r="D80" s="4"/>
      <c r="E80" s="4"/>
      <c r="F80" s="4"/>
      <c r="G80" s="4"/>
      <c r="H80" s="4"/>
      <c r="I80" s="4"/>
      <c r="J80" s="4"/>
      <c r="K80" s="4"/>
      <c r="L80" s="4">
        <f t="shared" si="211"/>
        <v>0</v>
      </c>
      <c r="M80" s="4"/>
      <c r="N80" s="4">
        <f t="shared" si="221"/>
        <v>0</v>
      </c>
      <c r="O80" s="4"/>
      <c r="P80" s="4">
        <f t="shared" si="222"/>
        <v>0</v>
      </c>
      <c r="Q80" s="4"/>
      <c r="R80" s="3">
        <f t="shared" si="4"/>
        <v>0</v>
      </c>
      <c r="S80" s="4">
        <v>20000</v>
      </c>
      <c r="T80" s="4"/>
      <c r="U80" s="4">
        <v>20000</v>
      </c>
      <c r="V80" s="4"/>
      <c r="W80" s="4">
        <v>20000</v>
      </c>
      <c r="X80" s="4">
        <v>20000</v>
      </c>
      <c r="Y80" s="4">
        <f t="shared" si="223"/>
        <v>40000</v>
      </c>
      <c r="Z80" s="4"/>
      <c r="AA80" s="4">
        <f t="shared" si="224"/>
        <v>40000</v>
      </c>
      <c r="AB80" s="4"/>
      <c r="AC80" s="4">
        <f t="shared" si="225"/>
        <v>40000</v>
      </c>
      <c r="AD80" s="4"/>
      <c r="AE80" s="3">
        <f t="shared" si="6"/>
        <v>40000</v>
      </c>
      <c r="AF80" s="4"/>
      <c r="AG80" s="3"/>
      <c r="AH80" s="3">
        <f t="shared" si="226"/>
        <v>0</v>
      </c>
      <c r="AI80" s="3"/>
      <c r="AJ80" s="3">
        <f t="shared" si="227"/>
        <v>0</v>
      </c>
      <c r="AK80" s="3">
        <v>166553.1</v>
      </c>
      <c r="AL80" s="3">
        <f t="shared" si="217"/>
        <v>166553.1</v>
      </c>
      <c r="AM80" s="3"/>
      <c r="AN80" s="3">
        <f t="shared" si="228"/>
        <v>166553.1</v>
      </c>
      <c r="AO80" s="3"/>
      <c r="AP80" s="3">
        <f t="shared" si="229"/>
        <v>166553.1</v>
      </c>
      <c r="AQ80" s="3"/>
      <c r="AR80" s="3">
        <f t="shared" si="13"/>
        <v>166553.1</v>
      </c>
      <c r="AS80" s="5" t="s">
        <v>372</v>
      </c>
      <c r="AT80" s="5"/>
    </row>
    <row r="81" spans="1:46" ht="54" x14ac:dyDescent="0.35">
      <c r="A81" s="30" t="s">
        <v>164</v>
      </c>
      <c r="B81" s="33" t="s">
        <v>316</v>
      </c>
      <c r="C81" s="2" t="s">
        <v>59</v>
      </c>
      <c r="D81" s="4">
        <v>27628.400000000001</v>
      </c>
      <c r="E81" s="4"/>
      <c r="F81" s="4">
        <f t="shared" si="14"/>
        <v>27628.400000000001</v>
      </c>
      <c r="G81" s="4"/>
      <c r="H81" s="4">
        <f t="shared" si="209"/>
        <v>27628.400000000001</v>
      </c>
      <c r="I81" s="4"/>
      <c r="J81" s="4">
        <f t="shared" si="210"/>
        <v>27628.400000000001</v>
      </c>
      <c r="K81" s="4"/>
      <c r="L81" s="4">
        <f t="shared" si="211"/>
        <v>27628.400000000001</v>
      </c>
      <c r="M81" s="4"/>
      <c r="N81" s="4">
        <f t="shared" si="221"/>
        <v>27628.400000000001</v>
      </c>
      <c r="O81" s="4"/>
      <c r="P81" s="4">
        <f t="shared" si="222"/>
        <v>27628.400000000001</v>
      </c>
      <c r="Q81" s="4"/>
      <c r="R81" s="3">
        <f t="shared" si="4"/>
        <v>27628.400000000001</v>
      </c>
      <c r="S81" s="4">
        <v>59852</v>
      </c>
      <c r="T81" s="4"/>
      <c r="U81" s="4">
        <f t="shared" si="5"/>
        <v>59852</v>
      </c>
      <c r="V81" s="4"/>
      <c r="W81" s="4">
        <f t="shared" si="212"/>
        <v>59852</v>
      </c>
      <c r="X81" s="4"/>
      <c r="Y81" s="4">
        <f t="shared" si="213"/>
        <v>59852</v>
      </c>
      <c r="Z81" s="4"/>
      <c r="AA81" s="4">
        <f t="shared" si="224"/>
        <v>59852</v>
      </c>
      <c r="AB81" s="4"/>
      <c r="AC81" s="4">
        <f t="shared" si="225"/>
        <v>59852</v>
      </c>
      <c r="AD81" s="4"/>
      <c r="AE81" s="3">
        <f t="shared" si="6"/>
        <v>59852</v>
      </c>
      <c r="AF81" s="4">
        <v>0</v>
      </c>
      <c r="AG81" s="3">
        <v>0</v>
      </c>
      <c r="AH81" s="3">
        <f t="shared" si="7"/>
        <v>0</v>
      </c>
      <c r="AI81" s="3"/>
      <c r="AJ81" s="3">
        <f t="shared" si="216"/>
        <v>0</v>
      </c>
      <c r="AK81" s="3"/>
      <c r="AL81" s="3">
        <f t="shared" si="217"/>
        <v>0</v>
      </c>
      <c r="AM81" s="3"/>
      <c r="AN81" s="3">
        <f t="shared" si="228"/>
        <v>0</v>
      </c>
      <c r="AO81" s="3"/>
      <c r="AP81" s="3">
        <f t="shared" si="229"/>
        <v>0</v>
      </c>
      <c r="AQ81" s="3"/>
      <c r="AR81" s="3">
        <f t="shared" si="13"/>
        <v>0</v>
      </c>
      <c r="AS81" s="5" t="s">
        <v>261</v>
      </c>
      <c r="AT81" s="5"/>
    </row>
    <row r="82" spans="1:46" ht="36" x14ac:dyDescent="0.35">
      <c r="A82" s="30" t="s">
        <v>173</v>
      </c>
      <c r="B82" s="33" t="s">
        <v>152</v>
      </c>
      <c r="C82" s="33" t="s">
        <v>11</v>
      </c>
      <c r="D82" s="4">
        <v>16000</v>
      </c>
      <c r="E82" s="4"/>
      <c r="F82" s="4">
        <f t="shared" si="14"/>
        <v>16000</v>
      </c>
      <c r="G82" s="4"/>
      <c r="H82" s="4">
        <f t="shared" si="209"/>
        <v>16000</v>
      </c>
      <c r="I82" s="4"/>
      <c r="J82" s="4">
        <f t="shared" si="210"/>
        <v>16000</v>
      </c>
      <c r="K82" s="4"/>
      <c r="L82" s="4">
        <f t="shared" si="211"/>
        <v>16000</v>
      </c>
      <c r="M82" s="4"/>
      <c r="N82" s="4">
        <f t="shared" si="221"/>
        <v>16000</v>
      </c>
      <c r="O82" s="4">
        <v>-16000</v>
      </c>
      <c r="P82" s="4">
        <f t="shared" si="222"/>
        <v>0</v>
      </c>
      <c r="Q82" s="4"/>
      <c r="R82" s="3">
        <f t="shared" si="4"/>
        <v>0</v>
      </c>
      <c r="S82" s="4">
        <v>0</v>
      </c>
      <c r="T82" s="4"/>
      <c r="U82" s="4">
        <f t="shared" si="5"/>
        <v>0</v>
      </c>
      <c r="V82" s="4"/>
      <c r="W82" s="4">
        <f t="shared" si="212"/>
        <v>0</v>
      </c>
      <c r="X82" s="4"/>
      <c r="Y82" s="4">
        <f t="shared" si="213"/>
        <v>0</v>
      </c>
      <c r="Z82" s="4"/>
      <c r="AA82" s="4">
        <f t="shared" si="224"/>
        <v>0</v>
      </c>
      <c r="AB82" s="4">
        <f>-6652.65+16000</f>
        <v>9347.35</v>
      </c>
      <c r="AC82" s="4">
        <f t="shared" si="225"/>
        <v>9347.35</v>
      </c>
      <c r="AD82" s="4">
        <v>-2742.6869999999999</v>
      </c>
      <c r="AE82" s="3">
        <f t="shared" si="6"/>
        <v>6604.6630000000005</v>
      </c>
      <c r="AF82" s="4">
        <v>0</v>
      </c>
      <c r="AG82" s="3">
        <v>0</v>
      </c>
      <c r="AH82" s="3">
        <f t="shared" si="7"/>
        <v>0</v>
      </c>
      <c r="AI82" s="3"/>
      <c r="AJ82" s="3">
        <f t="shared" si="216"/>
        <v>0</v>
      </c>
      <c r="AK82" s="3"/>
      <c r="AL82" s="3">
        <f t="shared" si="217"/>
        <v>0</v>
      </c>
      <c r="AM82" s="3"/>
      <c r="AN82" s="3">
        <f t="shared" si="228"/>
        <v>0</v>
      </c>
      <c r="AO82" s="3"/>
      <c r="AP82" s="3">
        <f t="shared" si="229"/>
        <v>0</v>
      </c>
      <c r="AQ82" s="3"/>
      <c r="AR82" s="3">
        <f t="shared" si="13"/>
        <v>0</v>
      </c>
      <c r="AS82" s="5" t="s">
        <v>265</v>
      </c>
      <c r="AT82" s="5"/>
    </row>
    <row r="83" spans="1:46" ht="36" x14ac:dyDescent="0.35">
      <c r="A83" s="30" t="s">
        <v>174</v>
      </c>
      <c r="B83" s="33" t="s">
        <v>131</v>
      </c>
      <c r="C83" s="33" t="s">
        <v>11</v>
      </c>
      <c r="D83" s="4">
        <v>0</v>
      </c>
      <c r="E83" s="4"/>
      <c r="F83" s="4">
        <f t="shared" si="14"/>
        <v>0</v>
      </c>
      <c r="G83" s="4"/>
      <c r="H83" s="4">
        <f t="shared" si="209"/>
        <v>0</v>
      </c>
      <c r="I83" s="4"/>
      <c r="J83" s="4">
        <f t="shared" si="210"/>
        <v>0</v>
      </c>
      <c r="K83" s="4"/>
      <c r="L83" s="4">
        <f t="shared" si="211"/>
        <v>0</v>
      </c>
      <c r="M83" s="4"/>
      <c r="N83" s="4">
        <f t="shared" si="221"/>
        <v>0</v>
      </c>
      <c r="O83" s="4"/>
      <c r="P83" s="4">
        <f t="shared" si="222"/>
        <v>0</v>
      </c>
      <c r="Q83" s="4"/>
      <c r="R83" s="3">
        <f t="shared" ref="R83:R146" si="230">P83+Q83</f>
        <v>0</v>
      </c>
      <c r="S83" s="4">
        <v>16000</v>
      </c>
      <c r="T83" s="4"/>
      <c r="U83" s="4">
        <f t="shared" si="5"/>
        <v>16000</v>
      </c>
      <c r="V83" s="4"/>
      <c r="W83" s="4">
        <f t="shared" si="212"/>
        <v>16000</v>
      </c>
      <c r="X83" s="4"/>
      <c r="Y83" s="4">
        <f t="shared" si="213"/>
        <v>16000</v>
      </c>
      <c r="Z83" s="4"/>
      <c r="AA83" s="4">
        <f t="shared" si="224"/>
        <v>16000</v>
      </c>
      <c r="AB83" s="4">
        <v>-10963.64</v>
      </c>
      <c r="AC83" s="4">
        <f t="shared" si="225"/>
        <v>5036.3600000000006</v>
      </c>
      <c r="AD83" s="4"/>
      <c r="AE83" s="3">
        <f t="shared" ref="AE83:AE146" si="231">AC83+AD83</f>
        <v>5036.3600000000006</v>
      </c>
      <c r="AF83" s="4">
        <v>0</v>
      </c>
      <c r="AG83" s="3">
        <v>0</v>
      </c>
      <c r="AH83" s="3">
        <f t="shared" si="7"/>
        <v>0</v>
      </c>
      <c r="AI83" s="3"/>
      <c r="AJ83" s="3">
        <f t="shared" si="216"/>
        <v>0</v>
      </c>
      <c r="AK83" s="3"/>
      <c r="AL83" s="3">
        <f t="shared" si="217"/>
        <v>0</v>
      </c>
      <c r="AM83" s="3"/>
      <c r="AN83" s="3">
        <f t="shared" si="228"/>
        <v>0</v>
      </c>
      <c r="AO83" s="3"/>
      <c r="AP83" s="3">
        <f t="shared" si="229"/>
        <v>0</v>
      </c>
      <c r="AQ83" s="3"/>
      <c r="AR83" s="3">
        <f t="shared" ref="AR83:AR146" si="232">AP83+AQ83</f>
        <v>0</v>
      </c>
      <c r="AS83" s="5" t="s">
        <v>266</v>
      </c>
      <c r="AT83" s="5"/>
    </row>
    <row r="84" spans="1:46" ht="36" x14ac:dyDescent="0.35">
      <c r="A84" s="30" t="s">
        <v>175</v>
      </c>
      <c r="B84" s="33" t="s">
        <v>153</v>
      </c>
      <c r="C84" s="33" t="s">
        <v>11</v>
      </c>
      <c r="D84" s="4">
        <v>0</v>
      </c>
      <c r="E84" s="4"/>
      <c r="F84" s="4">
        <f t="shared" si="14"/>
        <v>0</v>
      </c>
      <c r="G84" s="4"/>
      <c r="H84" s="4">
        <f t="shared" si="209"/>
        <v>0</v>
      </c>
      <c r="I84" s="4"/>
      <c r="J84" s="4">
        <f t="shared" si="210"/>
        <v>0</v>
      </c>
      <c r="K84" s="4"/>
      <c r="L84" s="4">
        <f t="shared" si="211"/>
        <v>0</v>
      </c>
      <c r="M84" s="4"/>
      <c r="N84" s="4">
        <f t="shared" si="221"/>
        <v>0</v>
      </c>
      <c r="O84" s="4"/>
      <c r="P84" s="4">
        <f t="shared" si="222"/>
        <v>0</v>
      </c>
      <c r="Q84" s="4"/>
      <c r="R84" s="3">
        <f t="shared" si="230"/>
        <v>0</v>
      </c>
      <c r="S84" s="4">
        <v>0</v>
      </c>
      <c r="T84" s="4">
        <v>0</v>
      </c>
      <c r="U84" s="4">
        <f t="shared" si="5"/>
        <v>0</v>
      </c>
      <c r="V84" s="4"/>
      <c r="W84" s="4">
        <f t="shared" si="212"/>
        <v>0</v>
      </c>
      <c r="X84" s="4"/>
      <c r="Y84" s="4">
        <f t="shared" si="213"/>
        <v>0</v>
      </c>
      <c r="Z84" s="4"/>
      <c r="AA84" s="4">
        <f t="shared" si="224"/>
        <v>0</v>
      </c>
      <c r="AB84" s="4"/>
      <c r="AC84" s="4">
        <f t="shared" si="225"/>
        <v>0</v>
      </c>
      <c r="AD84" s="4"/>
      <c r="AE84" s="3">
        <f t="shared" si="231"/>
        <v>0</v>
      </c>
      <c r="AF84" s="4">
        <v>6999.9</v>
      </c>
      <c r="AG84" s="3"/>
      <c r="AH84" s="3">
        <f t="shared" si="7"/>
        <v>6999.9</v>
      </c>
      <c r="AI84" s="3"/>
      <c r="AJ84" s="3">
        <f t="shared" si="216"/>
        <v>6999.9</v>
      </c>
      <c r="AK84" s="3"/>
      <c r="AL84" s="3">
        <f t="shared" si="217"/>
        <v>6999.9</v>
      </c>
      <c r="AM84" s="3"/>
      <c r="AN84" s="3">
        <f t="shared" si="228"/>
        <v>6999.9</v>
      </c>
      <c r="AO84" s="3"/>
      <c r="AP84" s="3">
        <f t="shared" si="229"/>
        <v>6999.9</v>
      </c>
      <c r="AQ84" s="3"/>
      <c r="AR84" s="3">
        <f t="shared" si="232"/>
        <v>6999.9</v>
      </c>
      <c r="AS84" s="5" t="s">
        <v>267</v>
      </c>
      <c r="AT84" s="5"/>
    </row>
    <row r="85" spans="1:46" ht="36" x14ac:dyDescent="0.35">
      <c r="A85" s="30" t="s">
        <v>176</v>
      </c>
      <c r="B85" s="33" t="s">
        <v>154</v>
      </c>
      <c r="C85" s="33" t="s">
        <v>11</v>
      </c>
      <c r="D85" s="4">
        <v>0</v>
      </c>
      <c r="E85" s="4"/>
      <c r="F85" s="4">
        <f t="shared" si="14"/>
        <v>0</v>
      </c>
      <c r="G85" s="4"/>
      <c r="H85" s="4">
        <f t="shared" si="209"/>
        <v>0</v>
      </c>
      <c r="I85" s="4"/>
      <c r="J85" s="4">
        <f t="shared" si="210"/>
        <v>0</v>
      </c>
      <c r="K85" s="4"/>
      <c r="L85" s="4">
        <f t="shared" si="211"/>
        <v>0</v>
      </c>
      <c r="M85" s="4"/>
      <c r="N85" s="4">
        <f t="shared" si="221"/>
        <v>0</v>
      </c>
      <c r="O85" s="4"/>
      <c r="P85" s="4">
        <f t="shared" si="222"/>
        <v>0</v>
      </c>
      <c r="Q85" s="4"/>
      <c r="R85" s="3">
        <f t="shared" si="230"/>
        <v>0</v>
      </c>
      <c r="S85" s="4">
        <v>0</v>
      </c>
      <c r="T85" s="4">
        <v>0</v>
      </c>
      <c r="U85" s="4">
        <f t="shared" si="5"/>
        <v>0</v>
      </c>
      <c r="V85" s="4"/>
      <c r="W85" s="4">
        <f t="shared" si="212"/>
        <v>0</v>
      </c>
      <c r="X85" s="4"/>
      <c r="Y85" s="4">
        <f t="shared" si="213"/>
        <v>0</v>
      </c>
      <c r="Z85" s="4"/>
      <c r="AA85" s="4">
        <f t="shared" si="224"/>
        <v>0</v>
      </c>
      <c r="AB85" s="4"/>
      <c r="AC85" s="4">
        <f t="shared" si="225"/>
        <v>0</v>
      </c>
      <c r="AD85" s="4"/>
      <c r="AE85" s="3">
        <f t="shared" si="231"/>
        <v>0</v>
      </c>
      <c r="AF85" s="4">
        <v>622.9</v>
      </c>
      <c r="AG85" s="3"/>
      <c r="AH85" s="3">
        <f t="shared" si="7"/>
        <v>622.9</v>
      </c>
      <c r="AI85" s="3"/>
      <c r="AJ85" s="3">
        <f t="shared" si="216"/>
        <v>622.9</v>
      </c>
      <c r="AK85" s="3"/>
      <c r="AL85" s="3">
        <f t="shared" si="217"/>
        <v>622.9</v>
      </c>
      <c r="AM85" s="3"/>
      <c r="AN85" s="3">
        <f t="shared" si="228"/>
        <v>622.9</v>
      </c>
      <c r="AO85" s="3"/>
      <c r="AP85" s="3">
        <f t="shared" si="229"/>
        <v>622.9</v>
      </c>
      <c r="AQ85" s="3"/>
      <c r="AR85" s="3">
        <f t="shared" si="232"/>
        <v>622.9</v>
      </c>
      <c r="AS85" s="5" t="s">
        <v>268</v>
      </c>
      <c r="AT85" s="5"/>
    </row>
    <row r="86" spans="1:46" ht="36" x14ac:dyDescent="0.35">
      <c r="A86" s="30" t="s">
        <v>177</v>
      </c>
      <c r="B86" s="33" t="s">
        <v>155</v>
      </c>
      <c r="C86" s="33" t="s">
        <v>11</v>
      </c>
      <c r="D86" s="4">
        <v>0</v>
      </c>
      <c r="E86" s="4"/>
      <c r="F86" s="4">
        <f t="shared" si="14"/>
        <v>0</v>
      </c>
      <c r="G86" s="4"/>
      <c r="H86" s="4">
        <f t="shared" si="209"/>
        <v>0</v>
      </c>
      <c r="I86" s="4"/>
      <c r="J86" s="4">
        <f t="shared" si="210"/>
        <v>0</v>
      </c>
      <c r="K86" s="4"/>
      <c r="L86" s="4">
        <f t="shared" si="211"/>
        <v>0</v>
      </c>
      <c r="M86" s="4"/>
      <c r="N86" s="4">
        <f t="shared" si="221"/>
        <v>0</v>
      </c>
      <c r="O86" s="4"/>
      <c r="P86" s="4">
        <f t="shared" si="222"/>
        <v>0</v>
      </c>
      <c r="Q86" s="4"/>
      <c r="R86" s="3">
        <f t="shared" si="230"/>
        <v>0</v>
      </c>
      <c r="S86" s="4">
        <v>0</v>
      </c>
      <c r="T86" s="4">
        <v>0</v>
      </c>
      <c r="U86" s="4">
        <f t="shared" si="5"/>
        <v>0</v>
      </c>
      <c r="V86" s="4"/>
      <c r="W86" s="4">
        <f t="shared" si="212"/>
        <v>0</v>
      </c>
      <c r="X86" s="4"/>
      <c r="Y86" s="4">
        <f t="shared" si="213"/>
        <v>0</v>
      </c>
      <c r="Z86" s="4"/>
      <c r="AA86" s="4">
        <f t="shared" si="224"/>
        <v>0</v>
      </c>
      <c r="AB86" s="4"/>
      <c r="AC86" s="4">
        <f t="shared" si="225"/>
        <v>0</v>
      </c>
      <c r="AD86" s="4"/>
      <c r="AE86" s="3">
        <f t="shared" si="231"/>
        <v>0</v>
      </c>
      <c r="AF86" s="4">
        <v>622.9</v>
      </c>
      <c r="AG86" s="3"/>
      <c r="AH86" s="3">
        <f t="shared" si="7"/>
        <v>622.9</v>
      </c>
      <c r="AI86" s="3"/>
      <c r="AJ86" s="3">
        <f t="shared" si="216"/>
        <v>622.9</v>
      </c>
      <c r="AK86" s="3"/>
      <c r="AL86" s="3">
        <f t="shared" si="217"/>
        <v>622.9</v>
      </c>
      <c r="AM86" s="3"/>
      <c r="AN86" s="3">
        <f t="shared" si="228"/>
        <v>622.9</v>
      </c>
      <c r="AO86" s="3"/>
      <c r="AP86" s="3">
        <f t="shared" si="229"/>
        <v>622.9</v>
      </c>
      <c r="AQ86" s="3"/>
      <c r="AR86" s="3">
        <f t="shared" si="232"/>
        <v>622.9</v>
      </c>
      <c r="AS86" s="5" t="s">
        <v>270</v>
      </c>
      <c r="AT86" s="5"/>
    </row>
    <row r="87" spans="1:46" ht="36" x14ac:dyDescent="0.35">
      <c r="A87" s="30" t="s">
        <v>178</v>
      </c>
      <c r="B87" s="33" t="s">
        <v>156</v>
      </c>
      <c r="C87" s="33" t="s">
        <v>11</v>
      </c>
      <c r="D87" s="4">
        <v>0</v>
      </c>
      <c r="E87" s="4"/>
      <c r="F87" s="4">
        <f t="shared" si="14"/>
        <v>0</v>
      </c>
      <c r="G87" s="4"/>
      <c r="H87" s="4">
        <f t="shared" si="209"/>
        <v>0</v>
      </c>
      <c r="I87" s="4"/>
      <c r="J87" s="4">
        <f t="shared" si="210"/>
        <v>0</v>
      </c>
      <c r="K87" s="4"/>
      <c r="L87" s="4">
        <f t="shared" si="211"/>
        <v>0</v>
      </c>
      <c r="M87" s="4"/>
      <c r="N87" s="4">
        <f t="shared" si="221"/>
        <v>0</v>
      </c>
      <c r="O87" s="4"/>
      <c r="P87" s="4">
        <f t="shared" si="222"/>
        <v>0</v>
      </c>
      <c r="Q87" s="4"/>
      <c r="R87" s="3">
        <f t="shared" si="230"/>
        <v>0</v>
      </c>
      <c r="S87" s="4">
        <v>0</v>
      </c>
      <c r="T87" s="4">
        <v>0</v>
      </c>
      <c r="U87" s="4">
        <f t="shared" si="5"/>
        <v>0</v>
      </c>
      <c r="V87" s="4"/>
      <c r="W87" s="4">
        <f t="shared" si="212"/>
        <v>0</v>
      </c>
      <c r="X87" s="4"/>
      <c r="Y87" s="4">
        <f t="shared" si="213"/>
        <v>0</v>
      </c>
      <c r="Z87" s="4"/>
      <c r="AA87" s="4">
        <f t="shared" si="224"/>
        <v>0</v>
      </c>
      <c r="AB87" s="4"/>
      <c r="AC87" s="4">
        <f t="shared" si="225"/>
        <v>0</v>
      </c>
      <c r="AD87" s="4"/>
      <c r="AE87" s="3">
        <f t="shared" si="231"/>
        <v>0</v>
      </c>
      <c r="AF87" s="4">
        <v>16622.900000000001</v>
      </c>
      <c r="AG87" s="3"/>
      <c r="AH87" s="3">
        <f t="shared" si="7"/>
        <v>16622.900000000001</v>
      </c>
      <c r="AI87" s="3"/>
      <c r="AJ87" s="3">
        <f t="shared" si="216"/>
        <v>16622.900000000001</v>
      </c>
      <c r="AK87" s="3"/>
      <c r="AL87" s="3">
        <f t="shared" si="217"/>
        <v>16622.900000000001</v>
      </c>
      <c r="AM87" s="3"/>
      <c r="AN87" s="3">
        <f t="shared" si="228"/>
        <v>16622.900000000001</v>
      </c>
      <c r="AO87" s="3"/>
      <c r="AP87" s="3">
        <f t="shared" si="229"/>
        <v>16622.900000000001</v>
      </c>
      <c r="AQ87" s="3"/>
      <c r="AR87" s="3">
        <f t="shared" si="232"/>
        <v>16622.900000000001</v>
      </c>
      <c r="AS87" s="5" t="s">
        <v>269</v>
      </c>
      <c r="AT87" s="5"/>
    </row>
    <row r="88" spans="1:46" ht="36" x14ac:dyDescent="0.35">
      <c r="A88" s="30" t="s">
        <v>179</v>
      </c>
      <c r="B88" s="33" t="s">
        <v>132</v>
      </c>
      <c r="C88" s="33" t="s">
        <v>11</v>
      </c>
      <c r="D88" s="4">
        <v>622.9</v>
      </c>
      <c r="E88" s="4"/>
      <c r="F88" s="4">
        <f t="shared" si="14"/>
        <v>622.9</v>
      </c>
      <c r="G88" s="4"/>
      <c r="H88" s="4">
        <f t="shared" si="209"/>
        <v>622.9</v>
      </c>
      <c r="I88" s="4"/>
      <c r="J88" s="4">
        <f t="shared" si="210"/>
        <v>622.9</v>
      </c>
      <c r="K88" s="4"/>
      <c r="L88" s="4">
        <f t="shared" si="211"/>
        <v>622.9</v>
      </c>
      <c r="M88" s="4"/>
      <c r="N88" s="4">
        <f t="shared" si="221"/>
        <v>622.9</v>
      </c>
      <c r="O88" s="4"/>
      <c r="P88" s="4">
        <f t="shared" si="222"/>
        <v>622.9</v>
      </c>
      <c r="Q88" s="4"/>
      <c r="R88" s="3">
        <f t="shared" si="230"/>
        <v>622.9</v>
      </c>
      <c r="S88" s="4">
        <v>0</v>
      </c>
      <c r="T88" s="4">
        <v>0</v>
      </c>
      <c r="U88" s="4">
        <f t="shared" si="5"/>
        <v>0</v>
      </c>
      <c r="V88" s="4"/>
      <c r="W88" s="4">
        <f t="shared" si="212"/>
        <v>0</v>
      </c>
      <c r="X88" s="4"/>
      <c r="Y88" s="4">
        <f t="shared" si="213"/>
        <v>0</v>
      </c>
      <c r="Z88" s="4"/>
      <c r="AA88" s="4">
        <f t="shared" si="224"/>
        <v>0</v>
      </c>
      <c r="AB88" s="4"/>
      <c r="AC88" s="4">
        <f t="shared" si="225"/>
        <v>0</v>
      </c>
      <c r="AD88" s="4"/>
      <c r="AE88" s="3">
        <f t="shared" si="231"/>
        <v>0</v>
      </c>
      <c r="AF88" s="4">
        <v>16000</v>
      </c>
      <c r="AG88" s="3"/>
      <c r="AH88" s="3">
        <f t="shared" si="7"/>
        <v>16000</v>
      </c>
      <c r="AI88" s="3"/>
      <c r="AJ88" s="3">
        <f t="shared" si="216"/>
        <v>16000</v>
      </c>
      <c r="AK88" s="3"/>
      <c r="AL88" s="3">
        <f t="shared" si="217"/>
        <v>16000</v>
      </c>
      <c r="AM88" s="3"/>
      <c r="AN88" s="3">
        <f t="shared" si="228"/>
        <v>16000</v>
      </c>
      <c r="AO88" s="3"/>
      <c r="AP88" s="3">
        <f t="shared" si="229"/>
        <v>16000</v>
      </c>
      <c r="AQ88" s="3"/>
      <c r="AR88" s="3">
        <f t="shared" si="232"/>
        <v>16000</v>
      </c>
      <c r="AS88" s="5" t="s">
        <v>271</v>
      </c>
      <c r="AT88" s="5"/>
    </row>
    <row r="89" spans="1:46" ht="54" x14ac:dyDescent="0.35">
      <c r="A89" s="30" t="s">
        <v>180</v>
      </c>
      <c r="B89" s="33" t="s">
        <v>133</v>
      </c>
      <c r="C89" s="2" t="s">
        <v>59</v>
      </c>
      <c r="D89" s="4">
        <v>2754.2</v>
      </c>
      <c r="E89" s="4"/>
      <c r="F89" s="4">
        <f t="shared" si="14"/>
        <v>2754.2</v>
      </c>
      <c r="G89" s="4"/>
      <c r="H89" s="4">
        <f t="shared" si="209"/>
        <v>2754.2</v>
      </c>
      <c r="I89" s="4"/>
      <c r="J89" s="4">
        <f t="shared" si="210"/>
        <v>2754.2</v>
      </c>
      <c r="K89" s="4"/>
      <c r="L89" s="4">
        <f t="shared" si="211"/>
        <v>2754.2</v>
      </c>
      <c r="M89" s="4"/>
      <c r="N89" s="4">
        <f t="shared" si="221"/>
        <v>2754.2</v>
      </c>
      <c r="O89" s="4"/>
      <c r="P89" s="4">
        <f t="shared" si="222"/>
        <v>2754.2</v>
      </c>
      <c r="Q89" s="4"/>
      <c r="R89" s="3">
        <f t="shared" si="230"/>
        <v>2754.2</v>
      </c>
      <c r="S89" s="4">
        <v>0</v>
      </c>
      <c r="T89" s="4">
        <v>0</v>
      </c>
      <c r="U89" s="4">
        <f t="shared" si="5"/>
        <v>0</v>
      </c>
      <c r="V89" s="4"/>
      <c r="W89" s="4">
        <f t="shared" si="212"/>
        <v>0</v>
      </c>
      <c r="X89" s="4"/>
      <c r="Y89" s="4">
        <f t="shared" si="213"/>
        <v>0</v>
      </c>
      <c r="Z89" s="4"/>
      <c r="AA89" s="4">
        <f t="shared" si="224"/>
        <v>0</v>
      </c>
      <c r="AB89" s="4"/>
      <c r="AC89" s="4">
        <f t="shared" si="225"/>
        <v>0</v>
      </c>
      <c r="AD89" s="4"/>
      <c r="AE89" s="3">
        <f t="shared" si="231"/>
        <v>0</v>
      </c>
      <c r="AF89" s="4">
        <v>0</v>
      </c>
      <c r="AG89" s="3">
        <v>0</v>
      </c>
      <c r="AH89" s="3">
        <f t="shared" si="7"/>
        <v>0</v>
      </c>
      <c r="AI89" s="3"/>
      <c r="AJ89" s="3">
        <f t="shared" si="216"/>
        <v>0</v>
      </c>
      <c r="AK89" s="3"/>
      <c r="AL89" s="3">
        <f t="shared" si="217"/>
        <v>0</v>
      </c>
      <c r="AM89" s="3"/>
      <c r="AN89" s="3">
        <f t="shared" si="228"/>
        <v>0</v>
      </c>
      <c r="AO89" s="3"/>
      <c r="AP89" s="3">
        <f t="shared" si="229"/>
        <v>0</v>
      </c>
      <c r="AQ89" s="3"/>
      <c r="AR89" s="3">
        <f t="shared" si="232"/>
        <v>0</v>
      </c>
      <c r="AS89" s="5" t="s">
        <v>263</v>
      </c>
      <c r="AT89" s="5"/>
    </row>
    <row r="90" spans="1:46" ht="54" x14ac:dyDescent="0.35">
      <c r="A90" s="30" t="s">
        <v>181</v>
      </c>
      <c r="B90" s="33" t="s">
        <v>134</v>
      </c>
      <c r="C90" s="2" t="s">
        <v>59</v>
      </c>
      <c r="D90" s="4">
        <v>2754.2</v>
      </c>
      <c r="E90" s="4"/>
      <c r="F90" s="4">
        <f t="shared" ref="F90:F175" si="233">D90+E90</f>
        <v>2754.2</v>
      </c>
      <c r="G90" s="4"/>
      <c r="H90" s="4">
        <f t="shared" si="209"/>
        <v>2754.2</v>
      </c>
      <c r="I90" s="4"/>
      <c r="J90" s="4">
        <f t="shared" si="210"/>
        <v>2754.2</v>
      </c>
      <c r="K90" s="4"/>
      <c r="L90" s="4">
        <f t="shared" si="211"/>
        <v>2754.2</v>
      </c>
      <c r="M90" s="4"/>
      <c r="N90" s="4">
        <f t="shared" si="221"/>
        <v>2754.2</v>
      </c>
      <c r="O90" s="4"/>
      <c r="P90" s="4">
        <f t="shared" si="222"/>
        <v>2754.2</v>
      </c>
      <c r="Q90" s="4"/>
      <c r="R90" s="3">
        <f t="shared" si="230"/>
        <v>2754.2</v>
      </c>
      <c r="S90" s="4">
        <v>0</v>
      </c>
      <c r="T90" s="4">
        <v>0</v>
      </c>
      <c r="U90" s="4">
        <f t="shared" ref="U90:U175" si="234">S90+T90</f>
        <v>0</v>
      </c>
      <c r="V90" s="4"/>
      <c r="W90" s="4">
        <f t="shared" si="212"/>
        <v>0</v>
      </c>
      <c r="X90" s="4"/>
      <c r="Y90" s="4">
        <f t="shared" si="213"/>
        <v>0</v>
      </c>
      <c r="Z90" s="4"/>
      <c r="AA90" s="4">
        <f t="shared" si="224"/>
        <v>0</v>
      </c>
      <c r="AB90" s="4"/>
      <c r="AC90" s="4">
        <f t="shared" si="225"/>
        <v>0</v>
      </c>
      <c r="AD90" s="4"/>
      <c r="AE90" s="3">
        <f t="shared" si="231"/>
        <v>0</v>
      </c>
      <c r="AF90" s="4">
        <v>0</v>
      </c>
      <c r="AG90" s="3">
        <v>0</v>
      </c>
      <c r="AH90" s="3">
        <f t="shared" ref="AH90:AH175" si="235">AF90+AG90</f>
        <v>0</v>
      </c>
      <c r="AI90" s="3"/>
      <c r="AJ90" s="3">
        <f t="shared" si="216"/>
        <v>0</v>
      </c>
      <c r="AK90" s="3"/>
      <c r="AL90" s="3">
        <f t="shared" si="217"/>
        <v>0</v>
      </c>
      <c r="AM90" s="3"/>
      <c r="AN90" s="3">
        <f t="shared" si="228"/>
        <v>0</v>
      </c>
      <c r="AO90" s="3"/>
      <c r="AP90" s="3">
        <f t="shared" si="229"/>
        <v>0</v>
      </c>
      <c r="AQ90" s="3"/>
      <c r="AR90" s="3">
        <f t="shared" si="232"/>
        <v>0</v>
      </c>
      <c r="AS90" s="5" t="s">
        <v>262</v>
      </c>
      <c r="AT90" s="5"/>
    </row>
    <row r="91" spans="1:46" ht="54" x14ac:dyDescent="0.35">
      <c r="A91" s="30" t="s">
        <v>182</v>
      </c>
      <c r="B91" s="33" t="s">
        <v>305</v>
      </c>
      <c r="C91" s="2" t="s">
        <v>59</v>
      </c>
      <c r="D91" s="4">
        <v>2754.2</v>
      </c>
      <c r="E91" s="4"/>
      <c r="F91" s="4">
        <f t="shared" si="233"/>
        <v>2754.2</v>
      </c>
      <c r="G91" s="4"/>
      <c r="H91" s="4">
        <f t="shared" si="209"/>
        <v>2754.2</v>
      </c>
      <c r="I91" s="4"/>
      <c r="J91" s="4">
        <f t="shared" si="210"/>
        <v>2754.2</v>
      </c>
      <c r="K91" s="4"/>
      <c r="L91" s="4">
        <f t="shared" si="211"/>
        <v>2754.2</v>
      </c>
      <c r="M91" s="4"/>
      <c r="N91" s="4">
        <f t="shared" si="221"/>
        <v>2754.2</v>
      </c>
      <c r="O91" s="4"/>
      <c r="P91" s="4">
        <f t="shared" si="222"/>
        <v>2754.2</v>
      </c>
      <c r="Q91" s="4"/>
      <c r="R91" s="3">
        <f t="shared" si="230"/>
        <v>2754.2</v>
      </c>
      <c r="S91" s="4">
        <v>0</v>
      </c>
      <c r="T91" s="4">
        <v>0</v>
      </c>
      <c r="U91" s="4">
        <f t="shared" si="234"/>
        <v>0</v>
      </c>
      <c r="V91" s="4"/>
      <c r="W91" s="4">
        <f t="shared" si="212"/>
        <v>0</v>
      </c>
      <c r="X91" s="4"/>
      <c r="Y91" s="4">
        <f t="shared" si="213"/>
        <v>0</v>
      </c>
      <c r="Z91" s="4"/>
      <c r="AA91" s="4">
        <f t="shared" si="224"/>
        <v>0</v>
      </c>
      <c r="AB91" s="4"/>
      <c r="AC91" s="4">
        <f t="shared" si="225"/>
        <v>0</v>
      </c>
      <c r="AD91" s="4"/>
      <c r="AE91" s="3">
        <f t="shared" si="231"/>
        <v>0</v>
      </c>
      <c r="AF91" s="4">
        <v>0</v>
      </c>
      <c r="AG91" s="3">
        <v>0</v>
      </c>
      <c r="AH91" s="3">
        <f t="shared" si="235"/>
        <v>0</v>
      </c>
      <c r="AI91" s="3"/>
      <c r="AJ91" s="3">
        <f t="shared" si="216"/>
        <v>0</v>
      </c>
      <c r="AK91" s="3"/>
      <c r="AL91" s="3">
        <f t="shared" si="217"/>
        <v>0</v>
      </c>
      <c r="AM91" s="3"/>
      <c r="AN91" s="3">
        <f t="shared" si="228"/>
        <v>0</v>
      </c>
      <c r="AO91" s="3"/>
      <c r="AP91" s="3">
        <f t="shared" si="229"/>
        <v>0</v>
      </c>
      <c r="AQ91" s="3"/>
      <c r="AR91" s="3">
        <f t="shared" si="232"/>
        <v>0</v>
      </c>
      <c r="AS91" s="5" t="s">
        <v>264</v>
      </c>
      <c r="AT91" s="5"/>
    </row>
    <row r="92" spans="1:46" ht="54" x14ac:dyDescent="0.35">
      <c r="A92" s="30" t="s">
        <v>183</v>
      </c>
      <c r="B92" s="33" t="s">
        <v>347</v>
      </c>
      <c r="C92" s="2" t="s">
        <v>59</v>
      </c>
      <c r="D92" s="4"/>
      <c r="E92" s="4"/>
      <c r="F92" s="4"/>
      <c r="G92" s="4">
        <v>9206.1419999999998</v>
      </c>
      <c r="H92" s="4">
        <f t="shared" si="209"/>
        <v>9206.1419999999998</v>
      </c>
      <c r="I92" s="4"/>
      <c r="J92" s="4">
        <f t="shared" si="210"/>
        <v>9206.1419999999998</v>
      </c>
      <c r="K92" s="4"/>
      <c r="L92" s="4">
        <f t="shared" si="211"/>
        <v>9206.1419999999998</v>
      </c>
      <c r="M92" s="4"/>
      <c r="N92" s="4">
        <f t="shared" si="221"/>
        <v>9206.1419999999998</v>
      </c>
      <c r="O92" s="4"/>
      <c r="P92" s="4">
        <f t="shared" si="222"/>
        <v>9206.1419999999998</v>
      </c>
      <c r="Q92" s="4"/>
      <c r="R92" s="3">
        <f t="shared" si="230"/>
        <v>9206.1419999999998</v>
      </c>
      <c r="S92" s="4"/>
      <c r="T92" s="4"/>
      <c r="U92" s="4"/>
      <c r="V92" s="4"/>
      <c r="W92" s="4">
        <f t="shared" si="212"/>
        <v>0</v>
      </c>
      <c r="X92" s="4"/>
      <c r="Y92" s="4">
        <f t="shared" si="213"/>
        <v>0</v>
      </c>
      <c r="Z92" s="4"/>
      <c r="AA92" s="4">
        <f t="shared" si="224"/>
        <v>0</v>
      </c>
      <c r="AB92" s="4"/>
      <c r="AC92" s="4">
        <f t="shared" si="225"/>
        <v>0</v>
      </c>
      <c r="AD92" s="4"/>
      <c r="AE92" s="3">
        <f t="shared" si="231"/>
        <v>0</v>
      </c>
      <c r="AF92" s="4"/>
      <c r="AG92" s="3"/>
      <c r="AH92" s="3"/>
      <c r="AI92" s="3"/>
      <c r="AJ92" s="3">
        <f t="shared" si="216"/>
        <v>0</v>
      </c>
      <c r="AK92" s="3"/>
      <c r="AL92" s="3">
        <f t="shared" si="217"/>
        <v>0</v>
      </c>
      <c r="AM92" s="3"/>
      <c r="AN92" s="3">
        <f t="shared" si="228"/>
        <v>0</v>
      </c>
      <c r="AO92" s="3"/>
      <c r="AP92" s="3">
        <f t="shared" si="229"/>
        <v>0</v>
      </c>
      <c r="AQ92" s="3"/>
      <c r="AR92" s="3">
        <f t="shared" si="232"/>
        <v>0</v>
      </c>
      <c r="AS92" s="5" t="s">
        <v>346</v>
      </c>
      <c r="AT92" s="5"/>
    </row>
    <row r="93" spans="1:46" ht="54" x14ac:dyDescent="0.35">
      <c r="A93" s="30" t="s">
        <v>184</v>
      </c>
      <c r="B93" s="33" t="s">
        <v>349</v>
      </c>
      <c r="C93" s="2" t="s">
        <v>59</v>
      </c>
      <c r="D93" s="4"/>
      <c r="E93" s="4"/>
      <c r="F93" s="4"/>
      <c r="G93" s="4"/>
      <c r="H93" s="4">
        <f t="shared" si="209"/>
        <v>0</v>
      </c>
      <c r="I93" s="4"/>
      <c r="J93" s="4">
        <f t="shared" si="210"/>
        <v>0</v>
      </c>
      <c r="K93" s="4"/>
      <c r="L93" s="4">
        <f t="shared" si="211"/>
        <v>0</v>
      </c>
      <c r="M93" s="4"/>
      <c r="N93" s="4">
        <f t="shared" si="221"/>
        <v>0</v>
      </c>
      <c r="O93" s="4"/>
      <c r="P93" s="4">
        <f t="shared" si="222"/>
        <v>0</v>
      </c>
      <c r="Q93" s="4"/>
      <c r="R93" s="3">
        <f t="shared" si="230"/>
        <v>0</v>
      </c>
      <c r="S93" s="4"/>
      <c r="T93" s="4"/>
      <c r="U93" s="4"/>
      <c r="V93" s="4">
        <v>5373.71</v>
      </c>
      <c r="W93" s="4">
        <f t="shared" si="212"/>
        <v>5373.71</v>
      </c>
      <c r="X93" s="4"/>
      <c r="Y93" s="4">
        <f t="shared" si="213"/>
        <v>5373.71</v>
      </c>
      <c r="Z93" s="4"/>
      <c r="AA93" s="4">
        <f t="shared" si="224"/>
        <v>5373.71</v>
      </c>
      <c r="AB93" s="4"/>
      <c r="AC93" s="4">
        <f t="shared" si="225"/>
        <v>5373.71</v>
      </c>
      <c r="AD93" s="4"/>
      <c r="AE93" s="3">
        <f t="shared" si="231"/>
        <v>5373.71</v>
      </c>
      <c r="AF93" s="4"/>
      <c r="AG93" s="3"/>
      <c r="AH93" s="3"/>
      <c r="AI93" s="3"/>
      <c r="AJ93" s="3">
        <f t="shared" si="216"/>
        <v>0</v>
      </c>
      <c r="AK93" s="3"/>
      <c r="AL93" s="3">
        <f t="shared" si="217"/>
        <v>0</v>
      </c>
      <c r="AM93" s="3"/>
      <c r="AN93" s="3">
        <f t="shared" si="228"/>
        <v>0</v>
      </c>
      <c r="AO93" s="3"/>
      <c r="AP93" s="3">
        <f t="shared" si="229"/>
        <v>0</v>
      </c>
      <c r="AQ93" s="3"/>
      <c r="AR93" s="3">
        <f t="shared" si="232"/>
        <v>0</v>
      </c>
      <c r="AS93" s="5" t="s">
        <v>350</v>
      </c>
      <c r="AT93" s="5"/>
    </row>
    <row r="94" spans="1:46" ht="83.25" customHeight="1" x14ac:dyDescent="0.35">
      <c r="A94" s="30" t="s">
        <v>185</v>
      </c>
      <c r="B94" s="33" t="s">
        <v>380</v>
      </c>
      <c r="C94" s="33" t="s">
        <v>11</v>
      </c>
      <c r="D94" s="4"/>
      <c r="E94" s="4"/>
      <c r="F94" s="4"/>
      <c r="G94" s="4"/>
      <c r="H94" s="4"/>
      <c r="I94" s="4"/>
      <c r="J94" s="4"/>
      <c r="K94" s="4">
        <v>69106.292000000001</v>
      </c>
      <c r="L94" s="4">
        <f t="shared" si="211"/>
        <v>69106.292000000001</v>
      </c>
      <c r="M94" s="4"/>
      <c r="N94" s="4">
        <f t="shared" si="221"/>
        <v>69106.292000000001</v>
      </c>
      <c r="O94" s="4"/>
      <c r="P94" s="4">
        <f t="shared" si="222"/>
        <v>69106.292000000001</v>
      </c>
      <c r="Q94" s="4"/>
      <c r="R94" s="3">
        <f t="shared" si="230"/>
        <v>69106.292000000001</v>
      </c>
      <c r="S94" s="4"/>
      <c r="T94" s="4"/>
      <c r="U94" s="4"/>
      <c r="V94" s="4"/>
      <c r="W94" s="4"/>
      <c r="X94" s="4"/>
      <c r="Y94" s="4">
        <f t="shared" si="213"/>
        <v>0</v>
      </c>
      <c r="Z94" s="4"/>
      <c r="AA94" s="4">
        <f t="shared" si="224"/>
        <v>0</v>
      </c>
      <c r="AB94" s="4"/>
      <c r="AC94" s="4">
        <f t="shared" si="225"/>
        <v>0</v>
      </c>
      <c r="AD94" s="4"/>
      <c r="AE94" s="3">
        <f t="shared" si="231"/>
        <v>0</v>
      </c>
      <c r="AF94" s="4"/>
      <c r="AG94" s="3"/>
      <c r="AH94" s="3"/>
      <c r="AI94" s="3"/>
      <c r="AJ94" s="3"/>
      <c r="AK94" s="3"/>
      <c r="AL94" s="3">
        <f t="shared" si="217"/>
        <v>0</v>
      </c>
      <c r="AM94" s="3"/>
      <c r="AN94" s="3">
        <f t="shared" si="228"/>
        <v>0</v>
      </c>
      <c r="AO94" s="3"/>
      <c r="AP94" s="3">
        <f t="shared" si="229"/>
        <v>0</v>
      </c>
      <c r="AQ94" s="3"/>
      <c r="AR94" s="3">
        <f t="shared" si="232"/>
        <v>0</v>
      </c>
      <c r="AS94" s="5" t="s">
        <v>358</v>
      </c>
      <c r="AT94" s="5"/>
    </row>
    <row r="95" spans="1:46" ht="54" x14ac:dyDescent="0.35">
      <c r="A95" s="30" t="s">
        <v>186</v>
      </c>
      <c r="B95" s="33" t="s">
        <v>375</v>
      </c>
      <c r="C95" s="2" t="s">
        <v>59</v>
      </c>
      <c r="D95" s="4"/>
      <c r="E95" s="4"/>
      <c r="F95" s="4"/>
      <c r="G95" s="4"/>
      <c r="H95" s="4"/>
      <c r="I95" s="4"/>
      <c r="J95" s="4"/>
      <c r="K95" s="4">
        <f>K97+K98</f>
        <v>0</v>
      </c>
      <c r="L95" s="4">
        <f t="shared" si="211"/>
        <v>0</v>
      </c>
      <c r="M95" s="4">
        <f>M97+M98</f>
        <v>0</v>
      </c>
      <c r="N95" s="4">
        <f t="shared" si="221"/>
        <v>0</v>
      </c>
      <c r="O95" s="4">
        <f>O97+O98</f>
        <v>0</v>
      </c>
      <c r="P95" s="4">
        <f t="shared" si="222"/>
        <v>0</v>
      </c>
      <c r="Q95" s="4">
        <f>Q97+Q98</f>
        <v>0</v>
      </c>
      <c r="R95" s="3">
        <f t="shared" si="230"/>
        <v>0</v>
      </c>
      <c r="S95" s="4"/>
      <c r="T95" s="4"/>
      <c r="U95" s="4"/>
      <c r="V95" s="4"/>
      <c r="W95" s="4"/>
      <c r="X95" s="4">
        <f>X97+X98</f>
        <v>40366</v>
      </c>
      <c r="Y95" s="4">
        <f t="shared" si="213"/>
        <v>40366</v>
      </c>
      <c r="Z95" s="4">
        <f>Z97+Z98</f>
        <v>0</v>
      </c>
      <c r="AA95" s="4">
        <f t="shared" si="224"/>
        <v>40366</v>
      </c>
      <c r="AB95" s="4">
        <f>AB97+AB98</f>
        <v>0</v>
      </c>
      <c r="AC95" s="4">
        <f t="shared" si="225"/>
        <v>40366</v>
      </c>
      <c r="AD95" s="4">
        <f>AD97+AD98</f>
        <v>0</v>
      </c>
      <c r="AE95" s="3">
        <f t="shared" si="231"/>
        <v>40366</v>
      </c>
      <c r="AF95" s="4"/>
      <c r="AG95" s="3"/>
      <c r="AH95" s="3"/>
      <c r="AI95" s="3"/>
      <c r="AJ95" s="3"/>
      <c r="AK95" s="3">
        <f>AK97+AK98</f>
        <v>111095.1</v>
      </c>
      <c r="AL95" s="3">
        <f t="shared" si="217"/>
        <v>111095.1</v>
      </c>
      <c r="AM95" s="3">
        <f>AM97+AM98</f>
        <v>0</v>
      </c>
      <c r="AN95" s="3">
        <f t="shared" si="228"/>
        <v>111095.1</v>
      </c>
      <c r="AO95" s="3">
        <f>AO97+AO98</f>
        <v>0</v>
      </c>
      <c r="AP95" s="3">
        <f t="shared" si="229"/>
        <v>111095.1</v>
      </c>
      <c r="AQ95" s="3">
        <f t="shared" ref="AQ95" si="236">AQ97+AQ98</f>
        <v>0</v>
      </c>
      <c r="AR95" s="3">
        <f t="shared" si="232"/>
        <v>111095.1</v>
      </c>
      <c r="AS95" s="5"/>
      <c r="AT95" s="5"/>
    </row>
    <row r="96" spans="1:46" x14ac:dyDescent="0.35">
      <c r="A96" s="30"/>
      <c r="B96" s="33" t="s">
        <v>120</v>
      </c>
      <c r="C96" s="3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3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3"/>
      <c r="AF96" s="4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5"/>
      <c r="AT96" s="5"/>
    </row>
    <row r="97" spans="1:46" hidden="1" x14ac:dyDescent="0.35">
      <c r="A97" s="13"/>
      <c r="B97" s="17" t="s">
        <v>6</v>
      </c>
      <c r="C97" s="1"/>
      <c r="D97" s="4"/>
      <c r="E97" s="4"/>
      <c r="F97" s="4"/>
      <c r="G97" s="4"/>
      <c r="H97" s="4"/>
      <c r="I97" s="4"/>
      <c r="J97" s="4"/>
      <c r="K97" s="4"/>
      <c r="L97" s="4">
        <f t="shared" si="211"/>
        <v>0</v>
      </c>
      <c r="M97" s="4"/>
      <c r="N97" s="4">
        <f>L97+M97</f>
        <v>0</v>
      </c>
      <c r="O97" s="4"/>
      <c r="P97" s="4">
        <f>N97+O97</f>
        <v>0</v>
      </c>
      <c r="Q97" s="4"/>
      <c r="R97" s="4">
        <f t="shared" si="230"/>
        <v>0</v>
      </c>
      <c r="S97" s="4"/>
      <c r="T97" s="4"/>
      <c r="U97" s="4"/>
      <c r="V97" s="4"/>
      <c r="W97" s="4"/>
      <c r="X97" s="4">
        <v>20366</v>
      </c>
      <c r="Y97" s="4">
        <f t="shared" si="213"/>
        <v>20366</v>
      </c>
      <c r="Z97" s="4"/>
      <c r="AA97" s="4">
        <f t="shared" ref="AA97:AA101" si="237">Y97+Z97</f>
        <v>20366</v>
      </c>
      <c r="AB97" s="4"/>
      <c r="AC97" s="4">
        <f t="shared" ref="AC97:AC101" si="238">AA97+AB97</f>
        <v>20366</v>
      </c>
      <c r="AD97" s="4"/>
      <c r="AE97" s="4">
        <f t="shared" si="231"/>
        <v>20366</v>
      </c>
      <c r="AF97" s="4"/>
      <c r="AG97" s="3"/>
      <c r="AH97" s="3"/>
      <c r="AI97" s="3"/>
      <c r="AJ97" s="3"/>
      <c r="AK97" s="3">
        <v>29634</v>
      </c>
      <c r="AL97" s="3">
        <f t="shared" si="217"/>
        <v>29634</v>
      </c>
      <c r="AM97" s="3"/>
      <c r="AN97" s="3">
        <f t="shared" ref="AN97:AN101" si="239">AL97+AM97</f>
        <v>29634</v>
      </c>
      <c r="AO97" s="3"/>
      <c r="AP97" s="3">
        <f t="shared" ref="AP97:AP101" si="240">AN97+AO97</f>
        <v>29634</v>
      </c>
      <c r="AQ97" s="3"/>
      <c r="AR97" s="3">
        <f t="shared" si="232"/>
        <v>29634</v>
      </c>
      <c r="AS97" s="5" t="s">
        <v>376</v>
      </c>
      <c r="AT97" s="5">
        <v>0</v>
      </c>
    </row>
    <row r="98" spans="1:46" x14ac:dyDescent="0.35">
      <c r="A98" s="30"/>
      <c r="B98" s="33" t="s">
        <v>124</v>
      </c>
      <c r="C98" s="33"/>
      <c r="D98" s="4"/>
      <c r="E98" s="4"/>
      <c r="F98" s="4"/>
      <c r="G98" s="4"/>
      <c r="H98" s="4"/>
      <c r="I98" s="4"/>
      <c r="J98" s="4"/>
      <c r="K98" s="4"/>
      <c r="L98" s="4">
        <f t="shared" si="211"/>
        <v>0</v>
      </c>
      <c r="M98" s="4"/>
      <c r="N98" s="4">
        <f>L98+M98</f>
        <v>0</v>
      </c>
      <c r="O98" s="4"/>
      <c r="P98" s="4">
        <f>N98+O98</f>
        <v>0</v>
      </c>
      <c r="Q98" s="4"/>
      <c r="R98" s="3">
        <f t="shared" si="230"/>
        <v>0</v>
      </c>
      <c r="S98" s="4"/>
      <c r="T98" s="4"/>
      <c r="U98" s="4"/>
      <c r="V98" s="4"/>
      <c r="W98" s="4"/>
      <c r="X98" s="4">
        <v>20000</v>
      </c>
      <c r="Y98" s="4">
        <f t="shared" si="213"/>
        <v>20000</v>
      </c>
      <c r="Z98" s="4"/>
      <c r="AA98" s="4">
        <f t="shared" si="237"/>
        <v>20000</v>
      </c>
      <c r="AB98" s="4"/>
      <c r="AC98" s="4">
        <f t="shared" si="238"/>
        <v>20000</v>
      </c>
      <c r="AD98" s="4"/>
      <c r="AE98" s="3">
        <f t="shared" si="231"/>
        <v>20000</v>
      </c>
      <c r="AF98" s="4"/>
      <c r="AG98" s="3"/>
      <c r="AH98" s="3"/>
      <c r="AI98" s="3"/>
      <c r="AJ98" s="3"/>
      <c r="AK98" s="3">
        <v>81461.100000000006</v>
      </c>
      <c r="AL98" s="3">
        <f t="shared" si="217"/>
        <v>81461.100000000006</v>
      </c>
      <c r="AM98" s="3"/>
      <c r="AN98" s="3">
        <f t="shared" si="239"/>
        <v>81461.100000000006</v>
      </c>
      <c r="AO98" s="3"/>
      <c r="AP98" s="3">
        <f t="shared" si="240"/>
        <v>81461.100000000006</v>
      </c>
      <c r="AQ98" s="3"/>
      <c r="AR98" s="3">
        <f t="shared" si="232"/>
        <v>81461.100000000006</v>
      </c>
      <c r="AS98" s="5" t="s">
        <v>372</v>
      </c>
      <c r="AT98" s="5"/>
    </row>
    <row r="99" spans="1:46" ht="54" x14ac:dyDescent="0.35">
      <c r="A99" s="30" t="s">
        <v>187</v>
      </c>
      <c r="B99" s="33" t="s">
        <v>383</v>
      </c>
      <c r="C99" s="2" t="s">
        <v>59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>
        <v>170.69499999999999</v>
      </c>
      <c r="P99" s="4">
        <f>N99+O99</f>
        <v>170.69499999999999</v>
      </c>
      <c r="Q99" s="4"/>
      <c r="R99" s="3">
        <f t="shared" si="230"/>
        <v>170.69499999999999</v>
      </c>
      <c r="S99" s="4"/>
      <c r="T99" s="4"/>
      <c r="U99" s="4"/>
      <c r="V99" s="4"/>
      <c r="W99" s="4"/>
      <c r="X99" s="4"/>
      <c r="Y99" s="4"/>
      <c r="Z99" s="4"/>
      <c r="AA99" s="4"/>
      <c r="AB99" s="4"/>
      <c r="AC99" s="4">
        <f t="shared" si="238"/>
        <v>0</v>
      </c>
      <c r="AD99" s="4"/>
      <c r="AE99" s="3">
        <f t="shared" si="231"/>
        <v>0</v>
      </c>
      <c r="AF99" s="4"/>
      <c r="AG99" s="3"/>
      <c r="AH99" s="3"/>
      <c r="AI99" s="3"/>
      <c r="AJ99" s="3"/>
      <c r="AK99" s="3"/>
      <c r="AL99" s="3"/>
      <c r="AM99" s="3"/>
      <c r="AN99" s="3"/>
      <c r="AO99" s="3"/>
      <c r="AP99" s="3">
        <f t="shared" si="240"/>
        <v>0</v>
      </c>
      <c r="AQ99" s="3"/>
      <c r="AR99" s="3">
        <f t="shared" si="232"/>
        <v>0</v>
      </c>
      <c r="AS99" s="5" t="s">
        <v>384</v>
      </c>
      <c r="AT99" s="5"/>
    </row>
    <row r="100" spans="1:46" ht="36" x14ac:dyDescent="0.35">
      <c r="A100" s="30" t="s">
        <v>188</v>
      </c>
      <c r="B100" s="33" t="s">
        <v>389</v>
      </c>
      <c r="C100" s="33" t="s">
        <v>11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>
        <f>N100+O100</f>
        <v>0</v>
      </c>
      <c r="Q100" s="4"/>
      <c r="R100" s="3">
        <f t="shared" si="230"/>
        <v>0</v>
      </c>
      <c r="S100" s="4"/>
      <c r="T100" s="4"/>
      <c r="U100" s="4"/>
      <c r="V100" s="4"/>
      <c r="W100" s="4"/>
      <c r="X100" s="4"/>
      <c r="Y100" s="4"/>
      <c r="Z100" s="4"/>
      <c r="AA100" s="4"/>
      <c r="AB100" s="4">
        <v>17616.29</v>
      </c>
      <c r="AC100" s="4">
        <f t="shared" si="238"/>
        <v>17616.29</v>
      </c>
      <c r="AD100" s="4"/>
      <c r="AE100" s="3">
        <f t="shared" si="231"/>
        <v>17616.29</v>
      </c>
      <c r="AF100" s="4"/>
      <c r="AG100" s="3"/>
      <c r="AH100" s="3"/>
      <c r="AI100" s="3"/>
      <c r="AJ100" s="3"/>
      <c r="AK100" s="3"/>
      <c r="AL100" s="3"/>
      <c r="AM100" s="3"/>
      <c r="AN100" s="3"/>
      <c r="AO100" s="3"/>
      <c r="AP100" s="3">
        <f t="shared" si="240"/>
        <v>0</v>
      </c>
      <c r="AQ100" s="3"/>
      <c r="AR100" s="3">
        <f t="shared" si="232"/>
        <v>0</v>
      </c>
      <c r="AS100" s="5" t="s">
        <v>385</v>
      </c>
      <c r="AT100" s="5"/>
    </row>
    <row r="101" spans="1:46" x14ac:dyDescent="0.35">
      <c r="A101" s="30"/>
      <c r="B101" s="33" t="s">
        <v>75</v>
      </c>
      <c r="C101" s="2"/>
      <c r="D101" s="4">
        <f>D103+D104+D105+D106</f>
        <v>2138480</v>
      </c>
      <c r="E101" s="4">
        <f>E103+E104+E105+E106</f>
        <v>-37871.701999999997</v>
      </c>
      <c r="F101" s="4">
        <f t="shared" si="233"/>
        <v>2100608.298</v>
      </c>
      <c r="G101" s="4">
        <f>G103+G104+G105+G106</f>
        <v>427289.31200000003</v>
      </c>
      <c r="H101" s="4">
        <f t="shared" si="209"/>
        <v>2527897.61</v>
      </c>
      <c r="I101" s="4">
        <f>I103+I104+I105+I106</f>
        <v>3673.8</v>
      </c>
      <c r="J101" s="4">
        <f t="shared" si="210"/>
        <v>2531571.4099999997</v>
      </c>
      <c r="K101" s="4">
        <f>K103+K104+K105+K106</f>
        <v>872.9629999999961</v>
      </c>
      <c r="L101" s="4">
        <f t="shared" si="211"/>
        <v>2532444.3729999997</v>
      </c>
      <c r="M101" s="4">
        <f>M103+M104+M105+M106</f>
        <v>0</v>
      </c>
      <c r="N101" s="4">
        <f>L101+M101</f>
        <v>2532444.3729999997</v>
      </c>
      <c r="O101" s="4">
        <f>O103+O104+O105+O106</f>
        <v>25533.944</v>
      </c>
      <c r="P101" s="4">
        <f>N101+O101</f>
        <v>2557978.3169999998</v>
      </c>
      <c r="Q101" s="4">
        <f>Q103+Q104+Q105+Q106</f>
        <v>-66507.366000000009</v>
      </c>
      <c r="R101" s="3">
        <f t="shared" si="230"/>
        <v>2491470.9509999999</v>
      </c>
      <c r="S101" s="4">
        <f t="shared" ref="S101:AF101" si="241">S103+S104+S105+S106</f>
        <v>2447251.4</v>
      </c>
      <c r="T101" s="4">
        <f t="shared" ref="T101:V101" si="242">T103+T104+T105+T106</f>
        <v>0</v>
      </c>
      <c r="U101" s="4">
        <f t="shared" si="234"/>
        <v>2447251.4</v>
      </c>
      <c r="V101" s="4">
        <f t="shared" si="242"/>
        <v>10691.1</v>
      </c>
      <c r="W101" s="4">
        <f t="shared" si="212"/>
        <v>2457942.5</v>
      </c>
      <c r="X101" s="4">
        <f t="shared" ref="X101" si="243">X103+X104+X105+X106</f>
        <v>0</v>
      </c>
      <c r="Y101" s="4">
        <f t="shared" si="213"/>
        <v>2457942.5</v>
      </c>
      <c r="Z101" s="4">
        <f t="shared" ref="Z101:AB101" si="244">Z103+Z104+Z105+Z106</f>
        <v>0</v>
      </c>
      <c r="AA101" s="4">
        <f t="shared" si="237"/>
        <v>2457942.5</v>
      </c>
      <c r="AB101" s="4">
        <f t="shared" si="244"/>
        <v>10820.85</v>
      </c>
      <c r="AC101" s="4">
        <f t="shared" si="238"/>
        <v>2468763.35</v>
      </c>
      <c r="AD101" s="4">
        <f t="shared" ref="AD101" si="245">AD103+AD104+AD105+AD106</f>
        <v>31123.9</v>
      </c>
      <c r="AE101" s="3">
        <f t="shared" si="231"/>
        <v>2499887.25</v>
      </c>
      <c r="AF101" s="4">
        <f t="shared" si="241"/>
        <v>2741485</v>
      </c>
      <c r="AG101" s="3">
        <f t="shared" ref="AG101:AI101" si="246">AG103+AG104+AG105+AG106</f>
        <v>37871.701999999997</v>
      </c>
      <c r="AH101" s="3">
        <f t="shared" si="235"/>
        <v>2779356.702</v>
      </c>
      <c r="AI101" s="3">
        <f t="shared" si="246"/>
        <v>10691.199999999997</v>
      </c>
      <c r="AJ101" s="3">
        <f t="shared" si="216"/>
        <v>2790047.9020000002</v>
      </c>
      <c r="AK101" s="3">
        <f t="shared" ref="AK101:AM101" si="247">AK103+AK104+AK105+AK106</f>
        <v>161550.97</v>
      </c>
      <c r="AL101" s="3">
        <f t="shared" si="217"/>
        <v>2951598.8720000004</v>
      </c>
      <c r="AM101" s="3">
        <f t="shared" si="247"/>
        <v>0</v>
      </c>
      <c r="AN101" s="3">
        <f t="shared" si="239"/>
        <v>2951598.8720000004</v>
      </c>
      <c r="AO101" s="3">
        <f t="shared" ref="AO101:AQ101" si="248">AO103+AO104+AO105+AO106</f>
        <v>0</v>
      </c>
      <c r="AP101" s="3">
        <f t="shared" si="240"/>
        <v>2951598.8720000004</v>
      </c>
      <c r="AQ101" s="3">
        <f t="shared" si="248"/>
        <v>30975.84</v>
      </c>
      <c r="AR101" s="3">
        <f t="shared" si="232"/>
        <v>2982574.7120000003</v>
      </c>
      <c r="AS101" s="5"/>
      <c r="AT101" s="5"/>
    </row>
    <row r="102" spans="1:46" x14ac:dyDescent="0.35">
      <c r="A102" s="30"/>
      <c r="B102" s="14" t="s">
        <v>5</v>
      </c>
      <c r="C102" s="2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3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5"/>
      <c r="AT102" s="5"/>
    </row>
    <row r="103" spans="1:46" hidden="1" x14ac:dyDescent="0.35">
      <c r="A103" s="13"/>
      <c r="B103" s="15" t="s">
        <v>6</v>
      </c>
      <c r="C103" s="2"/>
      <c r="D103" s="4">
        <f>D107+D108+D109+D111+D112+D113+D114+D115+D116+D118+D120+D122+D123+D125+D127++D129+D130+D133</f>
        <v>849077.8</v>
      </c>
      <c r="E103" s="4">
        <f>E107+E108+E109+E111+E112+E113+E114+E115+E116+E118+E120+E122+E123+E125+E127++E129+E130+E133</f>
        <v>-37871.701999999997</v>
      </c>
      <c r="F103" s="4">
        <f t="shared" si="233"/>
        <v>811206.098</v>
      </c>
      <c r="G103" s="4">
        <f>G107+G108+G109+G111+G112+G113+G114+G115+G116+G118+G120+G122+G123+G125+G127++G129+G130+G133+G110+G124+G126+G128+G117+G119+G121</f>
        <v>76313.511999999988</v>
      </c>
      <c r="H103" s="4">
        <f t="shared" ref="H103:H131" si="249">F103+G103</f>
        <v>887519.61</v>
      </c>
      <c r="I103" s="4">
        <f>I107+I108+I109+I111+I112+I113+I114+I115+I116+I118+I120+I122+I123+I125+I127++I129+I130+I133+I110+I124+I126+I128+I117+I119+I121</f>
        <v>3673.8</v>
      </c>
      <c r="J103" s="4">
        <f t="shared" ref="J103:J131" si="250">H103+I103</f>
        <v>891193.41</v>
      </c>
      <c r="K103" s="4">
        <f>K107+K108+K109+K111+K112+K113+K114+K115+K116+K118+K120+K122+K123+K125+K127++K129+K130+K133+K110+K124+K126+K128+K117+K119+K121</f>
        <v>872.9629999999961</v>
      </c>
      <c r="L103" s="4">
        <f t="shared" ref="L103:L131" si="251">J103+K103</f>
        <v>892066.37300000002</v>
      </c>
      <c r="M103" s="4">
        <f>M107+M108+M109+M111+M112+M113+M114+M115+M116+M118+M120+M122+M123+M125+M127++M129+M130+M133+M110+M124+M126+M128+M117+M119+M121</f>
        <v>0</v>
      </c>
      <c r="N103" s="4">
        <f t="shared" ref="N103:N131" si="252">L103+M103</f>
        <v>892066.37300000002</v>
      </c>
      <c r="O103" s="4">
        <f>O107+O108+O109+O111+O112+O113+O114+O115+O116+O118+O120+O122+O123+O125+O127++O129+O130+O133+O110+O124+O126+O128+O117+O119+O121</f>
        <v>25533.944</v>
      </c>
      <c r="P103" s="4">
        <f t="shared" ref="P103:P131" si="253">N103+O103</f>
        <v>917600.31700000004</v>
      </c>
      <c r="Q103" s="4">
        <f>Q107+Q108+Q109+Q111+Q112+Q113+Q114+Q115+Q116+Q118+Q120+Q122+Q123+Q125+Q127++Q129+Q130+Q133+Q110+Q124+Q126+Q128+Q117+Q119+Q121</f>
        <v>-66507.366000000009</v>
      </c>
      <c r="R103" s="4">
        <f t="shared" si="230"/>
        <v>851092.951</v>
      </c>
      <c r="S103" s="4">
        <f t="shared" ref="S103:AF103" si="254">S107+S108+S109+S111+S112+S113+S114+S115+S116+S118+S120+S122+S123+S125+S127++S129+S130+S133</f>
        <v>961447.89999999991</v>
      </c>
      <c r="T103" s="4">
        <f t="shared" ref="T103" si="255">T107+T108+T109+T111+T112+T113+T114+T115+T116+T118+T120+T122+T123+T125+T127++T129+T130+T133</f>
        <v>0</v>
      </c>
      <c r="U103" s="4">
        <f t="shared" si="234"/>
        <v>961447.89999999991</v>
      </c>
      <c r="V103" s="4">
        <f>V107+V108+V109+V111+V112+V113+V114+V115+V116+V118+V120+V122+V123+V125+V127++V129+V130+V133+V110+V124+V126+V128+V117+V119+V121</f>
        <v>0</v>
      </c>
      <c r="W103" s="4">
        <f t="shared" ref="W103:W131" si="256">U103+V103</f>
        <v>961447.89999999991</v>
      </c>
      <c r="X103" s="4">
        <f>X107+X108+X109+X111+X112+X113+X114+X115+X116+X118+X120+X122+X123+X125+X127++X129+X130+X133+X110+X124+X126+X128+X117+X119+X121</f>
        <v>0</v>
      </c>
      <c r="Y103" s="4">
        <f t="shared" ref="Y103:Y119" si="257">W103+X103</f>
        <v>961447.89999999991</v>
      </c>
      <c r="Z103" s="4">
        <f>Z107+Z108+Z109+Z111+Z112+Z113+Z114+Z115+Z116+Z118+Z120+Z122+Z123+Z125+Z127++Z129+Z130+Z133+Z110+Z124+Z126+Z128+Z117+Z119+Z121</f>
        <v>0</v>
      </c>
      <c r="AA103" s="4">
        <f t="shared" ref="AA103:AA119" si="258">Y103+Z103</f>
        <v>961447.89999999991</v>
      </c>
      <c r="AB103" s="4">
        <f>AB107+AB108+AB109+AB111+AB112+AB113+AB114+AB115+AB116+AB118+AB120+AB122+AB123+AB125+AB127++AB129+AB130+AB133+AB110+AB124+AB126+AB128+AB117+AB119+AB121</f>
        <v>10820.85</v>
      </c>
      <c r="AC103" s="4">
        <f t="shared" ref="AC103:AC119" si="259">AA103+AB103</f>
        <v>972268.74999999988</v>
      </c>
      <c r="AD103" s="4">
        <f>AD107+AD108+AD109+AD111+AD112+AD113+AD114+AD115+AD116+AD118+AD120+AD122+AD123+AD125+AD127++AD129+AD130+AD133+AD110+AD124+AD126+AD128+AD117+AD119+AD121</f>
        <v>31123.9</v>
      </c>
      <c r="AE103" s="4">
        <f t="shared" si="231"/>
        <v>1003392.6499999999</v>
      </c>
      <c r="AF103" s="4">
        <f t="shared" si="254"/>
        <v>266407.8</v>
      </c>
      <c r="AG103" s="3">
        <f t="shared" ref="AG103" si="260">AG107+AG108+AG109+AG111+AG112+AG113+AG114+AG115+AG116+AG118+AG120+AG122+AG123+AG125+AG127++AG129+AG130+AG133</f>
        <v>37871.701999999997</v>
      </c>
      <c r="AH103" s="3">
        <f t="shared" si="235"/>
        <v>304279.50199999998</v>
      </c>
      <c r="AI103" s="3">
        <f>AI107+AI108+AI109+AI111+AI112+AI113+AI114+AI115+AI116+AI118+AI120+AI122+AI123+AI125+AI127++AI129+AI130+AI133+AI110+AI124+AI126+AI128+AI117+AI119+AI121</f>
        <v>0</v>
      </c>
      <c r="AJ103" s="3">
        <f t="shared" ref="AJ103:AJ131" si="261">AH103+AI103</f>
        <v>304279.50199999998</v>
      </c>
      <c r="AK103" s="3">
        <f>AK107+AK108+AK109+AK111+AK112+AK113+AK114+AK115+AK116+AK118+AK120+AK122+AK123+AK125+AK127++AK129+AK130+AK133+AK110+AK124+AK126+AK128+AK117+AK119+AK121</f>
        <v>161550.97</v>
      </c>
      <c r="AL103" s="3">
        <f t="shared" ref="AL103:AL131" si="262">AJ103+AK103</f>
        <v>465830.47199999995</v>
      </c>
      <c r="AM103" s="3">
        <f>AM107+AM108+AM109+AM111+AM112+AM113+AM114+AM115+AM116+AM118+AM120+AM122+AM123+AM125+AM127++AM129+AM130+AM133+AM110+AM124+AM126+AM128+AM117+AM119+AM121</f>
        <v>0</v>
      </c>
      <c r="AN103" s="3">
        <f t="shared" ref="AN103:AN131" si="263">AL103+AM103</f>
        <v>465830.47199999995</v>
      </c>
      <c r="AO103" s="3">
        <f>AO107+AO108+AO109+AO111+AO112+AO113+AO114+AO115+AO116+AO118+AO120+AO122+AO123+AO125+AO127++AO129+AO130+AO133+AO110+AO124+AO126+AO128+AO117+AO119+AO121</f>
        <v>0</v>
      </c>
      <c r="AP103" s="3">
        <f t="shared" ref="AP103:AP131" si="264">AN103+AO103</f>
        <v>465830.47199999995</v>
      </c>
      <c r="AQ103" s="3">
        <f t="shared" ref="AQ103" si="265">AQ107+AQ108+AQ109+AQ111+AQ112+AQ113+AQ114+AQ115+AQ116+AQ118+AQ120+AQ122+AQ123+AQ125+AQ127++AQ129+AQ130+AQ133+AQ110+AQ124+AQ126+AQ128+AQ117+AQ119+AQ121</f>
        <v>30975.84</v>
      </c>
      <c r="AR103" s="3">
        <f t="shared" si="232"/>
        <v>496806.31199999998</v>
      </c>
      <c r="AS103" s="5"/>
      <c r="AT103" s="5">
        <v>0</v>
      </c>
    </row>
    <row r="104" spans="1:46" x14ac:dyDescent="0.35">
      <c r="A104" s="30"/>
      <c r="B104" s="33" t="s">
        <v>12</v>
      </c>
      <c r="C104" s="2"/>
      <c r="D104" s="4">
        <f>D134+D138+D141</f>
        <v>627756.69999999995</v>
      </c>
      <c r="E104" s="4">
        <f>E134+E138+E141</f>
        <v>0</v>
      </c>
      <c r="F104" s="4">
        <f t="shared" si="233"/>
        <v>627756.69999999995</v>
      </c>
      <c r="G104" s="4">
        <f>G134+G138+G141</f>
        <v>-3146.2000000000003</v>
      </c>
      <c r="H104" s="4">
        <f t="shared" si="249"/>
        <v>624610.5</v>
      </c>
      <c r="I104" s="4">
        <f>I134+I138+I141</f>
        <v>0</v>
      </c>
      <c r="J104" s="4">
        <f t="shared" si="250"/>
        <v>624610.5</v>
      </c>
      <c r="K104" s="4">
        <f>K134+K138+K141</f>
        <v>0</v>
      </c>
      <c r="L104" s="4">
        <f t="shared" si="251"/>
        <v>624610.5</v>
      </c>
      <c r="M104" s="4">
        <f>M134+M138+M141</f>
        <v>0</v>
      </c>
      <c r="N104" s="4">
        <f t="shared" si="252"/>
        <v>624610.5</v>
      </c>
      <c r="O104" s="4">
        <f>O134+O138+O141</f>
        <v>0</v>
      </c>
      <c r="P104" s="4">
        <f t="shared" si="253"/>
        <v>624610.5</v>
      </c>
      <c r="Q104" s="4">
        <f>Q134+Q138+Q141</f>
        <v>0</v>
      </c>
      <c r="R104" s="3">
        <f t="shared" si="230"/>
        <v>624610.5</v>
      </c>
      <c r="S104" s="4">
        <f t="shared" ref="S104:AF104" si="266">S134+S138+S141</f>
        <v>809278.8</v>
      </c>
      <c r="T104" s="4">
        <f t="shared" ref="T104:V104" si="267">T134+T138+T141</f>
        <v>0</v>
      </c>
      <c r="U104" s="4">
        <f t="shared" si="234"/>
        <v>809278.8</v>
      </c>
      <c r="V104" s="4">
        <f t="shared" si="267"/>
        <v>-6947.6</v>
      </c>
      <c r="W104" s="4">
        <f t="shared" si="256"/>
        <v>802331.20000000007</v>
      </c>
      <c r="X104" s="4">
        <f t="shared" ref="X104" si="268">X134+X138+X141</f>
        <v>0</v>
      </c>
      <c r="Y104" s="4">
        <f t="shared" si="257"/>
        <v>802331.20000000007</v>
      </c>
      <c r="Z104" s="4">
        <f t="shared" ref="Z104:AB104" si="269">Z134+Z138+Z141</f>
        <v>0</v>
      </c>
      <c r="AA104" s="4">
        <f t="shared" si="258"/>
        <v>802331.20000000007</v>
      </c>
      <c r="AB104" s="4">
        <f t="shared" si="269"/>
        <v>0</v>
      </c>
      <c r="AC104" s="4">
        <f t="shared" si="259"/>
        <v>802331.20000000007</v>
      </c>
      <c r="AD104" s="4">
        <f t="shared" ref="AD104" si="270">AD134+AD138+AD141</f>
        <v>0</v>
      </c>
      <c r="AE104" s="3">
        <f t="shared" si="231"/>
        <v>802331.20000000007</v>
      </c>
      <c r="AF104" s="4">
        <f t="shared" si="266"/>
        <v>219552.1</v>
      </c>
      <c r="AG104" s="3">
        <f t="shared" ref="AG104:AI104" si="271">AG134+AG138+AG141</f>
        <v>0</v>
      </c>
      <c r="AH104" s="3">
        <f t="shared" si="235"/>
        <v>219552.1</v>
      </c>
      <c r="AI104" s="3">
        <f t="shared" si="271"/>
        <v>-8970.4000000000015</v>
      </c>
      <c r="AJ104" s="3">
        <f t="shared" si="261"/>
        <v>210581.7</v>
      </c>
      <c r="AK104" s="3">
        <f t="shared" ref="AK104:AM104" si="272">AK134+AK138+AK141</f>
        <v>0</v>
      </c>
      <c r="AL104" s="3">
        <f t="shared" si="262"/>
        <v>210581.7</v>
      </c>
      <c r="AM104" s="3">
        <f t="shared" si="272"/>
        <v>0</v>
      </c>
      <c r="AN104" s="3">
        <f t="shared" si="263"/>
        <v>210581.7</v>
      </c>
      <c r="AO104" s="3">
        <f t="shared" ref="AO104:AQ104" si="273">AO134+AO138+AO141</f>
        <v>0</v>
      </c>
      <c r="AP104" s="3">
        <f t="shared" si="264"/>
        <v>210581.7</v>
      </c>
      <c r="AQ104" s="3">
        <f t="shared" si="273"/>
        <v>0</v>
      </c>
      <c r="AR104" s="3">
        <f t="shared" si="232"/>
        <v>210581.7</v>
      </c>
      <c r="AS104" s="5"/>
      <c r="AT104" s="5"/>
    </row>
    <row r="105" spans="1:46" x14ac:dyDescent="0.35">
      <c r="A105" s="30"/>
      <c r="B105" s="33" t="s">
        <v>20</v>
      </c>
      <c r="C105" s="2"/>
      <c r="D105" s="4">
        <f>D142</f>
        <v>143201.79999999999</v>
      </c>
      <c r="E105" s="4">
        <f>E142</f>
        <v>0</v>
      </c>
      <c r="F105" s="4">
        <f t="shared" si="233"/>
        <v>143201.79999999999</v>
      </c>
      <c r="G105" s="4">
        <f>G142</f>
        <v>1364.3</v>
      </c>
      <c r="H105" s="4">
        <f t="shared" si="249"/>
        <v>144566.09999999998</v>
      </c>
      <c r="I105" s="4">
        <f>I142</f>
        <v>0</v>
      </c>
      <c r="J105" s="4">
        <f t="shared" si="250"/>
        <v>144566.09999999998</v>
      </c>
      <c r="K105" s="4">
        <f>K142</f>
        <v>0</v>
      </c>
      <c r="L105" s="4">
        <f t="shared" si="251"/>
        <v>144566.09999999998</v>
      </c>
      <c r="M105" s="4">
        <f>M142</f>
        <v>0</v>
      </c>
      <c r="N105" s="4">
        <f t="shared" si="252"/>
        <v>144566.09999999998</v>
      </c>
      <c r="O105" s="4">
        <f>O142</f>
        <v>0</v>
      </c>
      <c r="P105" s="4">
        <f t="shared" si="253"/>
        <v>144566.09999999998</v>
      </c>
      <c r="Q105" s="4">
        <f>Q142</f>
        <v>0</v>
      </c>
      <c r="R105" s="3">
        <f t="shared" si="230"/>
        <v>144566.09999999998</v>
      </c>
      <c r="S105" s="4">
        <f t="shared" ref="S105:AF105" si="274">S142</f>
        <v>143201.79999999999</v>
      </c>
      <c r="T105" s="4">
        <f t="shared" ref="T105:V105" si="275">T142</f>
        <v>0</v>
      </c>
      <c r="U105" s="4">
        <f t="shared" si="234"/>
        <v>143201.79999999999</v>
      </c>
      <c r="V105" s="4">
        <f t="shared" si="275"/>
        <v>17638.7</v>
      </c>
      <c r="W105" s="4">
        <f t="shared" si="256"/>
        <v>160840.5</v>
      </c>
      <c r="X105" s="4">
        <f t="shared" ref="X105" si="276">X142</f>
        <v>0</v>
      </c>
      <c r="Y105" s="4">
        <f t="shared" si="257"/>
        <v>160840.5</v>
      </c>
      <c r="Z105" s="4">
        <f t="shared" ref="Z105:AB105" si="277">Z142</f>
        <v>0</v>
      </c>
      <c r="AA105" s="4">
        <f t="shared" si="258"/>
        <v>160840.5</v>
      </c>
      <c r="AB105" s="4">
        <f t="shared" si="277"/>
        <v>0</v>
      </c>
      <c r="AC105" s="4">
        <f t="shared" si="259"/>
        <v>160840.5</v>
      </c>
      <c r="AD105" s="4">
        <f t="shared" ref="AD105" si="278">AD142</f>
        <v>0</v>
      </c>
      <c r="AE105" s="3">
        <f t="shared" si="231"/>
        <v>160840.5</v>
      </c>
      <c r="AF105" s="4">
        <f t="shared" si="274"/>
        <v>147960.20000000001</v>
      </c>
      <c r="AG105" s="3">
        <f t="shared" ref="AG105:AI105" si="279">AG142</f>
        <v>0</v>
      </c>
      <c r="AH105" s="3">
        <f t="shared" si="235"/>
        <v>147960.20000000001</v>
      </c>
      <c r="AI105" s="3">
        <f t="shared" si="279"/>
        <v>19661.599999999999</v>
      </c>
      <c r="AJ105" s="3">
        <f t="shared" si="261"/>
        <v>167621.80000000002</v>
      </c>
      <c r="AK105" s="3">
        <f t="shared" ref="AK105:AM105" si="280">AK142</f>
        <v>0</v>
      </c>
      <c r="AL105" s="3">
        <f t="shared" si="262"/>
        <v>167621.80000000002</v>
      </c>
      <c r="AM105" s="3">
        <f t="shared" si="280"/>
        <v>0</v>
      </c>
      <c r="AN105" s="3">
        <f t="shared" si="263"/>
        <v>167621.80000000002</v>
      </c>
      <c r="AO105" s="3">
        <f t="shared" ref="AO105:AQ105" si="281">AO142</f>
        <v>0</v>
      </c>
      <c r="AP105" s="3">
        <f t="shared" si="264"/>
        <v>167621.80000000002</v>
      </c>
      <c r="AQ105" s="3">
        <f t="shared" si="281"/>
        <v>0</v>
      </c>
      <c r="AR105" s="3">
        <f t="shared" si="232"/>
        <v>167621.80000000002</v>
      </c>
      <c r="AS105" s="5"/>
      <c r="AT105" s="5"/>
    </row>
    <row r="106" spans="1:46" ht="36" x14ac:dyDescent="0.35">
      <c r="A106" s="30"/>
      <c r="B106" s="33" t="s">
        <v>116</v>
      </c>
      <c r="C106" s="2"/>
      <c r="D106" s="4">
        <f>D135</f>
        <v>518443.7</v>
      </c>
      <c r="E106" s="4">
        <f>E135</f>
        <v>0</v>
      </c>
      <c r="F106" s="4">
        <f t="shared" si="233"/>
        <v>518443.7</v>
      </c>
      <c r="G106" s="4">
        <f>G135</f>
        <v>352757.7</v>
      </c>
      <c r="H106" s="4">
        <f t="shared" si="249"/>
        <v>871201.4</v>
      </c>
      <c r="I106" s="4">
        <f>I135</f>
        <v>0</v>
      </c>
      <c r="J106" s="4">
        <f t="shared" si="250"/>
        <v>871201.4</v>
      </c>
      <c r="K106" s="4">
        <f>K135</f>
        <v>0</v>
      </c>
      <c r="L106" s="4">
        <f t="shared" si="251"/>
        <v>871201.4</v>
      </c>
      <c r="M106" s="4">
        <f>M135</f>
        <v>0</v>
      </c>
      <c r="N106" s="4">
        <f t="shared" si="252"/>
        <v>871201.4</v>
      </c>
      <c r="O106" s="4">
        <f>O135</f>
        <v>0</v>
      </c>
      <c r="P106" s="4">
        <f t="shared" si="253"/>
        <v>871201.4</v>
      </c>
      <c r="Q106" s="4">
        <f>Q135</f>
        <v>0</v>
      </c>
      <c r="R106" s="3">
        <f t="shared" si="230"/>
        <v>871201.4</v>
      </c>
      <c r="S106" s="4">
        <f t="shared" ref="S106:AF106" si="282">S135</f>
        <v>533322.9</v>
      </c>
      <c r="T106" s="4">
        <f t="shared" ref="T106" si="283">T135</f>
        <v>0</v>
      </c>
      <c r="U106" s="4">
        <f t="shared" si="234"/>
        <v>533322.9</v>
      </c>
      <c r="V106" s="4"/>
      <c r="W106" s="4">
        <f t="shared" si="256"/>
        <v>533322.9</v>
      </c>
      <c r="X106" s="4"/>
      <c r="Y106" s="4">
        <f t="shared" si="257"/>
        <v>533322.9</v>
      </c>
      <c r="Z106" s="4"/>
      <c r="AA106" s="4">
        <f t="shared" si="258"/>
        <v>533322.9</v>
      </c>
      <c r="AB106" s="4"/>
      <c r="AC106" s="4">
        <f t="shared" si="259"/>
        <v>533322.9</v>
      </c>
      <c r="AD106" s="4"/>
      <c r="AE106" s="3">
        <f t="shared" si="231"/>
        <v>533322.9</v>
      </c>
      <c r="AF106" s="4">
        <f t="shared" si="282"/>
        <v>2107564.9</v>
      </c>
      <c r="AG106" s="3">
        <f t="shared" ref="AG106:AI106" si="284">AG135</f>
        <v>0</v>
      </c>
      <c r="AH106" s="3">
        <f t="shared" si="235"/>
        <v>2107564.9</v>
      </c>
      <c r="AI106" s="3">
        <f t="shared" si="284"/>
        <v>0</v>
      </c>
      <c r="AJ106" s="3">
        <f t="shared" si="261"/>
        <v>2107564.9</v>
      </c>
      <c r="AK106" s="3">
        <f t="shared" ref="AK106:AM106" si="285">AK135</f>
        <v>0</v>
      </c>
      <c r="AL106" s="3">
        <f t="shared" si="262"/>
        <v>2107564.9</v>
      </c>
      <c r="AM106" s="3">
        <f t="shared" si="285"/>
        <v>0</v>
      </c>
      <c r="AN106" s="3">
        <f t="shared" si="263"/>
        <v>2107564.9</v>
      </c>
      <c r="AO106" s="3">
        <f t="shared" ref="AO106:AQ106" si="286">AO135</f>
        <v>0</v>
      </c>
      <c r="AP106" s="3">
        <f t="shared" si="264"/>
        <v>2107564.9</v>
      </c>
      <c r="AQ106" s="3">
        <f t="shared" si="286"/>
        <v>0</v>
      </c>
      <c r="AR106" s="3">
        <f t="shared" si="232"/>
        <v>2107564.9</v>
      </c>
      <c r="AS106" s="5"/>
      <c r="AT106" s="5"/>
    </row>
    <row r="107" spans="1:46" ht="54" x14ac:dyDescent="0.35">
      <c r="A107" s="30" t="s">
        <v>189</v>
      </c>
      <c r="B107" s="33" t="s">
        <v>60</v>
      </c>
      <c r="C107" s="2" t="s">
        <v>59</v>
      </c>
      <c r="D107" s="4">
        <v>34448</v>
      </c>
      <c r="E107" s="4"/>
      <c r="F107" s="4">
        <f t="shared" si="233"/>
        <v>34448</v>
      </c>
      <c r="G107" s="4"/>
      <c r="H107" s="4">
        <f t="shared" si="249"/>
        <v>34448</v>
      </c>
      <c r="I107" s="4"/>
      <c r="J107" s="4">
        <f t="shared" si="250"/>
        <v>34448</v>
      </c>
      <c r="K107" s="4"/>
      <c r="L107" s="4">
        <f t="shared" si="251"/>
        <v>34448</v>
      </c>
      <c r="M107" s="4"/>
      <c r="N107" s="4">
        <f t="shared" si="252"/>
        <v>34448</v>
      </c>
      <c r="O107" s="4"/>
      <c r="P107" s="4">
        <f t="shared" si="253"/>
        <v>34448</v>
      </c>
      <c r="Q107" s="4">
        <v>-30975.84</v>
      </c>
      <c r="R107" s="3">
        <f t="shared" si="230"/>
        <v>3472.16</v>
      </c>
      <c r="S107" s="4">
        <v>0</v>
      </c>
      <c r="T107" s="4">
        <v>0</v>
      </c>
      <c r="U107" s="4">
        <f t="shared" si="234"/>
        <v>0</v>
      </c>
      <c r="V107" s="4"/>
      <c r="W107" s="4">
        <f t="shared" si="256"/>
        <v>0</v>
      </c>
      <c r="X107" s="4"/>
      <c r="Y107" s="4">
        <f t="shared" si="257"/>
        <v>0</v>
      </c>
      <c r="Z107" s="4"/>
      <c r="AA107" s="4">
        <f t="shared" si="258"/>
        <v>0</v>
      </c>
      <c r="AB107" s="4"/>
      <c r="AC107" s="4">
        <f t="shared" si="259"/>
        <v>0</v>
      </c>
      <c r="AD107" s="4"/>
      <c r="AE107" s="3">
        <f t="shared" si="231"/>
        <v>0</v>
      </c>
      <c r="AF107" s="3">
        <v>0</v>
      </c>
      <c r="AG107" s="3">
        <v>0</v>
      </c>
      <c r="AH107" s="3">
        <f t="shared" si="235"/>
        <v>0</v>
      </c>
      <c r="AI107" s="3"/>
      <c r="AJ107" s="3">
        <f t="shared" si="261"/>
        <v>0</v>
      </c>
      <c r="AK107" s="3"/>
      <c r="AL107" s="3">
        <f t="shared" si="262"/>
        <v>0</v>
      </c>
      <c r="AM107" s="3"/>
      <c r="AN107" s="3">
        <f t="shared" si="263"/>
        <v>0</v>
      </c>
      <c r="AO107" s="3"/>
      <c r="AP107" s="3">
        <f t="shared" si="264"/>
        <v>0</v>
      </c>
      <c r="AQ107" s="3">
        <v>30975.84</v>
      </c>
      <c r="AR107" s="3">
        <f t="shared" si="232"/>
        <v>30975.84</v>
      </c>
      <c r="AS107" s="5" t="s">
        <v>87</v>
      </c>
      <c r="AT107" s="5"/>
    </row>
    <row r="108" spans="1:46" ht="54" x14ac:dyDescent="0.35">
      <c r="A108" s="30" t="s">
        <v>190</v>
      </c>
      <c r="B108" s="33" t="s">
        <v>61</v>
      </c>
      <c r="C108" s="2" t="s">
        <v>59</v>
      </c>
      <c r="D108" s="4">
        <v>99853.1</v>
      </c>
      <c r="E108" s="4">
        <v>-37871.701999999997</v>
      </c>
      <c r="F108" s="4">
        <f t="shared" si="233"/>
        <v>61981.398000000008</v>
      </c>
      <c r="G108" s="4"/>
      <c r="H108" s="4">
        <f t="shared" si="249"/>
        <v>61981.398000000008</v>
      </c>
      <c r="I108" s="4"/>
      <c r="J108" s="4">
        <f t="shared" si="250"/>
        <v>61981.398000000008</v>
      </c>
      <c r="K108" s="4"/>
      <c r="L108" s="4">
        <f t="shared" si="251"/>
        <v>61981.398000000008</v>
      </c>
      <c r="M108" s="4"/>
      <c r="N108" s="4">
        <f t="shared" si="252"/>
        <v>61981.398000000008</v>
      </c>
      <c r="O108" s="4"/>
      <c r="P108" s="4">
        <f t="shared" si="253"/>
        <v>61981.398000000008</v>
      </c>
      <c r="Q108" s="4"/>
      <c r="R108" s="3">
        <f t="shared" si="230"/>
        <v>61981.398000000008</v>
      </c>
      <c r="S108" s="4">
        <v>99000</v>
      </c>
      <c r="T108" s="4"/>
      <c r="U108" s="4">
        <f t="shared" si="234"/>
        <v>99000</v>
      </c>
      <c r="V108" s="4"/>
      <c r="W108" s="4">
        <f t="shared" si="256"/>
        <v>99000</v>
      </c>
      <c r="X108" s="4"/>
      <c r="Y108" s="4">
        <f t="shared" si="257"/>
        <v>99000</v>
      </c>
      <c r="Z108" s="4"/>
      <c r="AA108" s="4">
        <f t="shared" si="258"/>
        <v>99000</v>
      </c>
      <c r="AB108" s="4"/>
      <c r="AC108" s="4">
        <f t="shared" si="259"/>
        <v>99000</v>
      </c>
      <c r="AD108" s="4"/>
      <c r="AE108" s="3">
        <f t="shared" si="231"/>
        <v>99000</v>
      </c>
      <c r="AF108" s="3">
        <v>185560.6</v>
      </c>
      <c r="AG108" s="3">
        <v>37871.701999999997</v>
      </c>
      <c r="AH108" s="3">
        <f t="shared" si="235"/>
        <v>223432.302</v>
      </c>
      <c r="AI108" s="3"/>
      <c r="AJ108" s="3">
        <f t="shared" si="261"/>
        <v>223432.302</v>
      </c>
      <c r="AK108" s="3">
        <v>161550.97</v>
      </c>
      <c r="AL108" s="3">
        <f t="shared" si="262"/>
        <v>384983.272</v>
      </c>
      <c r="AM108" s="3"/>
      <c r="AN108" s="3">
        <f t="shared" si="263"/>
        <v>384983.272</v>
      </c>
      <c r="AO108" s="3"/>
      <c r="AP108" s="3">
        <f t="shared" si="264"/>
        <v>384983.272</v>
      </c>
      <c r="AQ108" s="3"/>
      <c r="AR108" s="3">
        <f t="shared" si="232"/>
        <v>384983.272</v>
      </c>
      <c r="AS108" s="5" t="s">
        <v>80</v>
      </c>
      <c r="AT108" s="5"/>
    </row>
    <row r="109" spans="1:46" ht="54" x14ac:dyDescent="0.35">
      <c r="A109" s="43" t="s">
        <v>191</v>
      </c>
      <c r="B109" s="48" t="s">
        <v>62</v>
      </c>
      <c r="C109" s="2" t="s">
        <v>59</v>
      </c>
      <c r="D109" s="4">
        <v>12463.8</v>
      </c>
      <c r="E109" s="4"/>
      <c r="F109" s="4">
        <f t="shared" si="233"/>
        <v>12463.8</v>
      </c>
      <c r="G109" s="4"/>
      <c r="H109" s="4">
        <f t="shared" si="249"/>
        <v>12463.8</v>
      </c>
      <c r="I109" s="4"/>
      <c r="J109" s="4">
        <f t="shared" si="250"/>
        <v>12463.8</v>
      </c>
      <c r="K109" s="4"/>
      <c r="L109" s="4">
        <f t="shared" si="251"/>
        <v>12463.8</v>
      </c>
      <c r="M109" s="4"/>
      <c r="N109" s="4">
        <f t="shared" si="252"/>
        <v>12463.8</v>
      </c>
      <c r="O109" s="4">
        <f>-228.45</f>
        <v>-228.45</v>
      </c>
      <c r="P109" s="4">
        <f t="shared" si="253"/>
        <v>12235.349999999999</v>
      </c>
      <c r="Q109" s="4">
        <v>-12235.35</v>
      </c>
      <c r="R109" s="3">
        <f t="shared" si="230"/>
        <v>0</v>
      </c>
      <c r="S109" s="4">
        <v>17955.900000000001</v>
      </c>
      <c r="T109" s="4"/>
      <c r="U109" s="4">
        <f t="shared" si="234"/>
        <v>17955.900000000001</v>
      </c>
      <c r="V109" s="4"/>
      <c r="W109" s="4">
        <f t="shared" si="256"/>
        <v>17955.900000000001</v>
      </c>
      <c r="X109" s="4"/>
      <c r="Y109" s="4">
        <f t="shared" si="257"/>
        <v>17955.900000000001</v>
      </c>
      <c r="Z109" s="4"/>
      <c r="AA109" s="4">
        <f t="shared" si="258"/>
        <v>17955.900000000001</v>
      </c>
      <c r="AB109" s="4"/>
      <c r="AC109" s="4">
        <f t="shared" si="259"/>
        <v>17955.900000000001</v>
      </c>
      <c r="AD109" s="4"/>
      <c r="AE109" s="3">
        <f t="shared" si="231"/>
        <v>17955.900000000001</v>
      </c>
      <c r="AF109" s="3">
        <v>0</v>
      </c>
      <c r="AG109" s="3">
        <v>0</v>
      </c>
      <c r="AH109" s="3">
        <f t="shared" si="235"/>
        <v>0</v>
      </c>
      <c r="AI109" s="3"/>
      <c r="AJ109" s="3">
        <f t="shared" si="261"/>
        <v>0</v>
      </c>
      <c r="AK109" s="3"/>
      <c r="AL109" s="3">
        <f t="shared" si="262"/>
        <v>0</v>
      </c>
      <c r="AM109" s="3"/>
      <c r="AN109" s="3">
        <f t="shared" si="263"/>
        <v>0</v>
      </c>
      <c r="AO109" s="3"/>
      <c r="AP109" s="3">
        <f t="shared" si="264"/>
        <v>0</v>
      </c>
      <c r="AQ109" s="3"/>
      <c r="AR109" s="3">
        <f t="shared" si="232"/>
        <v>0</v>
      </c>
      <c r="AS109" s="5" t="s">
        <v>82</v>
      </c>
      <c r="AT109" s="5"/>
    </row>
    <row r="110" spans="1:46" ht="54" x14ac:dyDescent="0.35">
      <c r="A110" s="44"/>
      <c r="B110" s="50"/>
      <c r="C110" s="2" t="s">
        <v>302</v>
      </c>
      <c r="D110" s="4"/>
      <c r="E110" s="4"/>
      <c r="F110" s="4"/>
      <c r="G110" s="4">
        <v>2284.5</v>
      </c>
      <c r="H110" s="4">
        <f t="shared" si="249"/>
        <v>2284.5</v>
      </c>
      <c r="I110" s="4"/>
      <c r="J110" s="4">
        <f t="shared" si="250"/>
        <v>2284.5</v>
      </c>
      <c r="K110" s="4"/>
      <c r="L110" s="4">
        <f t="shared" si="251"/>
        <v>2284.5</v>
      </c>
      <c r="M110" s="4"/>
      <c r="N110" s="4">
        <f t="shared" si="252"/>
        <v>2284.5</v>
      </c>
      <c r="O110" s="4">
        <v>228.45</v>
      </c>
      <c r="P110" s="4">
        <f t="shared" si="253"/>
        <v>2512.9499999999998</v>
      </c>
      <c r="Q110" s="4"/>
      <c r="R110" s="3">
        <f t="shared" si="230"/>
        <v>2512.9499999999998</v>
      </c>
      <c r="S110" s="4"/>
      <c r="T110" s="4"/>
      <c r="U110" s="4"/>
      <c r="V110" s="4"/>
      <c r="W110" s="4">
        <f t="shared" si="256"/>
        <v>0</v>
      </c>
      <c r="X110" s="4"/>
      <c r="Y110" s="4">
        <f t="shared" si="257"/>
        <v>0</v>
      </c>
      <c r="Z110" s="4"/>
      <c r="AA110" s="4">
        <f t="shared" si="258"/>
        <v>0</v>
      </c>
      <c r="AB110" s="4"/>
      <c r="AC110" s="4">
        <f t="shared" si="259"/>
        <v>0</v>
      </c>
      <c r="AD110" s="4"/>
      <c r="AE110" s="3">
        <f t="shared" si="231"/>
        <v>0</v>
      </c>
      <c r="AF110" s="3"/>
      <c r="AG110" s="3"/>
      <c r="AH110" s="3"/>
      <c r="AI110" s="3"/>
      <c r="AJ110" s="3">
        <f t="shared" si="261"/>
        <v>0</v>
      </c>
      <c r="AK110" s="3"/>
      <c r="AL110" s="3">
        <f t="shared" si="262"/>
        <v>0</v>
      </c>
      <c r="AM110" s="3"/>
      <c r="AN110" s="3">
        <f t="shared" si="263"/>
        <v>0</v>
      </c>
      <c r="AO110" s="3"/>
      <c r="AP110" s="3">
        <f t="shared" si="264"/>
        <v>0</v>
      </c>
      <c r="AQ110" s="3"/>
      <c r="AR110" s="3">
        <f t="shared" si="232"/>
        <v>0</v>
      </c>
      <c r="AS110" s="5" t="s">
        <v>82</v>
      </c>
      <c r="AT110" s="5"/>
    </row>
    <row r="111" spans="1:46" ht="54" x14ac:dyDescent="0.35">
      <c r="A111" s="30" t="s">
        <v>192</v>
      </c>
      <c r="B111" s="33" t="s">
        <v>63</v>
      </c>
      <c r="C111" s="2" t="s">
        <v>59</v>
      </c>
      <c r="D111" s="4">
        <v>13479.7</v>
      </c>
      <c r="E111" s="4"/>
      <c r="F111" s="4">
        <f t="shared" si="233"/>
        <v>13479.7</v>
      </c>
      <c r="G111" s="4"/>
      <c r="H111" s="4">
        <f t="shared" si="249"/>
        <v>13479.7</v>
      </c>
      <c r="I111" s="4"/>
      <c r="J111" s="4">
        <f t="shared" si="250"/>
        <v>13479.7</v>
      </c>
      <c r="K111" s="4"/>
      <c r="L111" s="4">
        <f t="shared" si="251"/>
        <v>13479.7</v>
      </c>
      <c r="M111" s="4"/>
      <c r="N111" s="4">
        <f t="shared" si="252"/>
        <v>13479.7</v>
      </c>
      <c r="O111" s="4"/>
      <c r="P111" s="4">
        <f t="shared" si="253"/>
        <v>13479.7</v>
      </c>
      <c r="Q111" s="4">
        <v>-11386.789000000001</v>
      </c>
      <c r="R111" s="3">
        <f t="shared" si="230"/>
        <v>2092.9110000000001</v>
      </c>
      <c r="S111" s="4">
        <v>0</v>
      </c>
      <c r="T111" s="4">
        <v>0</v>
      </c>
      <c r="U111" s="4">
        <f t="shared" si="234"/>
        <v>0</v>
      </c>
      <c r="V111" s="4"/>
      <c r="W111" s="4">
        <f t="shared" si="256"/>
        <v>0</v>
      </c>
      <c r="X111" s="4"/>
      <c r="Y111" s="4">
        <f t="shared" si="257"/>
        <v>0</v>
      </c>
      <c r="Z111" s="4"/>
      <c r="AA111" s="4">
        <f t="shared" si="258"/>
        <v>0</v>
      </c>
      <c r="AB111" s="4"/>
      <c r="AC111" s="4">
        <f t="shared" si="259"/>
        <v>0</v>
      </c>
      <c r="AD111" s="4"/>
      <c r="AE111" s="3">
        <f t="shared" si="231"/>
        <v>0</v>
      </c>
      <c r="AF111" s="3">
        <v>0</v>
      </c>
      <c r="AG111" s="3">
        <v>0</v>
      </c>
      <c r="AH111" s="3">
        <f t="shared" si="235"/>
        <v>0</v>
      </c>
      <c r="AI111" s="3"/>
      <c r="AJ111" s="3">
        <f t="shared" si="261"/>
        <v>0</v>
      </c>
      <c r="AK111" s="3"/>
      <c r="AL111" s="3">
        <f t="shared" si="262"/>
        <v>0</v>
      </c>
      <c r="AM111" s="3"/>
      <c r="AN111" s="3">
        <f t="shared" si="263"/>
        <v>0</v>
      </c>
      <c r="AO111" s="3"/>
      <c r="AP111" s="3">
        <f t="shared" si="264"/>
        <v>0</v>
      </c>
      <c r="AQ111" s="3"/>
      <c r="AR111" s="3">
        <f t="shared" si="232"/>
        <v>0</v>
      </c>
      <c r="AS111" s="5" t="s">
        <v>88</v>
      </c>
      <c r="AT111" s="5"/>
    </row>
    <row r="112" spans="1:46" ht="54" x14ac:dyDescent="0.35">
      <c r="A112" s="30" t="s">
        <v>193</v>
      </c>
      <c r="B112" s="33" t="s">
        <v>64</v>
      </c>
      <c r="C112" s="2" t="s">
        <v>302</v>
      </c>
      <c r="D112" s="4">
        <v>9847.7000000000007</v>
      </c>
      <c r="E112" s="4"/>
      <c r="F112" s="4">
        <f t="shared" si="233"/>
        <v>9847.7000000000007</v>
      </c>
      <c r="G112" s="4"/>
      <c r="H112" s="4">
        <f t="shared" si="249"/>
        <v>9847.7000000000007</v>
      </c>
      <c r="I112" s="4"/>
      <c r="J112" s="4">
        <f t="shared" si="250"/>
        <v>9847.7000000000007</v>
      </c>
      <c r="K112" s="4"/>
      <c r="L112" s="4">
        <f t="shared" si="251"/>
        <v>9847.7000000000007</v>
      </c>
      <c r="M112" s="4"/>
      <c r="N112" s="4">
        <f t="shared" si="252"/>
        <v>9847.7000000000007</v>
      </c>
      <c r="O112" s="4"/>
      <c r="P112" s="4">
        <f t="shared" si="253"/>
        <v>9847.7000000000007</v>
      </c>
      <c r="Q112" s="4"/>
      <c r="R112" s="3">
        <f t="shared" si="230"/>
        <v>9847.7000000000007</v>
      </c>
      <c r="S112" s="4">
        <v>0</v>
      </c>
      <c r="T112" s="4">
        <v>0</v>
      </c>
      <c r="U112" s="4">
        <f t="shared" si="234"/>
        <v>0</v>
      </c>
      <c r="V112" s="4"/>
      <c r="W112" s="4">
        <f t="shared" si="256"/>
        <v>0</v>
      </c>
      <c r="X112" s="4"/>
      <c r="Y112" s="4">
        <f t="shared" si="257"/>
        <v>0</v>
      </c>
      <c r="Z112" s="4"/>
      <c r="AA112" s="4">
        <f t="shared" si="258"/>
        <v>0</v>
      </c>
      <c r="AB112" s="4"/>
      <c r="AC112" s="4">
        <f t="shared" si="259"/>
        <v>0</v>
      </c>
      <c r="AD112" s="4"/>
      <c r="AE112" s="3">
        <f t="shared" si="231"/>
        <v>0</v>
      </c>
      <c r="AF112" s="3">
        <v>0</v>
      </c>
      <c r="AG112" s="3">
        <v>0</v>
      </c>
      <c r="AH112" s="3">
        <f t="shared" si="235"/>
        <v>0</v>
      </c>
      <c r="AI112" s="3"/>
      <c r="AJ112" s="3">
        <f t="shared" si="261"/>
        <v>0</v>
      </c>
      <c r="AK112" s="3"/>
      <c r="AL112" s="3">
        <f t="shared" si="262"/>
        <v>0</v>
      </c>
      <c r="AM112" s="3"/>
      <c r="AN112" s="3">
        <f t="shared" si="263"/>
        <v>0</v>
      </c>
      <c r="AO112" s="3"/>
      <c r="AP112" s="3">
        <f t="shared" si="264"/>
        <v>0</v>
      </c>
      <c r="AQ112" s="3"/>
      <c r="AR112" s="3">
        <f t="shared" si="232"/>
        <v>0</v>
      </c>
      <c r="AS112" s="5" t="s">
        <v>94</v>
      </c>
      <c r="AT112" s="5"/>
    </row>
    <row r="113" spans="1:46" ht="54" x14ac:dyDescent="0.35">
      <c r="A113" s="30" t="s">
        <v>194</v>
      </c>
      <c r="B113" s="33" t="s">
        <v>65</v>
      </c>
      <c r="C113" s="2" t="s">
        <v>59</v>
      </c>
      <c r="D113" s="4">
        <v>41819</v>
      </c>
      <c r="E113" s="4"/>
      <c r="F113" s="4">
        <f t="shared" si="233"/>
        <v>41819</v>
      </c>
      <c r="G113" s="4"/>
      <c r="H113" s="4">
        <f t="shared" si="249"/>
        <v>41819</v>
      </c>
      <c r="I113" s="4"/>
      <c r="J113" s="4">
        <f t="shared" si="250"/>
        <v>41819</v>
      </c>
      <c r="K113" s="4">
        <v>-32469</v>
      </c>
      <c r="L113" s="4">
        <f t="shared" si="251"/>
        <v>9350</v>
      </c>
      <c r="M113" s="4"/>
      <c r="N113" s="4">
        <f t="shared" si="252"/>
        <v>9350</v>
      </c>
      <c r="O113" s="4"/>
      <c r="P113" s="4">
        <f t="shared" si="253"/>
        <v>9350</v>
      </c>
      <c r="Q113" s="4"/>
      <c r="R113" s="3">
        <f t="shared" si="230"/>
        <v>9350</v>
      </c>
      <c r="S113" s="4">
        <v>0</v>
      </c>
      <c r="T113" s="4">
        <v>0</v>
      </c>
      <c r="U113" s="4">
        <f t="shared" si="234"/>
        <v>0</v>
      </c>
      <c r="V113" s="4"/>
      <c r="W113" s="4">
        <f t="shared" si="256"/>
        <v>0</v>
      </c>
      <c r="X113" s="4"/>
      <c r="Y113" s="4">
        <f t="shared" si="257"/>
        <v>0</v>
      </c>
      <c r="Z113" s="4"/>
      <c r="AA113" s="4">
        <f t="shared" si="258"/>
        <v>0</v>
      </c>
      <c r="AB113" s="4"/>
      <c r="AC113" s="4">
        <f t="shared" si="259"/>
        <v>0</v>
      </c>
      <c r="AD113" s="4"/>
      <c r="AE113" s="3">
        <f t="shared" si="231"/>
        <v>0</v>
      </c>
      <c r="AF113" s="3">
        <v>0</v>
      </c>
      <c r="AG113" s="3">
        <v>0</v>
      </c>
      <c r="AH113" s="3">
        <f t="shared" si="235"/>
        <v>0</v>
      </c>
      <c r="AI113" s="3"/>
      <c r="AJ113" s="3">
        <f t="shared" si="261"/>
        <v>0</v>
      </c>
      <c r="AK113" s="3"/>
      <c r="AL113" s="3">
        <f t="shared" si="262"/>
        <v>0</v>
      </c>
      <c r="AM113" s="3"/>
      <c r="AN113" s="3">
        <f t="shared" si="263"/>
        <v>0</v>
      </c>
      <c r="AO113" s="3"/>
      <c r="AP113" s="3">
        <f t="shared" si="264"/>
        <v>0</v>
      </c>
      <c r="AQ113" s="3"/>
      <c r="AR113" s="3">
        <f t="shared" si="232"/>
        <v>0</v>
      </c>
      <c r="AS113" s="5" t="s">
        <v>95</v>
      </c>
      <c r="AT113" s="5"/>
    </row>
    <row r="114" spans="1:46" ht="54" x14ac:dyDescent="0.35">
      <c r="A114" s="30" t="s">
        <v>195</v>
      </c>
      <c r="B114" s="33" t="s">
        <v>66</v>
      </c>
      <c r="C114" s="2" t="s">
        <v>59</v>
      </c>
      <c r="D114" s="4">
        <v>20000</v>
      </c>
      <c r="E114" s="4"/>
      <c r="F114" s="4">
        <f t="shared" si="233"/>
        <v>20000</v>
      </c>
      <c r="G114" s="4"/>
      <c r="H114" s="4">
        <f t="shared" si="249"/>
        <v>20000</v>
      </c>
      <c r="I114" s="4"/>
      <c r="J114" s="4">
        <f t="shared" si="250"/>
        <v>20000</v>
      </c>
      <c r="K114" s="4"/>
      <c r="L114" s="4">
        <f t="shared" si="251"/>
        <v>20000</v>
      </c>
      <c r="M114" s="4"/>
      <c r="N114" s="4">
        <f t="shared" si="252"/>
        <v>20000</v>
      </c>
      <c r="O114" s="4"/>
      <c r="P114" s="4">
        <f t="shared" si="253"/>
        <v>20000</v>
      </c>
      <c r="Q114" s="4"/>
      <c r="R114" s="3">
        <f t="shared" si="230"/>
        <v>20000</v>
      </c>
      <c r="S114" s="4">
        <v>90000</v>
      </c>
      <c r="T114" s="4"/>
      <c r="U114" s="4">
        <f t="shared" si="234"/>
        <v>90000</v>
      </c>
      <c r="V114" s="4"/>
      <c r="W114" s="4">
        <f t="shared" si="256"/>
        <v>90000</v>
      </c>
      <c r="X114" s="4"/>
      <c r="Y114" s="4">
        <f t="shared" si="257"/>
        <v>90000</v>
      </c>
      <c r="Z114" s="4"/>
      <c r="AA114" s="4">
        <f t="shared" si="258"/>
        <v>90000</v>
      </c>
      <c r="AB114" s="4"/>
      <c r="AC114" s="4">
        <f t="shared" si="259"/>
        <v>90000</v>
      </c>
      <c r="AD114" s="4"/>
      <c r="AE114" s="3">
        <f t="shared" si="231"/>
        <v>90000</v>
      </c>
      <c r="AF114" s="3">
        <v>0</v>
      </c>
      <c r="AG114" s="3">
        <v>0</v>
      </c>
      <c r="AH114" s="3">
        <f t="shared" si="235"/>
        <v>0</v>
      </c>
      <c r="AI114" s="3"/>
      <c r="AJ114" s="3">
        <f t="shared" si="261"/>
        <v>0</v>
      </c>
      <c r="AK114" s="3"/>
      <c r="AL114" s="3">
        <f t="shared" si="262"/>
        <v>0</v>
      </c>
      <c r="AM114" s="3"/>
      <c r="AN114" s="3">
        <f t="shared" si="263"/>
        <v>0</v>
      </c>
      <c r="AO114" s="3"/>
      <c r="AP114" s="3">
        <f t="shared" si="264"/>
        <v>0</v>
      </c>
      <c r="AQ114" s="3"/>
      <c r="AR114" s="3">
        <f t="shared" si="232"/>
        <v>0</v>
      </c>
      <c r="AS114" s="5" t="s">
        <v>83</v>
      </c>
      <c r="AT114" s="5"/>
    </row>
    <row r="115" spans="1:46" ht="54" hidden="1" x14ac:dyDescent="0.35">
      <c r="A115" s="13" t="s">
        <v>194</v>
      </c>
      <c r="B115" s="1" t="s">
        <v>67</v>
      </c>
      <c r="C115" s="2" t="s">
        <v>59</v>
      </c>
      <c r="D115" s="4">
        <v>28405.1</v>
      </c>
      <c r="E115" s="4"/>
      <c r="F115" s="4">
        <f t="shared" si="233"/>
        <v>28405.1</v>
      </c>
      <c r="G115" s="4"/>
      <c r="H115" s="4">
        <f t="shared" si="249"/>
        <v>28405.1</v>
      </c>
      <c r="I115" s="4"/>
      <c r="J115" s="4">
        <f t="shared" si="250"/>
        <v>28405.1</v>
      </c>
      <c r="K115" s="4"/>
      <c r="L115" s="4">
        <f t="shared" si="251"/>
        <v>28405.1</v>
      </c>
      <c r="M115" s="4"/>
      <c r="N115" s="4">
        <f t="shared" si="252"/>
        <v>28405.1</v>
      </c>
      <c r="O115" s="4">
        <f>-19246.618-9158.482</f>
        <v>-28405.1</v>
      </c>
      <c r="P115" s="4">
        <f t="shared" si="253"/>
        <v>0</v>
      </c>
      <c r="Q115" s="4"/>
      <c r="R115" s="4">
        <f t="shared" si="230"/>
        <v>0</v>
      </c>
      <c r="S115" s="4">
        <v>0</v>
      </c>
      <c r="T115" s="4">
        <v>0</v>
      </c>
      <c r="U115" s="4">
        <f t="shared" si="234"/>
        <v>0</v>
      </c>
      <c r="V115" s="4"/>
      <c r="W115" s="4">
        <f t="shared" si="256"/>
        <v>0</v>
      </c>
      <c r="X115" s="4"/>
      <c r="Y115" s="4">
        <f t="shared" si="257"/>
        <v>0</v>
      </c>
      <c r="Z115" s="4"/>
      <c r="AA115" s="4">
        <f t="shared" si="258"/>
        <v>0</v>
      </c>
      <c r="AB115" s="4"/>
      <c r="AC115" s="4">
        <f t="shared" si="259"/>
        <v>0</v>
      </c>
      <c r="AD115" s="4"/>
      <c r="AE115" s="4">
        <f t="shared" si="231"/>
        <v>0</v>
      </c>
      <c r="AF115" s="3">
        <v>0</v>
      </c>
      <c r="AG115" s="3">
        <v>0</v>
      </c>
      <c r="AH115" s="3">
        <f t="shared" si="235"/>
        <v>0</v>
      </c>
      <c r="AI115" s="3"/>
      <c r="AJ115" s="3">
        <f t="shared" si="261"/>
        <v>0</v>
      </c>
      <c r="AK115" s="3"/>
      <c r="AL115" s="3">
        <f t="shared" si="262"/>
        <v>0</v>
      </c>
      <c r="AM115" s="3"/>
      <c r="AN115" s="3">
        <f t="shared" si="263"/>
        <v>0</v>
      </c>
      <c r="AO115" s="3"/>
      <c r="AP115" s="3">
        <f t="shared" si="264"/>
        <v>0</v>
      </c>
      <c r="AQ115" s="3"/>
      <c r="AR115" s="3">
        <f t="shared" si="232"/>
        <v>0</v>
      </c>
      <c r="AS115" s="5" t="s">
        <v>89</v>
      </c>
      <c r="AT115" s="5">
        <v>0</v>
      </c>
    </row>
    <row r="116" spans="1:46" ht="54" hidden="1" x14ac:dyDescent="0.35">
      <c r="A116" s="13" t="s">
        <v>193</v>
      </c>
      <c r="B116" s="1" t="s">
        <v>68</v>
      </c>
      <c r="C116" s="2" t="s">
        <v>59</v>
      </c>
      <c r="D116" s="4">
        <v>522</v>
      </c>
      <c r="E116" s="4"/>
      <c r="F116" s="4">
        <f t="shared" si="233"/>
        <v>522</v>
      </c>
      <c r="G116" s="4">
        <v>-522</v>
      </c>
      <c r="H116" s="4">
        <f t="shared" si="249"/>
        <v>0</v>
      </c>
      <c r="I116" s="4"/>
      <c r="J116" s="4">
        <f t="shared" si="250"/>
        <v>0</v>
      </c>
      <c r="K116" s="4"/>
      <c r="L116" s="4">
        <f t="shared" si="251"/>
        <v>0</v>
      </c>
      <c r="M116" s="4"/>
      <c r="N116" s="4">
        <f t="shared" si="252"/>
        <v>0</v>
      </c>
      <c r="O116" s="4"/>
      <c r="P116" s="4">
        <f t="shared" si="253"/>
        <v>0</v>
      </c>
      <c r="Q116" s="4"/>
      <c r="R116" s="4">
        <f t="shared" si="230"/>
        <v>0</v>
      </c>
      <c r="S116" s="4">
        <v>0</v>
      </c>
      <c r="T116" s="4">
        <v>0</v>
      </c>
      <c r="U116" s="4">
        <f t="shared" si="234"/>
        <v>0</v>
      </c>
      <c r="V116" s="4"/>
      <c r="W116" s="4">
        <f t="shared" si="256"/>
        <v>0</v>
      </c>
      <c r="X116" s="4"/>
      <c r="Y116" s="4">
        <f t="shared" si="257"/>
        <v>0</v>
      </c>
      <c r="Z116" s="4"/>
      <c r="AA116" s="4">
        <f t="shared" si="258"/>
        <v>0</v>
      </c>
      <c r="AB116" s="4"/>
      <c r="AC116" s="4">
        <f t="shared" si="259"/>
        <v>0</v>
      </c>
      <c r="AD116" s="4"/>
      <c r="AE116" s="4">
        <f t="shared" si="231"/>
        <v>0</v>
      </c>
      <c r="AF116" s="3">
        <v>0</v>
      </c>
      <c r="AG116" s="3">
        <v>0</v>
      </c>
      <c r="AH116" s="3">
        <f t="shared" si="235"/>
        <v>0</v>
      </c>
      <c r="AI116" s="3"/>
      <c r="AJ116" s="3">
        <f t="shared" si="261"/>
        <v>0</v>
      </c>
      <c r="AK116" s="3"/>
      <c r="AL116" s="3">
        <f t="shared" si="262"/>
        <v>0</v>
      </c>
      <c r="AM116" s="3"/>
      <c r="AN116" s="3">
        <f t="shared" si="263"/>
        <v>0</v>
      </c>
      <c r="AO116" s="3"/>
      <c r="AP116" s="3">
        <f t="shared" si="264"/>
        <v>0</v>
      </c>
      <c r="AQ116" s="3"/>
      <c r="AR116" s="3">
        <f t="shared" si="232"/>
        <v>0</v>
      </c>
      <c r="AS116" s="5" t="s">
        <v>90</v>
      </c>
      <c r="AT116" s="5">
        <v>0</v>
      </c>
    </row>
    <row r="117" spans="1:46" ht="54" x14ac:dyDescent="0.35">
      <c r="A117" s="30" t="s">
        <v>196</v>
      </c>
      <c r="B117" s="33" t="s">
        <v>68</v>
      </c>
      <c r="C117" s="2" t="s">
        <v>302</v>
      </c>
      <c r="D117" s="4"/>
      <c r="E117" s="4"/>
      <c r="F117" s="4"/>
      <c r="G117" s="4">
        <v>522</v>
      </c>
      <c r="H117" s="4">
        <f t="shared" si="249"/>
        <v>522</v>
      </c>
      <c r="I117" s="4"/>
      <c r="J117" s="4">
        <f t="shared" si="250"/>
        <v>522</v>
      </c>
      <c r="K117" s="4"/>
      <c r="L117" s="4">
        <f t="shared" si="251"/>
        <v>522</v>
      </c>
      <c r="M117" s="4"/>
      <c r="N117" s="4">
        <f t="shared" si="252"/>
        <v>522</v>
      </c>
      <c r="O117" s="4"/>
      <c r="P117" s="4">
        <f t="shared" si="253"/>
        <v>522</v>
      </c>
      <c r="Q117" s="4"/>
      <c r="R117" s="3">
        <f t="shared" si="230"/>
        <v>522</v>
      </c>
      <c r="S117" s="4"/>
      <c r="T117" s="4"/>
      <c r="U117" s="4"/>
      <c r="V117" s="4"/>
      <c r="W117" s="4">
        <f t="shared" si="256"/>
        <v>0</v>
      </c>
      <c r="X117" s="4"/>
      <c r="Y117" s="4">
        <f t="shared" si="257"/>
        <v>0</v>
      </c>
      <c r="Z117" s="4"/>
      <c r="AA117" s="4">
        <f t="shared" si="258"/>
        <v>0</v>
      </c>
      <c r="AB117" s="4"/>
      <c r="AC117" s="4">
        <f t="shared" si="259"/>
        <v>0</v>
      </c>
      <c r="AD117" s="4"/>
      <c r="AE117" s="3">
        <f t="shared" si="231"/>
        <v>0</v>
      </c>
      <c r="AF117" s="3"/>
      <c r="AG117" s="3"/>
      <c r="AH117" s="3"/>
      <c r="AI117" s="3"/>
      <c r="AJ117" s="3">
        <f t="shared" si="261"/>
        <v>0</v>
      </c>
      <c r="AK117" s="3"/>
      <c r="AL117" s="3">
        <f t="shared" si="262"/>
        <v>0</v>
      </c>
      <c r="AM117" s="3"/>
      <c r="AN117" s="3">
        <f t="shared" si="263"/>
        <v>0</v>
      </c>
      <c r="AO117" s="3"/>
      <c r="AP117" s="3">
        <f t="shared" si="264"/>
        <v>0</v>
      </c>
      <c r="AQ117" s="3"/>
      <c r="AR117" s="3">
        <f t="shared" si="232"/>
        <v>0</v>
      </c>
      <c r="AS117" s="5" t="s">
        <v>90</v>
      </c>
      <c r="AT117" s="5"/>
    </row>
    <row r="118" spans="1:46" ht="54" hidden="1" x14ac:dyDescent="0.35">
      <c r="A118" s="13" t="s">
        <v>194</v>
      </c>
      <c r="B118" s="1" t="s">
        <v>69</v>
      </c>
      <c r="C118" s="2" t="s">
        <v>59</v>
      </c>
      <c r="D118" s="4">
        <v>3897</v>
      </c>
      <c r="E118" s="4"/>
      <c r="F118" s="4">
        <f t="shared" si="233"/>
        <v>3897</v>
      </c>
      <c r="G118" s="4">
        <v>-3897</v>
      </c>
      <c r="H118" s="4">
        <f t="shared" si="249"/>
        <v>0</v>
      </c>
      <c r="I118" s="4"/>
      <c r="J118" s="4">
        <f t="shared" si="250"/>
        <v>0</v>
      </c>
      <c r="K118" s="4"/>
      <c r="L118" s="4">
        <f t="shared" si="251"/>
        <v>0</v>
      </c>
      <c r="M118" s="4"/>
      <c r="N118" s="4">
        <f t="shared" si="252"/>
        <v>0</v>
      </c>
      <c r="O118" s="4"/>
      <c r="P118" s="4">
        <f t="shared" si="253"/>
        <v>0</v>
      </c>
      <c r="Q118" s="4"/>
      <c r="R118" s="4">
        <f t="shared" si="230"/>
        <v>0</v>
      </c>
      <c r="S118" s="4">
        <v>0</v>
      </c>
      <c r="T118" s="4">
        <v>0</v>
      </c>
      <c r="U118" s="4">
        <f t="shared" si="234"/>
        <v>0</v>
      </c>
      <c r="V118" s="4"/>
      <c r="W118" s="4">
        <f t="shared" si="256"/>
        <v>0</v>
      </c>
      <c r="X118" s="4"/>
      <c r="Y118" s="4">
        <f t="shared" si="257"/>
        <v>0</v>
      </c>
      <c r="Z118" s="4"/>
      <c r="AA118" s="4">
        <f t="shared" si="258"/>
        <v>0</v>
      </c>
      <c r="AB118" s="4"/>
      <c r="AC118" s="4">
        <f t="shared" si="259"/>
        <v>0</v>
      </c>
      <c r="AD118" s="4"/>
      <c r="AE118" s="4">
        <f t="shared" si="231"/>
        <v>0</v>
      </c>
      <c r="AF118" s="3">
        <v>0</v>
      </c>
      <c r="AG118" s="3">
        <v>0</v>
      </c>
      <c r="AH118" s="3">
        <f t="shared" si="235"/>
        <v>0</v>
      </c>
      <c r="AI118" s="3"/>
      <c r="AJ118" s="3">
        <f t="shared" si="261"/>
        <v>0</v>
      </c>
      <c r="AK118" s="3"/>
      <c r="AL118" s="3">
        <f t="shared" si="262"/>
        <v>0</v>
      </c>
      <c r="AM118" s="3"/>
      <c r="AN118" s="3">
        <f t="shared" si="263"/>
        <v>0</v>
      </c>
      <c r="AO118" s="3"/>
      <c r="AP118" s="3">
        <f t="shared" si="264"/>
        <v>0</v>
      </c>
      <c r="AQ118" s="3"/>
      <c r="AR118" s="3">
        <f t="shared" si="232"/>
        <v>0</v>
      </c>
      <c r="AS118" s="5" t="s">
        <v>91</v>
      </c>
      <c r="AT118" s="5">
        <v>0</v>
      </c>
    </row>
    <row r="119" spans="1:46" ht="54" hidden="1" x14ac:dyDescent="0.35">
      <c r="A119" s="13" t="s">
        <v>197</v>
      </c>
      <c r="B119" s="1" t="s">
        <v>69</v>
      </c>
      <c r="C119" s="2" t="s">
        <v>302</v>
      </c>
      <c r="D119" s="4"/>
      <c r="E119" s="4"/>
      <c r="F119" s="4"/>
      <c r="G119" s="4">
        <v>3897</v>
      </c>
      <c r="H119" s="4">
        <f t="shared" si="249"/>
        <v>3897</v>
      </c>
      <c r="I119" s="4"/>
      <c r="J119" s="4">
        <f t="shared" si="250"/>
        <v>3897</v>
      </c>
      <c r="K119" s="4"/>
      <c r="L119" s="4">
        <f t="shared" si="251"/>
        <v>3897</v>
      </c>
      <c r="M119" s="4"/>
      <c r="N119" s="4">
        <f t="shared" si="252"/>
        <v>3897</v>
      </c>
      <c r="O119" s="4"/>
      <c r="P119" s="4">
        <f t="shared" si="253"/>
        <v>3897</v>
      </c>
      <c r="Q119" s="4">
        <v>-3897</v>
      </c>
      <c r="R119" s="4">
        <f t="shared" si="230"/>
        <v>0</v>
      </c>
      <c r="S119" s="4"/>
      <c r="T119" s="4"/>
      <c r="U119" s="4"/>
      <c r="V119" s="4"/>
      <c r="W119" s="4">
        <f t="shared" si="256"/>
        <v>0</v>
      </c>
      <c r="X119" s="4"/>
      <c r="Y119" s="4">
        <f t="shared" si="257"/>
        <v>0</v>
      </c>
      <c r="Z119" s="4"/>
      <c r="AA119" s="4">
        <f t="shared" si="258"/>
        <v>0</v>
      </c>
      <c r="AB119" s="4"/>
      <c r="AC119" s="4">
        <f t="shared" si="259"/>
        <v>0</v>
      </c>
      <c r="AD119" s="4"/>
      <c r="AE119" s="4">
        <f t="shared" si="231"/>
        <v>0</v>
      </c>
      <c r="AF119" s="3"/>
      <c r="AG119" s="3"/>
      <c r="AH119" s="3"/>
      <c r="AI119" s="3"/>
      <c r="AJ119" s="3">
        <f t="shared" si="261"/>
        <v>0</v>
      </c>
      <c r="AK119" s="3"/>
      <c r="AL119" s="3">
        <f t="shared" si="262"/>
        <v>0</v>
      </c>
      <c r="AM119" s="3"/>
      <c r="AN119" s="3">
        <f t="shared" si="263"/>
        <v>0</v>
      </c>
      <c r="AO119" s="3"/>
      <c r="AP119" s="3">
        <f t="shared" si="264"/>
        <v>0</v>
      </c>
      <c r="AQ119" s="3"/>
      <c r="AR119" s="3">
        <f t="shared" si="232"/>
        <v>0</v>
      </c>
      <c r="AS119" s="5" t="s">
        <v>91</v>
      </c>
      <c r="AT119" s="5">
        <v>0</v>
      </c>
    </row>
    <row r="120" spans="1:46" ht="54" hidden="1" x14ac:dyDescent="0.35">
      <c r="A120" s="13" t="s">
        <v>195</v>
      </c>
      <c r="B120" s="1" t="s">
        <v>70</v>
      </c>
      <c r="C120" s="2" t="s">
        <v>59</v>
      </c>
      <c r="D120" s="4">
        <v>25000</v>
      </c>
      <c r="E120" s="4"/>
      <c r="F120" s="4">
        <f t="shared" si="233"/>
        <v>25000</v>
      </c>
      <c r="G120" s="4">
        <v>-25000</v>
      </c>
      <c r="H120" s="4">
        <f t="shared" si="249"/>
        <v>0</v>
      </c>
      <c r="I120" s="4"/>
      <c r="J120" s="4">
        <f t="shared" si="250"/>
        <v>0</v>
      </c>
      <c r="K120" s="4"/>
      <c r="L120" s="4">
        <f t="shared" si="251"/>
        <v>0</v>
      </c>
      <c r="M120" s="4"/>
      <c r="N120" s="4">
        <f t="shared" si="252"/>
        <v>0</v>
      </c>
      <c r="O120" s="4"/>
      <c r="P120" s="4">
        <f t="shared" si="253"/>
        <v>0</v>
      </c>
      <c r="Q120" s="4"/>
      <c r="R120" s="4">
        <f t="shared" si="230"/>
        <v>0</v>
      </c>
      <c r="S120" s="4">
        <v>0</v>
      </c>
      <c r="T120" s="4">
        <v>0</v>
      </c>
      <c r="U120" s="4">
        <f t="shared" si="234"/>
        <v>0</v>
      </c>
      <c r="V120" s="4"/>
      <c r="W120" s="4">
        <f>U120+V120</f>
        <v>0</v>
      </c>
      <c r="X120" s="4"/>
      <c r="Y120" s="4">
        <f>W120+X120</f>
        <v>0</v>
      </c>
      <c r="Z120" s="4"/>
      <c r="AA120" s="4">
        <f>Y120+Z120</f>
        <v>0</v>
      </c>
      <c r="AB120" s="4"/>
      <c r="AC120" s="4">
        <f>AA120+AB120</f>
        <v>0</v>
      </c>
      <c r="AD120" s="4"/>
      <c r="AE120" s="4">
        <f t="shared" si="231"/>
        <v>0</v>
      </c>
      <c r="AF120" s="3">
        <v>0</v>
      </c>
      <c r="AG120" s="3">
        <v>0</v>
      </c>
      <c r="AH120" s="3">
        <f t="shared" si="235"/>
        <v>0</v>
      </c>
      <c r="AI120" s="3"/>
      <c r="AJ120" s="3">
        <f t="shared" si="261"/>
        <v>0</v>
      </c>
      <c r="AK120" s="3"/>
      <c r="AL120" s="3">
        <f t="shared" si="262"/>
        <v>0</v>
      </c>
      <c r="AM120" s="3"/>
      <c r="AN120" s="3">
        <f t="shared" si="263"/>
        <v>0</v>
      </c>
      <c r="AO120" s="3"/>
      <c r="AP120" s="3">
        <f t="shared" si="264"/>
        <v>0</v>
      </c>
      <c r="AQ120" s="3"/>
      <c r="AR120" s="3">
        <f t="shared" si="232"/>
        <v>0</v>
      </c>
      <c r="AS120" s="5" t="s">
        <v>92</v>
      </c>
      <c r="AT120" s="5">
        <v>0</v>
      </c>
    </row>
    <row r="121" spans="1:46" ht="54" hidden="1" x14ac:dyDescent="0.35">
      <c r="A121" s="13" t="s">
        <v>198</v>
      </c>
      <c r="B121" s="1" t="s">
        <v>70</v>
      </c>
      <c r="C121" s="2" t="s">
        <v>302</v>
      </c>
      <c r="D121" s="4"/>
      <c r="E121" s="4"/>
      <c r="F121" s="4"/>
      <c r="G121" s="4">
        <v>25000</v>
      </c>
      <c r="H121" s="4">
        <f t="shared" si="249"/>
        <v>25000</v>
      </c>
      <c r="I121" s="4"/>
      <c r="J121" s="4">
        <f t="shared" si="250"/>
        <v>25000</v>
      </c>
      <c r="K121" s="4"/>
      <c r="L121" s="4">
        <f t="shared" si="251"/>
        <v>25000</v>
      </c>
      <c r="M121" s="4"/>
      <c r="N121" s="4">
        <f t="shared" si="252"/>
        <v>25000</v>
      </c>
      <c r="O121" s="4"/>
      <c r="P121" s="4">
        <f t="shared" si="253"/>
        <v>25000</v>
      </c>
      <c r="Q121" s="4">
        <v>-25000</v>
      </c>
      <c r="R121" s="4">
        <f t="shared" si="230"/>
        <v>0</v>
      </c>
      <c r="S121" s="4"/>
      <c r="T121" s="4"/>
      <c r="U121" s="4"/>
      <c r="V121" s="4"/>
      <c r="W121" s="4">
        <f>U121+V121</f>
        <v>0</v>
      </c>
      <c r="X121" s="4"/>
      <c r="Y121" s="4">
        <f>W121+X121</f>
        <v>0</v>
      </c>
      <c r="Z121" s="4"/>
      <c r="AA121" s="4">
        <f>Y121+Z121</f>
        <v>0</v>
      </c>
      <c r="AB121" s="4"/>
      <c r="AC121" s="4">
        <f>AA121+AB121</f>
        <v>0</v>
      </c>
      <c r="AD121" s="4"/>
      <c r="AE121" s="4">
        <f t="shared" si="231"/>
        <v>0</v>
      </c>
      <c r="AF121" s="3"/>
      <c r="AG121" s="3"/>
      <c r="AH121" s="3"/>
      <c r="AI121" s="3"/>
      <c r="AJ121" s="3">
        <f t="shared" si="261"/>
        <v>0</v>
      </c>
      <c r="AK121" s="3"/>
      <c r="AL121" s="3">
        <f t="shared" si="262"/>
        <v>0</v>
      </c>
      <c r="AM121" s="3"/>
      <c r="AN121" s="3">
        <f t="shared" si="263"/>
        <v>0</v>
      </c>
      <c r="AO121" s="3"/>
      <c r="AP121" s="3">
        <f t="shared" si="264"/>
        <v>0</v>
      </c>
      <c r="AQ121" s="3"/>
      <c r="AR121" s="3">
        <f t="shared" si="232"/>
        <v>0</v>
      </c>
      <c r="AS121" s="5" t="s">
        <v>92</v>
      </c>
      <c r="AT121" s="5">
        <v>0</v>
      </c>
    </row>
    <row r="122" spans="1:46" ht="54" x14ac:dyDescent="0.35">
      <c r="A122" s="30" t="s">
        <v>197</v>
      </c>
      <c r="B122" s="33" t="s">
        <v>71</v>
      </c>
      <c r="C122" s="2" t="s">
        <v>59</v>
      </c>
      <c r="D122" s="4">
        <v>14760.4</v>
      </c>
      <c r="E122" s="4"/>
      <c r="F122" s="4">
        <f t="shared" si="233"/>
        <v>14760.4</v>
      </c>
      <c r="G122" s="4"/>
      <c r="H122" s="4">
        <f t="shared" si="249"/>
        <v>14760.4</v>
      </c>
      <c r="I122" s="4"/>
      <c r="J122" s="4">
        <f t="shared" si="250"/>
        <v>14760.4</v>
      </c>
      <c r="K122" s="4"/>
      <c r="L122" s="4">
        <f t="shared" si="251"/>
        <v>14760.4</v>
      </c>
      <c r="M122" s="4"/>
      <c r="N122" s="4">
        <f t="shared" si="252"/>
        <v>14760.4</v>
      </c>
      <c r="O122" s="4"/>
      <c r="P122" s="4">
        <f t="shared" si="253"/>
        <v>14760.4</v>
      </c>
      <c r="Q122" s="4"/>
      <c r="R122" s="3">
        <f t="shared" si="230"/>
        <v>14760.4</v>
      </c>
      <c r="S122" s="4">
        <v>53269.599999999999</v>
      </c>
      <c r="T122" s="4"/>
      <c r="U122" s="4">
        <f t="shared" si="234"/>
        <v>53269.599999999999</v>
      </c>
      <c r="V122" s="4"/>
      <c r="W122" s="4">
        <f t="shared" si="256"/>
        <v>53269.599999999999</v>
      </c>
      <c r="X122" s="4"/>
      <c r="Y122" s="4">
        <f t="shared" ref="Y122:Y131" si="287">W122+X122</f>
        <v>53269.599999999999</v>
      </c>
      <c r="Z122" s="4"/>
      <c r="AA122" s="4">
        <f t="shared" ref="AA122:AA131" si="288">Y122+Z122</f>
        <v>53269.599999999999</v>
      </c>
      <c r="AB122" s="4"/>
      <c r="AC122" s="4">
        <f t="shared" ref="AC122:AC131" si="289">AA122+AB122</f>
        <v>53269.599999999999</v>
      </c>
      <c r="AD122" s="4"/>
      <c r="AE122" s="3">
        <f t="shared" si="231"/>
        <v>53269.599999999999</v>
      </c>
      <c r="AF122" s="3">
        <v>0</v>
      </c>
      <c r="AG122" s="3">
        <v>0</v>
      </c>
      <c r="AH122" s="3">
        <f t="shared" si="235"/>
        <v>0</v>
      </c>
      <c r="AI122" s="3"/>
      <c r="AJ122" s="3">
        <f t="shared" si="261"/>
        <v>0</v>
      </c>
      <c r="AK122" s="3"/>
      <c r="AL122" s="3">
        <f t="shared" si="262"/>
        <v>0</v>
      </c>
      <c r="AM122" s="3"/>
      <c r="AN122" s="3">
        <f t="shared" si="263"/>
        <v>0</v>
      </c>
      <c r="AO122" s="3"/>
      <c r="AP122" s="3">
        <f t="shared" si="264"/>
        <v>0</v>
      </c>
      <c r="AQ122" s="3"/>
      <c r="AR122" s="3">
        <f t="shared" si="232"/>
        <v>0</v>
      </c>
      <c r="AS122" s="5" t="s">
        <v>81</v>
      </c>
      <c r="AT122" s="5"/>
    </row>
    <row r="123" spans="1:46" ht="54" x14ac:dyDescent="0.35">
      <c r="A123" s="43" t="s">
        <v>198</v>
      </c>
      <c r="B123" s="48" t="s">
        <v>72</v>
      </c>
      <c r="C123" s="2" t="s">
        <v>59</v>
      </c>
      <c r="D123" s="4">
        <v>37223.9</v>
      </c>
      <c r="E123" s="4"/>
      <c r="F123" s="4">
        <f t="shared" si="233"/>
        <v>37223.9</v>
      </c>
      <c r="G123" s="4"/>
      <c r="H123" s="4">
        <f t="shared" si="249"/>
        <v>37223.9</v>
      </c>
      <c r="I123" s="4"/>
      <c r="J123" s="4">
        <f t="shared" si="250"/>
        <v>37223.9</v>
      </c>
      <c r="K123" s="4"/>
      <c r="L123" s="4">
        <f t="shared" si="251"/>
        <v>37223.9</v>
      </c>
      <c r="M123" s="4"/>
      <c r="N123" s="4">
        <f t="shared" si="252"/>
        <v>37223.9</v>
      </c>
      <c r="O123" s="4"/>
      <c r="P123" s="4">
        <f t="shared" si="253"/>
        <v>37223.9</v>
      </c>
      <c r="Q123" s="4">
        <v>-31123.9</v>
      </c>
      <c r="R123" s="3">
        <f t="shared" si="230"/>
        <v>6100</v>
      </c>
      <c r="S123" s="4">
        <v>8016.7</v>
      </c>
      <c r="T123" s="4"/>
      <c r="U123" s="4">
        <f t="shared" si="234"/>
        <v>8016.7</v>
      </c>
      <c r="V123" s="4"/>
      <c r="W123" s="4">
        <f t="shared" si="256"/>
        <v>8016.7</v>
      </c>
      <c r="X123" s="4"/>
      <c r="Y123" s="4">
        <f t="shared" si="287"/>
        <v>8016.7</v>
      </c>
      <c r="Z123" s="4"/>
      <c r="AA123" s="4">
        <f t="shared" si="288"/>
        <v>8016.7</v>
      </c>
      <c r="AB123" s="4">
        <f>10820.85</f>
        <v>10820.85</v>
      </c>
      <c r="AC123" s="4">
        <f t="shared" si="289"/>
        <v>18837.55</v>
      </c>
      <c r="AD123" s="4">
        <v>31123.9</v>
      </c>
      <c r="AE123" s="3">
        <f t="shared" si="231"/>
        <v>49961.45</v>
      </c>
      <c r="AF123" s="3">
        <v>0</v>
      </c>
      <c r="AG123" s="3">
        <v>0</v>
      </c>
      <c r="AH123" s="3">
        <f t="shared" si="235"/>
        <v>0</v>
      </c>
      <c r="AI123" s="3"/>
      <c r="AJ123" s="3">
        <f t="shared" si="261"/>
        <v>0</v>
      </c>
      <c r="AK123" s="3"/>
      <c r="AL123" s="3">
        <f t="shared" si="262"/>
        <v>0</v>
      </c>
      <c r="AM123" s="3"/>
      <c r="AN123" s="3">
        <f t="shared" si="263"/>
        <v>0</v>
      </c>
      <c r="AO123" s="3"/>
      <c r="AP123" s="3">
        <f t="shared" si="264"/>
        <v>0</v>
      </c>
      <c r="AQ123" s="3"/>
      <c r="AR123" s="3">
        <f t="shared" si="232"/>
        <v>0</v>
      </c>
      <c r="AS123" s="5" t="s">
        <v>84</v>
      </c>
      <c r="AT123" s="5"/>
    </row>
    <row r="124" spans="1:46" ht="54" x14ac:dyDescent="0.35">
      <c r="A124" s="44"/>
      <c r="B124" s="50"/>
      <c r="C124" s="2" t="s">
        <v>302</v>
      </c>
      <c r="D124" s="4"/>
      <c r="E124" s="4"/>
      <c r="F124" s="4"/>
      <c r="G124" s="4">
        <v>1998.02</v>
      </c>
      <c r="H124" s="4">
        <f t="shared" si="249"/>
        <v>1998.02</v>
      </c>
      <c r="I124" s="4"/>
      <c r="J124" s="4">
        <f t="shared" si="250"/>
        <v>1998.02</v>
      </c>
      <c r="K124" s="4"/>
      <c r="L124" s="4">
        <f t="shared" si="251"/>
        <v>1998.02</v>
      </c>
      <c r="M124" s="4"/>
      <c r="N124" s="4">
        <f t="shared" si="252"/>
        <v>1998.02</v>
      </c>
      <c r="O124" s="4">
        <v>-1012.917</v>
      </c>
      <c r="P124" s="4">
        <f t="shared" si="253"/>
        <v>985.10299999999995</v>
      </c>
      <c r="Q124" s="4"/>
      <c r="R124" s="3">
        <f t="shared" si="230"/>
        <v>985.10299999999995</v>
      </c>
      <c r="S124" s="4"/>
      <c r="T124" s="4"/>
      <c r="U124" s="4"/>
      <c r="V124" s="4"/>
      <c r="W124" s="4">
        <f t="shared" si="256"/>
        <v>0</v>
      </c>
      <c r="X124" s="4"/>
      <c r="Y124" s="4">
        <f t="shared" si="287"/>
        <v>0</v>
      </c>
      <c r="Z124" s="4"/>
      <c r="AA124" s="4">
        <f t="shared" si="288"/>
        <v>0</v>
      </c>
      <c r="AB124" s="4"/>
      <c r="AC124" s="4">
        <f t="shared" si="289"/>
        <v>0</v>
      </c>
      <c r="AD124" s="4"/>
      <c r="AE124" s="3">
        <f t="shared" si="231"/>
        <v>0</v>
      </c>
      <c r="AF124" s="3"/>
      <c r="AG124" s="3"/>
      <c r="AH124" s="3"/>
      <c r="AI124" s="3"/>
      <c r="AJ124" s="3">
        <f t="shared" si="261"/>
        <v>0</v>
      </c>
      <c r="AK124" s="3"/>
      <c r="AL124" s="3">
        <f t="shared" si="262"/>
        <v>0</v>
      </c>
      <c r="AM124" s="3"/>
      <c r="AN124" s="3">
        <f t="shared" si="263"/>
        <v>0</v>
      </c>
      <c r="AO124" s="3"/>
      <c r="AP124" s="3">
        <f t="shared" si="264"/>
        <v>0</v>
      </c>
      <c r="AQ124" s="3"/>
      <c r="AR124" s="3">
        <f t="shared" si="232"/>
        <v>0</v>
      </c>
      <c r="AS124" s="5" t="s">
        <v>84</v>
      </c>
      <c r="AT124" s="5"/>
    </row>
    <row r="125" spans="1:46" ht="54" x14ac:dyDescent="0.35">
      <c r="A125" s="43">
        <v>42</v>
      </c>
      <c r="B125" s="48" t="s">
        <v>73</v>
      </c>
      <c r="C125" s="2" t="s">
        <v>59</v>
      </c>
      <c r="D125" s="4">
        <v>7780.1</v>
      </c>
      <c r="E125" s="4"/>
      <c r="F125" s="4">
        <f t="shared" si="233"/>
        <v>7780.1</v>
      </c>
      <c r="G125" s="4">
        <f>15304.676</f>
        <v>15304.675999999999</v>
      </c>
      <c r="H125" s="4">
        <f t="shared" si="249"/>
        <v>23084.775999999998</v>
      </c>
      <c r="I125" s="4"/>
      <c r="J125" s="4">
        <f t="shared" si="250"/>
        <v>23084.775999999998</v>
      </c>
      <c r="K125" s="4"/>
      <c r="L125" s="4">
        <f t="shared" si="251"/>
        <v>23084.775999999998</v>
      </c>
      <c r="M125" s="4"/>
      <c r="N125" s="4">
        <f t="shared" si="252"/>
        <v>23084.775999999998</v>
      </c>
      <c r="O125" s="4">
        <v>9979.8209999999999</v>
      </c>
      <c r="P125" s="4">
        <f t="shared" si="253"/>
        <v>33064.596999999994</v>
      </c>
      <c r="Q125" s="4"/>
      <c r="R125" s="3">
        <f t="shared" si="230"/>
        <v>33064.596999999994</v>
      </c>
      <c r="S125" s="4">
        <v>0</v>
      </c>
      <c r="T125" s="4"/>
      <c r="U125" s="4">
        <f t="shared" si="234"/>
        <v>0</v>
      </c>
      <c r="V125" s="4"/>
      <c r="W125" s="4">
        <f t="shared" si="256"/>
        <v>0</v>
      </c>
      <c r="X125" s="4"/>
      <c r="Y125" s="4">
        <f t="shared" si="287"/>
        <v>0</v>
      </c>
      <c r="Z125" s="4"/>
      <c r="AA125" s="4">
        <f t="shared" si="288"/>
        <v>0</v>
      </c>
      <c r="AB125" s="4"/>
      <c r="AC125" s="4">
        <f t="shared" si="289"/>
        <v>0</v>
      </c>
      <c r="AD125" s="4"/>
      <c r="AE125" s="3">
        <f t="shared" si="231"/>
        <v>0</v>
      </c>
      <c r="AF125" s="3">
        <v>0</v>
      </c>
      <c r="AG125" s="3">
        <v>0</v>
      </c>
      <c r="AH125" s="3">
        <f t="shared" si="235"/>
        <v>0</v>
      </c>
      <c r="AI125" s="3"/>
      <c r="AJ125" s="3">
        <f t="shared" si="261"/>
        <v>0</v>
      </c>
      <c r="AK125" s="3"/>
      <c r="AL125" s="3">
        <f t="shared" si="262"/>
        <v>0</v>
      </c>
      <c r="AM125" s="3"/>
      <c r="AN125" s="3">
        <f t="shared" si="263"/>
        <v>0</v>
      </c>
      <c r="AO125" s="3"/>
      <c r="AP125" s="3">
        <f t="shared" si="264"/>
        <v>0</v>
      </c>
      <c r="AQ125" s="3"/>
      <c r="AR125" s="3">
        <f t="shared" si="232"/>
        <v>0</v>
      </c>
      <c r="AS125" s="5" t="s">
        <v>96</v>
      </c>
      <c r="AT125" s="5"/>
    </row>
    <row r="126" spans="1:46" ht="54" x14ac:dyDescent="0.35">
      <c r="A126" s="44"/>
      <c r="B126" s="50"/>
      <c r="C126" s="2" t="s">
        <v>302</v>
      </c>
      <c r="D126" s="4"/>
      <c r="E126" s="4"/>
      <c r="F126" s="4"/>
      <c r="G126" s="4">
        <v>700.39700000000005</v>
      </c>
      <c r="H126" s="4">
        <f t="shared" si="249"/>
        <v>700.39700000000005</v>
      </c>
      <c r="I126" s="4"/>
      <c r="J126" s="4">
        <f t="shared" si="250"/>
        <v>700.39700000000005</v>
      </c>
      <c r="K126" s="4"/>
      <c r="L126" s="4">
        <f t="shared" si="251"/>
        <v>700.39700000000005</v>
      </c>
      <c r="M126" s="4"/>
      <c r="N126" s="4">
        <f t="shared" si="252"/>
        <v>700.39700000000005</v>
      </c>
      <c r="O126" s="4">
        <v>9266.7970000000005</v>
      </c>
      <c r="P126" s="4">
        <f t="shared" si="253"/>
        <v>9967.1940000000013</v>
      </c>
      <c r="Q126" s="4"/>
      <c r="R126" s="3">
        <f t="shared" si="230"/>
        <v>9967.1940000000013</v>
      </c>
      <c r="S126" s="4"/>
      <c r="T126" s="4"/>
      <c r="U126" s="4"/>
      <c r="V126" s="4"/>
      <c r="W126" s="4">
        <f t="shared" si="256"/>
        <v>0</v>
      </c>
      <c r="X126" s="4"/>
      <c r="Y126" s="4">
        <f t="shared" si="287"/>
        <v>0</v>
      </c>
      <c r="Z126" s="4"/>
      <c r="AA126" s="4">
        <f t="shared" si="288"/>
        <v>0</v>
      </c>
      <c r="AB126" s="4"/>
      <c r="AC126" s="4">
        <f t="shared" si="289"/>
        <v>0</v>
      </c>
      <c r="AD126" s="4"/>
      <c r="AE126" s="3">
        <f t="shared" si="231"/>
        <v>0</v>
      </c>
      <c r="AF126" s="3"/>
      <c r="AG126" s="3"/>
      <c r="AH126" s="3"/>
      <c r="AI126" s="3"/>
      <c r="AJ126" s="3">
        <f t="shared" si="261"/>
        <v>0</v>
      </c>
      <c r="AK126" s="3"/>
      <c r="AL126" s="3">
        <f t="shared" si="262"/>
        <v>0</v>
      </c>
      <c r="AM126" s="3"/>
      <c r="AN126" s="3">
        <f t="shared" si="263"/>
        <v>0</v>
      </c>
      <c r="AO126" s="3"/>
      <c r="AP126" s="3">
        <f t="shared" si="264"/>
        <v>0</v>
      </c>
      <c r="AQ126" s="3"/>
      <c r="AR126" s="3">
        <f t="shared" si="232"/>
        <v>0</v>
      </c>
      <c r="AS126" s="5" t="s">
        <v>96</v>
      </c>
      <c r="AT126" s="5"/>
    </row>
    <row r="127" spans="1:46" ht="54" x14ac:dyDescent="0.35">
      <c r="A127" s="43" t="s">
        <v>199</v>
      </c>
      <c r="B127" s="48" t="s">
        <v>74</v>
      </c>
      <c r="C127" s="2" t="s">
        <v>59</v>
      </c>
      <c r="D127" s="4">
        <v>2882.8</v>
      </c>
      <c r="E127" s="4"/>
      <c r="F127" s="4">
        <f t="shared" si="233"/>
        <v>2882.8</v>
      </c>
      <c r="G127" s="4"/>
      <c r="H127" s="4">
        <f t="shared" si="249"/>
        <v>2882.8</v>
      </c>
      <c r="I127" s="4"/>
      <c r="J127" s="4">
        <f t="shared" si="250"/>
        <v>2882.8</v>
      </c>
      <c r="K127" s="4"/>
      <c r="L127" s="4">
        <f t="shared" si="251"/>
        <v>2882.8</v>
      </c>
      <c r="M127" s="4"/>
      <c r="N127" s="4">
        <f t="shared" si="252"/>
        <v>2882.8</v>
      </c>
      <c r="O127" s="4">
        <v>-143.85</v>
      </c>
      <c r="P127" s="4">
        <f t="shared" si="253"/>
        <v>2738.9500000000003</v>
      </c>
      <c r="Q127" s="4"/>
      <c r="R127" s="3">
        <f t="shared" si="230"/>
        <v>2738.9500000000003</v>
      </c>
      <c r="S127" s="4">
        <v>0</v>
      </c>
      <c r="T127" s="4"/>
      <c r="U127" s="4">
        <f t="shared" si="234"/>
        <v>0</v>
      </c>
      <c r="V127" s="4"/>
      <c r="W127" s="4">
        <f t="shared" si="256"/>
        <v>0</v>
      </c>
      <c r="X127" s="4"/>
      <c r="Y127" s="4">
        <f t="shared" si="287"/>
        <v>0</v>
      </c>
      <c r="Z127" s="4"/>
      <c r="AA127" s="4">
        <f t="shared" si="288"/>
        <v>0</v>
      </c>
      <c r="AB127" s="4"/>
      <c r="AC127" s="4">
        <f t="shared" si="289"/>
        <v>0</v>
      </c>
      <c r="AD127" s="4"/>
      <c r="AE127" s="3">
        <f t="shared" si="231"/>
        <v>0</v>
      </c>
      <c r="AF127" s="3">
        <v>0</v>
      </c>
      <c r="AG127" s="3">
        <v>0</v>
      </c>
      <c r="AH127" s="3">
        <f t="shared" si="235"/>
        <v>0</v>
      </c>
      <c r="AI127" s="3"/>
      <c r="AJ127" s="3">
        <f t="shared" si="261"/>
        <v>0</v>
      </c>
      <c r="AK127" s="3"/>
      <c r="AL127" s="3">
        <f t="shared" si="262"/>
        <v>0</v>
      </c>
      <c r="AM127" s="3"/>
      <c r="AN127" s="3">
        <f t="shared" si="263"/>
        <v>0</v>
      </c>
      <c r="AO127" s="3"/>
      <c r="AP127" s="3">
        <f t="shared" si="264"/>
        <v>0</v>
      </c>
      <c r="AQ127" s="3"/>
      <c r="AR127" s="3">
        <f t="shared" si="232"/>
        <v>0</v>
      </c>
      <c r="AS127" s="5" t="s">
        <v>93</v>
      </c>
      <c r="AT127" s="5"/>
    </row>
    <row r="128" spans="1:46" ht="54" x14ac:dyDescent="0.35">
      <c r="A128" s="44"/>
      <c r="B128" s="50"/>
      <c r="C128" s="2" t="s">
        <v>302</v>
      </c>
      <c r="D128" s="4"/>
      <c r="E128" s="4"/>
      <c r="F128" s="4"/>
      <c r="G128" s="4">
        <v>1462.742</v>
      </c>
      <c r="H128" s="4">
        <f t="shared" si="249"/>
        <v>1462.742</v>
      </c>
      <c r="I128" s="4"/>
      <c r="J128" s="4">
        <f t="shared" si="250"/>
        <v>1462.742</v>
      </c>
      <c r="K128" s="4"/>
      <c r="L128" s="4">
        <f t="shared" si="251"/>
        <v>1462.742</v>
      </c>
      <c r="M128" s="4"/>
      <c r="N128" s="4">
        <f t="shared" si="252"/>
        <v>1462.742</v>
      </c>
      <c r="O128" s="4">
        <v>124.58199999999999</v>
      </c>
      <c r="P128" s="4">
        <f t="shared" si="253"/>
        <v>1587.3240000000001</v>
      </c>
      <c r="Q128" s="4"/>
      <c r="R128" s="3">
        <f t="shared" si="230"/>
        <v>1587.3240000000001</v>
      </c>
      <c r="S128" s="4"/>
      <c r="T128" s="4"/>
      <c r="U128" s="4"/>
      <c r="V128" s="4"/>
      <c r="W128" s="4">
        <f t="shared" si="256"/>
        <v>0</v>
      </c>
      <c r="X128" s="4"/>
      <c r="Y128" s="4">
        <f t="shared" si="287"/>
        <v>0</v>
      </c>
      <c r="Z128" s="4"/>
      <c r="AA128" s="4">
        <f t="shared" si="288"/>
        <v>0</v>
      </c>
      <c r="AB128" s="4"/>
      <c r="AC128" s="4">
        <f t="shared" si="289"/>
        <v>0</v>
      </c>
      <c r="AD128" s="4"/>
      <c r="AE128" s="3">
        <f t="shared" si="231"/>
        <v>0</v>
      </c>
      <c r="AF128" s="3"/>
      <c r="AG128" s="3"/>
      <c r="AH128" s="3"/>
      <c r="AI128" s="3"/>
      <c r="AJ128" s="3">
        <f t="shared" si="261"/>
        <v>0</v>
      </c>
      <c r="AK128" s="3"/>
      <c r="AL128" s="3">
        <f t="shared" si="262"/>
        <v>0</v>
      </c>
      <c r="AM128" s="3"/>
      <c r="AN128" s="3">
        <f t="shared" si="263"/>
        <v>0</v>
      </c>
      <c r="AO128" s="3"/>
      <c r="AP128" s="3">
        <f t="shared" si="264"/>
        <v>0</v>
      </c>
      <c r="AQ128" s="3"/>
      <c r="AR128" s="3">
        <f t="shared" si="232"/>
        <v>0</v>
      </c>
      <c r="AS128" s="5" t="s">
        <v>93</v>
      </c>
      <c r="AT128" s="5"/>
    </row>
    <row r="129" spans="1:48" ht="54" x14ac:dyDescent="0.35">
      <c r="A129" s="30" t="s">
        <v>200</v>
      </c>
      <c r="B129" s="33" t="s">
        <v>77</v>
      </c>
      <c r="C129" s="2" t="s">
        <v>59</v>
      </c>
      <c r="D129" s="3">
        <v>4023.5</v>
      </c>
      <c r="E129" s="3"/>
      <c r="F129" s="4">
        <f t="shared" si="233"/>
        <v>4023.5</v>
      </c>
      <c r="G129" s="3"/>
      <c r="H129" s="4">
        <f t="shared" si="249"/>
        <v>4023.5</v>
      </c>
      <c r="I129" s="3"/>
      <c r="J129" s="4">
        <f t="shared" si="250"/>
        <v>4023.5</v>
      </c>
      <c r="K129" s="3"/>
      <c r="L129" s="4">
        <f t="shared" si="251"/>
        <v>4023.5</v>
      </c>
      <c r="M129" s="3"/>
      <c r="N129" s="4">
        <f t="shared" si="252"/>
        <v>4023.5</v>
      </c>
      <c r="O129" s="3"/>
      <c r="P129" s="4">
        <f t="shared" si="253"/>
        <v>4023.5</v>
      </c>
      <c r="Q129" s="3"/>
      <c r="R129" s="3">
        <f t="shared" si="230"/>
        <v>4023.5</v>
      </c>
      <c r="S129" s="3">
        <v>9900</v>
      </c>
      <c r="T129" s="3"/>
      <c r="U129" s="4">
        <f t="shared" si="234"/>
        <v>9900</v>
      </c>
      <c r="V129" s="3"/>
      <c r="W129" s="4">
        <f t="shared" si="256"/>
        <v>9900</v>
      </c>
      <c r="X129" s="3"/>
      <c r="Y129" s="4">
        <f t="shared" si="287"/>
        <v>9900</v>
      </c>
      <c r="Z129" s="3"/>
      <c r="AA129" s="4">
        <f t="shared" si="288"/>
        <v>9900</v>
      </c>
      <c r="AB129" s="3"/>
      <c r="AC129" s="4">
        <f t="shared" si="289"/>
        <v>9900</v>
      </c>
      <c r="AD129" s="3"/>
      <c r="AE129" s="3">
        <f t="shared" si="231"/>
        <v>9900</v>
      </c>
      <c r="AF129" s="3">
        <v>0</v>
      </c>
      <c r="AG129" s="3">
        <v>0</v>
      </c>
      <c r="AH129" s="3">
        <f t="shared" si="235"/>
        <v>0</v>
      </c>
      <c r="AI129" s="3"/>
      <c r="AJ129" s="3">
        <f t="shared" si="261"/>
        <v>0</v>
      </c>
      <c r="AK129" s="3"/>
      <c r="AL129" s="3">
        <f t="shared" si="262"/>
        <v>0</v>
      </c>
      <c r="AM129" s="3"/>
      <c r="AN129" s="3">
        <f t="shared" si="263"/>
        <v>0</v>
      </c>
      <c r="AO129" s="3"/>
      <c r="AP129" s="3">
        <f t="shared" si="264"/>
        <v>0</v>
      </c>
      <c r="AQ129" s="3"/>
      <c r="AR129" s="3">
        <f t="shared" si="232"/>
        <v>0</v>
      </c>
      <c r="AS129" s="5" t="s">
        <v>85</v>
      </c>
      <c r="AT129" s="5"/>
    </row>
    <row r="130" spans="1:48" ht="54" x14ac:dyDescent="0.35">
      <c r="A130" s="30" t="s">
        <v>201</v>
      </c>
      <c r="B130" s="33" t="s">
        <v>78</v>
      </c>
      <c r="C130" s="2" t="s">
        <v>59</v>
      </c>
      <c r="D130" s="3">
        <v>12000</v>
      </c>
      <c r="E130" s="3"/>
      <c r="F130" s="4">
        <f t="shared" si="233"/>
        <v>12000</v>
      </c>
      <c r="G130" s="3"/>
      <c r="H130" s="4">
        <f t="shared" si="249"/>
        <v>12000</v>
      </c>
      <c r="I130" s="3"/>
      <c r="J130" s="4">
        <f t="shared" si="250"/>
        <v>12000</v>
      </c>
      <c r="K130" s="3"/>
      <c r="L130" s="4">
        <f t="shared" si="251"/>
        <v>12000</v>
      </c>
      <c r="M130" s="3"/>
      <c r="N130" s="4">
        <f t="shared" si="252"/>
        <v>12000</v>
      </c>
      <c r="O130" s="3"/>
      <c r="P130" s="4">
        <f t="shared" si="253"/>
        <v>12000</v>
      </c>
      <c r="Q130" s="3"/>
      <c r="R130" s="3">
        <f t="shared" si="230"/>
        <v>12000</v>
      </c>
      <c r="S130" s="3">
        <v>15000</v>
      </c>
      <c r="T130" s="3"/>
      <c r="U130" s="4">
        <f t="shared" si="234"/>
        <v>15000</v>
      </c>
      <c r="V130" s="3"/>
      <c r="W130" s="4">
        <f t="shared" si="256"/>
        <v>15000</v>
      </c>
      <c r="X130" s="3"/>
      <c r="Y130" s="4">
        <f t="shared" si="287"/>
        <v>15000</v>
      </c>
      <c r="Z130" s="3"/>
      <c r="AA130" s="4">
        <f t="shared" si="288"/>
        <v>15000</v>
      </c>
      <c r="AB130" s="3"/>
      <c r="AC130" s="4">
        <f t="shared" si="289"/>
        <v>15000</v>
      </c>
      <c r="AD130" s="3"/>
      <c r="AE130" s="3">
        <f t="shared" si="231"/>
        <v>15000</v>
      </c>
      <c r="AF130" s="3">
        <v>15000</v>
      </c>
      <c r="AG130" s="3"/>
      <c r="AH130" s="3">
        <f t="shared" si="235"/>
        <v>15000</v>
      </c>
      <c r="AI130" s="3"/>
      <c r="AJ130" s="3">
        <f t="shared" si="261"/>
        <v>15000</v>
      </c>
      <c r="AK130" s="3"/>
      <c r="AL130" s="3">
        <f t="shared" si="262"/>
        <v>15000</v>
      </c>
      <c r="AM130" s="3"/>
      <c r="AN130" s="3">
        <f t="shared" si="263"/>
        <v>15000</v>
      </c>
      <c r="AO130" s="3"/>
      <c r="AP130" s="3">
        <f t="shared" si="264"/>
        <v>15000</v>
      </c>
      <c r="AQ130" s="3"/>
      <c r="AR130" s="3">
        <f t="shared" si="232"/>
        <v>15000</v>
      </c>
      <c r="AS130" s="5" t="s">
        <v>79</v>
      </c>
      <c r="AT130" s="5"/>
    </row>
    <row r="131" spans="1:48" ht="59.25" customHeight="1" x14ac:dyDescent="0.35">
      <c r="A131" s="30" t="s">
        <v>202</v>
      </c>
      <c r="B131" s="15" t="s">
        <v>113</v>
      </c>
      <c r="C131" s="2" t="s">
        <v>3</v>
      </c>
      <c r="D131" s="8">
        <f>D133+D134+D135</f>
        <v>1506358.6</v>
      </c>
      <c r="E131" s="8">
        <f>E133+E134+E135</f>
        <v>0</v>
      </c>
      <c r="F131" s="4">
        <f t="shared" si="233"/>
        <v>1506358.6</v>
      </c>
      <c r="G131" s="3">
        <f>G133+G134+G135</f>
        <v>407320.87700000004</v>
      </c>
      <c r="H131" s="4">
        <f t="shared" si="249"/>
        <v>1913679.4770000002</v>
      </c>
      <c r="I131" s="3">
        <f>I133+I134+I135</f>
        <v>3673.8</v>
      </c>
      <c r="J131" s="4">
        <f t="shared" si="250"/>
        <v>1917353.2770000002</v>
      </c>
      <c r="K131" s="3">
        <f>K133+K134+K135</f>
        <v>33341.962999999996</v>
      </c>
      <c r="L131" s="4">
        <f t="shared" si="251"/>
        <v>1950695.2400000002</v>
      </c>
      <c r="M131" s="3">
        <f>M133+M134+M135</f>
        <v>0</v>
      </c>
      <c r="N131" s="4">
        <f t="shared" si="252"/>
        <v>1950695.2400000002</v>
      </c>
      <c r="O131" s="3">
        <f>O133+O134+O135</f>
        <v>35724.610999999997</v>
      </c>
      <c r="P131" s="26">
        <f t="shared" si="253"/>
        <v>1986419.8510000003</v>
      </c>
      <c r="Q131" s="27">
        <f>Q133+Q134+Q135</f>
        <v>48111.512999999999</v>
      </c>
      <c r="R131" s="3">
        <f t="shared" si="230"/>
        <v>2034531.3640000003</v>
      </c>
      <c r="S131" s="3">
        <f t="shared" ref="S131:AF131" si="290">S133+S134+S135</f>
        <v>1890393.9</v>
      </c>
      <c r="T131" s="8">
        <f t="shared" ref="T131:V131" si="291">T133+T134+T135</f>
        <v>0</v>
      </c>
      <c r="U131" s="4">
        <f t="shared" si="234"/>
        <v>1890393.9</v>
      </c>
      <c r="V131" s="3">
        <f t="shared" si="291"/>
        <v>0</v>
      </c>
      <c r="W131" s="4">
        <f t="shared" si="256"/>
        <v>1890393.9</v>
      </c>
      <c r="X131" s="3">
        <f t="shared" ref="X131" si="292">X133+X134+X135</f>
        <v>0</v>
      </c>
      <c r="Y131" s="4">
        <f t="shared" si="287"/>
        <v>1890393.9</v>
      </c>
      <c r="Z131" s="3">
        <f t="shared" ref="Z131:AB131" si="293">Z133+Z134+Z135</f>
        <v>0</v>
      </c>
      <c r="AA131" s="4">
        <f t="shared" si="288"/>
        <v>1890393.9</v>
      </c>
      <c r="AB131" s="3">
        <f t="shared" si="293"/>
        <v>0</v>
      </c>
      <c r="AC131" s="26">
        <f t="shared" si="289"/>
        <v>1890393.9</v>
      </c>
      <c r="AD131" s="27">
        <f t="shared" ref="AD131" si="294">AD133+AD134+AD135</f>
        <v>0</v>
      </c>
      <c r="AE131" s="3">
        <f t="shared" si="231"/>
        <v>1890393.9</v>
      </c>
      <c r="AF131" s="4">
        <f t="shared" si="290"/>
        <v>2284336.6</v>
      </c>
      <c r="AG131" s="4">
        <f t="shared" ref="AG131:AI131" si="295">AG133+AG134+AG135</f>
        <v>0</v>
      </c>
      <c r="AH131" s="3">
        <f t="shared" si="235"/>
        <v>2284336.6</v>
      </c>
      <c r="AI131" s="3">
        <f t="shared" si="295"/>
        <v>0</v>
      </c>
      <c r="AJ131" s="4">
        <f t="shared" si="261"/>
        <v>2284336.6</v>
      </c>
      <c r="AK131" s="3">
        <f t="shared" ref="AK131:AM131" si="296">AK133+AK134+AK135</f>
        <v>0</v>
      </c>
      <c r="AL131" s="4">
        <f t="shared" si="262"/>
        <v>2284336.6</v>
      </c>
      <c r="AM131" s="3">
        <f t="shared" si="296"/>
        <v>0</v>
      </c>
      <c r="AN131" s="4">
        <f t="shared" si="263"/>
        <v>2284336.6</v>
      </c>
      <c r="AO131" s="3">
        <f t="shared" ref="AO131:AQ131" si="297">AO133+AO134+AO135</f>
        <v>0</v>
      </c>
      <c r="AP131" s="26">
        <f t="shared" si="264"/>
        <v>2284336.6</v>
      </c>
      <c r="AQ131" s="27">
        <f t="shared" si="297"/>
        <v>0</v>
      </c>
      <c r="AR131" s="3">
        <f t="shared" si="232"/>
        <v>2284336.6</v>
      </c>
      <c r="AS131" s="28"/>
      <c r="AT131" s="28"/>
      <c r="AU131" s="28"/>
      <c r="AV131" s="28"/>
    </row>
    <row r="132" spans="1:48" x14ac:dyDescent="0.35">
      <c r="A132" s="30"/>
      <c r="B132" s="33" t="s">
        <v>5</v>
      </c>
      <c r="C132" s="33"/>
      <c r="D132" s="3"/>
      <c r="E132" s="3"/>
      <c r="F132" s="4"/>
      <c r="G132" s="3"/>
      <c r="H132" s="4"/>
      <c r="I132" s="3"/>
      <c r="J132" s="4"/>
      <c r="K132" s="3"/>
      <c r="L132" s="4"/>
      <c r="M132" s="3"/>
      <c r="N132" s="4"/>
      <c r="O132" s="3"/>
      <c r="P132" s="4"/>
      <c r="Q132" s="3"/>
      <c r="R132" s="3"/>
      <c r="S132" s="3"/>
      <c r="T132" s="3"/>
      <c r="U132" s="4"/>
      <c r="V132" s="3"/>
      <c r="W132" s="4"/>
      <c r="X132" s="3"/>
      <c r="Y132" s="4"/>
      <c r="Z132" s="3"/>
      <c r="AA132" s="4"/>
      <c r="AB132" s="3"/>
      <c r="AC132" s="4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5"/>
      <c r="AT132" s="5"/>
    </row>
    <row r="133" spans="1:48" ht="17.399999999999999" hidden="1" customHeight="1" x14ac:dyDescent="0.35">
      <c r="A133" s="13"/>
      <c r="B133" s="15" t="s">
        <v>6</v>
      </c>
      <c r="C133" s="2"/>
      <c r="D133" s="3">
        <v>480671.7</v>
      </c>
      <c r="E133" s="3"/>
      <c r="F133" s="4">
        <f t="shared" si="233"/>
        <v>480671.7</v>
      </c>
      <c r="G133" s="3">
        <f>468+54095.177</f>
        <v>54563.177000000003</v>
      </c>
      <c r="H133" s="4">
        <f t="shared" ref="H133:H136" si="298">F133+G133</f>
        <v>535234.87699999998</v>
      </c>
      <c r="I133" s="3">
        <v>3673.8</v>
      </c>
      <c r="J133" s="4">
        <f t="shared" ref="J133:J136" si="299">H133+I133</f>
        <v>538908.67700000003</v>
      </c>
      <c r="K133" s="3">
        <f>25107.563+4234.4+4000</f>
        <v>33341.962999999996</v>
      </c>
      <c r="L133" s="4">
        <f t="shared" ref="L133:L136" si="300">J133+K133</f>
        <v>572250.64</v>
      </c>
      <c r="M133" s="3"/>
      <c r="N133" s="4">
        <f>L133+M133</f>
        <v>572250.64</v>
      </c>
      <c r="O133" s="3">
        <v>35724.610999999997</v>
      </c>
      <c r="P133" s="4">
        <f>N133+O133</f>
        <v>607975.25100000005</v>
      </c>
      <c r="Q133" s="3">
        <f>44874.816+3236.697</f>
        <v>48111.512999999999</v>
      </c>
      <c r="R133" s="4">
        <f t="shared" si="230"/>
        <v>656086.76400000008</v>
      </c>
      <c r="S133" s="3">
        <v>668305.69999999995</v>
      </c>
      <c r="T133" s="3"/>
      <c r="U133" s="4">
        <f t="shared" si="234"/>
        <v>668305.69999999995</v>
      </c>
      <c r="V133" s="3"/>
      <c r="W133" s="4">
        <f t="shared" ref="W133:W136" si="301">U133+V133</f>
        <v>668305.69999999995</v>
      </c>
      <c r="X133" s="3"/>
      <c r="Y133" s="4">
        <f t="shared" ref="Y133:Y136" si="302">W133+X133</f>
        <v>668305.69999999995</v>
      </c>
      <c r="Z133" s="3"/>
      <c r="AA133" s="4">
        <f t="shared" ref="AA133:AA136" si="303">Y133+Z133</f>
        <v>668305.69999999995</v>
      </c>
      <c r="AB133" s="3"/>
      <c r="AC133" s="4">
        <f t="shared" ref="AC133:AC136" si="304">AA133+AB133</f>
        <v>668305.69999999995</v>
      </c>
      <c r="AD133" s="3"/>
      <c r="AE133" s="4">
        <f t="shared" si="231"/>
        <v>668305.69999999995</v>
      </c>
      <c r="AF133" s="3">
        <v>65847.199999999997</v>
      </c>
      <c r="AG133" s="3"/>
      <c r="AH133" s="3">
        <f t="shared" si="235"/>
        <v>65847.199999999997</v>
      </c>
      <c r="AI133" s="3"/>
      <c r="AJ133" s="3">
        <f t="shared" ref="AJ133:AJ136" si="305">AH133+AI133</f>
        <v>65847.199999999997</v>
      </c>
      <c r="AK133" s="3"/>
      <c r="AL133" s="3">
        <f t="shared" ref="AL133:AL136" si="306">AJ133+AK133</f>
        <v>65847.199999999997</v>
      </c>
      <c r="AM133" s="3"/>
      <c r="AN133" s="3">
        <f t="shared" ref="AN133:AN136" si="307">AL133+AM133</f>
        <v>65847.199999999997</v>
      </c>
      <c r="AO133" s="3"/>
      <c r="AP133" s="3">
        <f t="shared" ref="AP133:AP136" si="308">AN133+AO133</f>
        <v>65847.199999999997</v>
      </c>
      <c r="AQ133" s="3"/>
      <c r="AR133" s="3">
        <f t="shared" si="232"/>
        <v>65847.199999999997</v>
      </c>
      <c r="AS133" s="5" t="s">
        <v>378</v>
      </c>
      <c r="AT133" s="5">
        <v>0</v>
      </c>
    </row>
    <row r="134" spans="1:48" x14ac:dyDescent="0.35">
      <c r="A134" s="30"/>
      <c r="B134" s="33" t="s">
        <v>12</v>
      </c>
      <c r="C134" s="2"/>
      <c r="D134" s="3">
        <v>507243.2</v>
      </c>
      <c r="E134" s="3"/>
      <c r="F134" s="4">
        <f t="shared" si="233"/>
        <v>507243.2</v>
      </c>
      <c r="G134" s="3">
        <f>-27286.5+27286.5</f>
        <v>0</v>
      </c>
      <c r="H134" s="4">
        <f t="shared" si="298"/>
        <v>507243.2</v>
      </c>
      <c r="I134" s="3"/>
      <c r="J134" s="4">
        <f t="shared" si="299"/>
        <v>507243.2</v>
      </c>
      <c r="K134" s="3"/>
      <c r="L134" s="4">
        <f t="shared" si="300"/>
        <v>507243.2</v>
      </c>
      <c r="M134" s="3"/>
      <c r="N134" s="4">
        <f>L134+M134</f>
        <v>507243.2</v>
      </c>
      <c r="O134" s="3"/>
      <c r="P134" s="4">
        <f>N134+O134</f>
        <v>507243.2</v>
      </c>
      <c r="Q134" s="3"/>
      <c r="R134" s="3">
        <f t="shared" si="230"/>
        <v>507243.2</v>
      </c>
      <c r="S134" s="3">
        <v>688765.3</v>
      </c>
      <c r="T134" s="3"/>
      <c r="U134" s="4">
        <f t="shared" si="234"/>
        <v>688765.3</v>
      </c>
      <c r="V134" s="3">
        <f>-28069.9+28069.9</f>
        <v>0</v>
      </c>
      <c r="W134" s="4">
        <f t="shared" si="301"/>
        <v>688765.3</v>
      </c>
      <c r="X134" s="3">
        <f>-28069.9+28069.9</f>
        <v>0</v>
      </c>
      <c r="Y134" s="4">
        <f t="shared" si="302"/>
        <v>688765.3</v>
      </c>
      <c r="Z134" s="3">
        <f>-28069.9+28069.9</f>
        <v>0</v>
      </c>
      <c r="AA134" s="4">
        <f t="shared" si="303"/>
        <v>688765.3</v>
      </c>
      <c r="AB134" s="3">
        <f>-28069.9+28069.9</f>
        <v>0</v>
      </c>
      <c r="AC134" s="4">
        <f t="shared" si="304"/>
        <v>688765.3</v>
      </c>
      <c r="AD134" s="3">
        <f>-28069.9+28069.9</f>
        <v>0</v>
      </c>
      <c r="AE134" s="3">
        <f t="shared" si="231"/>
        <v>688765.3</v>
      </c>
      <c r="AF134" s="3">
        <v>110924.5</v>
      </c>
      <c r="AG134" s="3"/>
      <c r="AH134" s="3">
        <f t="shared" si="235"/>
        <v>110924.5</v>
      </c>
      <c r="AI134" s="3">
        <f>-110924.5+110924.5</f>
        <v>0</v>
      </c>
      <c r="AJ134" s="3">
        <f t="shared" si="305"/>
        <v>110924.5</v>
      </c>
      <c r="AK134" s="3">
        <f>-110924.5+110924.5</f>
        <v>0</v>
      </c>
      <c r="AL134" s="3">
        <f t="shared" si="306"/>
        <v>110924.5</v>
      </c>
      <c r="AM134" s="3"/>
      <c r="AN134" s="3">
        <f t="shared" si="307"/>
        <v>110924.5</v>
      </c>
      <c r="AO134" s="3"/>
      <c r="AP134" s="3">
        <f t="shared" si="308"/>
        <v>110924.5</v>
      </c>
      <c r="AQ134" s="3"/>
      <c r="AR134" s="3">
        <f t="shared" si="232"/>
        <v>110924.5</v>
      </c>
      <c r="AS134" s="5" t="s">
        <v>321</v>
      </c>
      <c r="AT134" s="5"/>
    </row>
    <row r="135" spans="1:48" ht="36" x14ac:dyDescent="0.35">
      <c r="A135" s="30"/>
      <c r="B135" s="33" t="s">
        <v>116</v>
      </c>
      <c r="C135" s="2"/>
      <c r="D135" s="3">
        <v>518443.7</v>
      </c>
      <c r="E135" s="3"/>
      <c r="F135" s="4">
        <f t="shared" si="233"/>
        <v>518443.7</v>
      </c>
      <c r="G135" s="3">
        <f>-518443.7+518443.7+352757.7</f>
        <v>352757.7</v>
      </c>
      <c r="H135" s="4">
        <f t="shared" si="298"/>
        <v>871201.4</v>
      </c>
      <c r="I135" s="3"/>
      <c r="J135" s="4">
        <f t="shared" si="299"/>
        <v>871201.4</v>
      </c>
      <c r="K135" s="3"/>
      <c r="L135" s="4">
        <f t="shared" si="300"/>
        <v>871201.4</v>
      </c>
      <c r="M135" s="3"/>
      <c r="N135" s="4">
        <f>L135+M135</f>
        <v>871201.4</v>
      </c>
      <c r="O135" s="3"/>
      <c r="P135" s="4">
        <f>N135+O135</f>
        <v>871201.4</v>
      </c>
      <c r="Q135" s="3"/>
      <c r="R135" s="3">
        <f t="shared" si="230"/>
        <v>871201.4</v>
      </c>
      <c r="S135" s="3">
        <v>533322.9</v>
      </c>
      <c r="T135" s="3"/>
      <c r="U135" s="4">
        <f t="shared" si="234"/>
        <v>533322.9</v>
      </c>
      <c r="V135" s="3">
        <f>-533322.9+533322.9</f>
        <v>0</v>
      </c>
      <c r="W135" s="4">
        <f t="shared" si="301"/>
        <v>533322.9</v>
      </c>
      <c r="X135" s="3">
        <f>-533322.9+533322.9</f>
        <v>0</v>
      </c>
      <c r="Y135" s="4">
        <f t="shared" si="302"/>
        <v>533322.9</v>
      </c>
      <c r="Z135" s="3">
        <f>-533322.9+533322.9</f>
        <v>0</v>
      </c>
      <c r="AA135" s="4">
        <f t="shared" si="303"/>
        <v>533322.9</v>
      </c>
      <c r="AB135" s="3">
        <f>-533322.9+533322.9</f>
        <v>0</v>
      </c>
      <c r="AC135" s="4">
        <f t="shared" si="304"/>
        <v>533322.9</v>
      </c>
      <c r="AD135" s="3">
        <f>-533322.9+533322.9</f>
        <v>0</v>
      </c>
      <c r="AE135" s="3">
        <f t="shared" si="231"/>
        <v>533322.9</v>
      </c>
      <c r="AF135" s="3">
        <v>2107564.9</v>
      </c>
      <c r="AG135" s="3"/>
      <c r="AH135" s="3">
        <f t="shared" si="235"/>
        <v>2107564.9</v>
      </c>
      <c r="AI135" s="3">
        <f>-2107564.9+2107564.9</f>
        <v>0</v>
      </c>
      <c r="AJ135" s="3">
        <f t="shared" si="305"/>
        <v>2107564.9</v>
      </c>
      <c r="AK135" s="3">
        <f>-2107564.9+2107564.9</f>
        <v>0</v>
      </c>
      <c r="AL135" s="3">
        <f t="shared" si="306"/>
        <v>2107564.9</v>
      </c>
      <c r="AM135" s="3"/>
      <c r="AN135" s="3">
        <f t="shared" si="307"/>
        <v>2107564.9</v>
      </c>
      <c r="AO135" s="3"/>
      <c r="AP135" s="3">
        <f t="shared" si="308"/>
        <v>2107564.9</v>
      </c>
      <c r="AQ135" s="3"/>
      <c r="AR135" s="3">
        <f t="shared" si="232"/>
        <v>2107564.9</v>
      </c>
      <c r="AS135" s="5" t="s">
        <v>320</v>
      </c>
      <c r="AT135" s="5"/>
    </row>
    <row r="136" spans="1:48" ht="117.75" customHeight="1" x14ac:dyDescent="0.35">
      <c r="A136" s="30" t="s">
        <v>203</v>
      </c>
      <c r="B136" s="33" t="s">
        <v>114</v>
      </c>
      <c r="C136" s="2" t="s">
        <v>3</v>
      </c>
      <c r="D136" s="3">
        <f>D138</f>
        <v>67548.5</v>
      </c>
      <c r="E136" s="3">
        <f>E138</f>
        <v>0</v>
      </c>
      <c r="F136" s="4">
        <f t="shared" si="233"/>
        <v>67548.5</v>
      </c>
      <c r="G136" s="3">
        <f>G138</f>
        <v>-3650.9</v>
      </c>
      <c r="H136" s="4">
        <f t="shared" si="298"/>
        <v>63897.599999999999</v>
      </c>
      <c r="I136" s="3">
        <f>I138</f>
        <v>0</v>
      </c>
      <c r="J136" s="4">
        <f t="shared" si="299"/>
        <v>63897.599999999999</v>
      </c>
      <c r="K136" s="3">
        <f>K138</f>
        <v>0</v>
      </c>
      <c r="L136" s="4">
        <f t="shared" si="300"/>
        <v>63897.599999999999</v>
      </c>
      <c r="M136" s="3">
        <f>M138</f>
        <v>0</v>
      </c>
      <c r="N136" s="4">
        <f>L136+M136</f>
        <v>63897.599999999999</v>
      </c>
      <c r="O136" s="3">
        <f>O138</f>
        <v>0</v>
      </c>
      <c r="P136" s="4">
        <f>N136+O136</f>
        <v>63897.599999999999</v>
      </c>
      <c r="Q136" s="3">
        <f>Q138</f>
        <v>0</v>
      </c>
      <c r="R136" s="3">
        <f t="shared" si="230"/>
        <v>63897.599999999999</v>
      </c>
      <c r="S136" s="3">
        <f t="shared" ref="S136:AF136" si="309">S138</f>
        <v>67548.5</v>
      </c>
      <c r="T136" s="3">
        <f t="shared" ref="T136:V136" si="310">T138</f>
        <v>0</v>
      </c>
      <c r="U136" s="4">
        <f t="shared" si="234"/>
        <v>67548.5</v>
      </c>
      <c r="V136" s="3">
        <f t="shared" si="310"/>
        <v>-13471.5</v>
      </c>
      <c r="W136" s="4">
        <f t="shared" si="301"/>
        <v>54077</v>
      </c>
      <c r="X136" s="3">
        <f t="shared" ref="X136" si="311">X138</f>
        <v>0</v>
      </c>
      <c r="Y136" s="4">
        <f t="shared" si="302"/>
        <v>54077</v>
      </c>
      <c r="Z136" s="3">
        <f t="shared" ref="Z136:AB136" si="312">Z138</f>
        <v>0</v>
      </c>
      <c r="AA136" s="4">
        <f t="shared" si="303"/>
        <v>54077</v>
      </c>
      <c r="AB136" s="3">
        <f t="shared" si="312"/>
        <v>0</v>
      </c>
      <c r="AC136" s="4">
        <f t="shared" si="304"/>
        <v>54077</v>
      </c>
      <c r="AD136" s="3">
        <f t="shared" ref="AD136" si="313">AD138</f>
        <v>0</v>
      </c>
      <c r="AE136" s="3">
        <f t="shared" si="231"/>
        <v>54077</v>
      </c>
      <c r="AF136" s="3">
        <f t="shared" si="309"/>
        <v>59307.5</v>
      </c>
      <c r="AG136" s="3">
        <f t="shared" ref="AG136:AI136" si="314">AG138</f>
        <v>0</v>
      </c>
      <c r="AH136" s="3">
        <f t="shared" si="235"/>
        <v>59307.5</v>
      </c>
      <c r="AI136" s="3">
        <f t="shared" si="314"/>
        <v>-15524.2</v>
      </c>
      <c r="AJ136" s="3">
        <f t="shared" si="305"/>
        <v>43783.3</v>
      </c>
      <c r="AK136" s="3">
        <f t="shared" ref="AK136:AM136" si="315">AK138</f>
        <v>0</v>
      </c>
      <c r="AL136" s="3">
        <f t="shared" si="306"/>
        <v>43783.3</v>
      </c>
      <c r="AM136" s="3">
        <f t="shared" si="315"/>
        <v>0</v>
      </c>
      <c r="AN136" s="3">
        <f t="shared" si="307"/>
        <v>43783.3</v>
      </c>
      <c r="AO136" s="3">
        <f t="shared" ref="AO136:AQ136" si="316">AO138</f>
        <v>0</v>
      </c>
      <c r="AP136" s="3">
        <f t="shared" si="308"/>
        <v>43783.3</v>
      </c>
      <c r="AQ136" s="3">
        <f t="shared" si="316"/>
        <v>0</v>
      </c>
      <c r="AR136" s="3">
        <f t="shared" si="232"/>
        <v>43783.3</v>
      </c>
      <c r="AS136" s="5"/>
      <c r="AT136" s="5"/>
    </row>
    <row r="137" spans="1:48" x14ac:dyDescent="0.35">
      <c r="A137" s="30"/>
      <c r="B137" s="33" t="s">
        <v>5</v>
      </c>
      <c r="C137" s="2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3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5"/>
      <c r="AT137" s="5"/>
    </row>
    <row r="138" spans="1:48" x14ac:dyDescent="0.35">
      <c r="A138" s="30"/>
      <c r="B138" s="33" t="s">
        <v>12</v>
      </c>
      <c r="C138" s="2"/>
      <c r="D138" s="4">
        <v>67548.5</v>
      </c>
      <c r="E138" s="4"/>
      <c r="F138" s="4">
        <f t="shared" si="233"/>
        <v>67548.5</v>
      </c>
      <c r="G138" s="4">
        <v>-3650.9</v>
      </c>
      <c r="H138" s="4">
        <f t="shared" ref="H138:H139" si="317">F138+G138</f>
        <v>63897.599999999999</v>
      </c>
      <c r="I138" s="4"/>
      <c r="J138" s="4">
        <f t="shared" ref="J138:J139" si="318">H138+I138</f>
        <v>63897.599999999999</v>
      </c>
      <c r="K138" s="4"/>
      <c r="L138" s="4">
        <f t="shared" ref="L138:L139" si="319">J138+K138</f>
        <v>63897.599999999999</v>
      </c>
      <c r="M138" s="4"/>
      <c r="N138" s="4">
        <f>L138+M138</f>
        <v>63897.599999999999</v>
      </c>
      <c r="O138" s="4"/>
      <c r="P138" s="4">
        <f>N138+O138</f>
        <v>63897.599999999999</v>
      </c>
      <c r="Q138" s="4"/>
      <c r="R138" s="3">
        <f t="shared" si="230"/>
        <v>63897.599999999999</v>
      </c>
      <c r="S138" s="4">
        <v>67548.5</v>
      </c>
      <c r="T138" s="4"/>
      <c r="U138" s="4">
        <f t="shared" si="234"/>
        <v>67548.5</v>
      </c>
      <c r="V138" s="4">
        <v>-13471.5</v>
      </c>
      <c r="W138" s="4">
        <f t="shared" ref="W138:W139" si="320">U138+V138</f>
        <v>54077</v>
      </c>
      <c r="X138" s="4"/>
      <c r="Y138" s="4">
        <f t="shared" ref="Y138:Y139" si="321">W138+X138</f>
        <v>54077</v>
      </c>
      <c r="Z138" s="4"/>
      <c r="AA138" s="4">
        <f t="shared" ref="AA138:AA139" si="322">Y138+Z138</f>
        <v>54077</v>
      </c>
      <c r="AB138" s="4"/>
      <c r="AC138" s="4">
        <f t="shared" ref="AC138:AC139" si="323">AA138+AB138</f>
        <v>54077</v>
      </c>
      <c r="AD138" s="4"/>
      <c r="AE138" s="3">
        <f t="shared" si="231"/>
        <v>54077</v>
      </c>
      <c r="AF138" s="3">
        <v>59307.5</v>
      </c>
      <c r="AG138" s="3"/>
      <c r="AH138" s="3">
        <f t="shared" si="235"/>
        <v>59307.5</v>
      </c>
      <c r="AI138" s="3">
        <v>-15524.2</v>
      </c>
      <c r="AJ138" s="3">
        <f t="shared" ref="AJ138:AJ139" si="324">AH138+AI138</f>
        <v>43783.3</v>
      </c>
      <c r="AK138" s="3"/>
      <c r="AL138" s="3">
        <f t="shared" ref="AL138:AL139" si="325">AJ138+AK138</f>
        <v>43783.3</v>
      </c>
      <c r="AM138" s="3"/>
      <c r="AN138" s="3">
        <f t="shared" ref="AN138:AN139" si="326">AL138+AM138</f>
        <v>43783.3</v>
      </c>
      <c r="AO138" s="3"/>
      <c r="AP138" s="3">
        <f t="shared" ref="AP138:AP139" si="327">AN138+AO138</f>
        <v>43783.3</v>
      </c>
      <c r="AQ138" s="3"/>
      <c r="AR138" s="3">
        <f t="shared" si="232"/>
        <v>43783.3</v>
      </c>
      <c r="AS138" s="5" t="s">
        <v>118</v>
      </c>
      <c r="AT138" s="5"/>
    </row>
    <row r="139" spans="1:48" ht="63" customHeight="1" x14ac:dyDescent="0.35">
      <c r="A139" s="30" t="s">
        <v>204</v>
      </c>
      <c r="B139" s="33" t="s">
        <v>115</v>
      </c>
      <c r="C139" s="2" t="s">
        <v>3</v>
      </c>
      <c r="D139" s="4">
        <f>D141+D142</f>
        <v>196166.8</v>
      </c>
      <c r="E139" s="4">
        <f>E141+E142</f>
        <v>0</v>
      </c>
      <c r="F139" s="4">
        <f t="shared" si="233"/>
        <v>196166.8</v>
      </c>
      <c r="G139" s="4">
        <f>G141+G142</f>
        <v>1869</v>
      </c>
      <c r="H139" s="4">
        <f t="shared" si="317"/>
        <v>198035.8</v>
      </c>
      <c r="I139" s="4">
        <f>I141+I142</f>
        <v>0</v>
      </c>
      <c r="J139" s="4">
        <f t="shared" si="318"/>
        <v>198035.8</v>
      </c>
      <c r="K139" s="4">
        <f>K141+K142</f>
        <v>0</v>
      </c>
      <c r="L139" s="4">
        <f t="shared" si="319"/>
        <v>198035.8</v>
      </c>
      <c r="M139" s="4">
        <f>M141+M142</f>
        <v>0</v>
      </c>
      <c r="N139" s="4">
        <f>L139+M139</f>
        <v>198035.8</v>
      </c>
      <c r="O139" s="4">
        <f>O141+O142</f>
        <v>0</v>
      </c>
      <c r="P139" s="4">
        <f>N139+O139</f>
        <v>198035.8</v>
      </c>
      <c r="Q139" s="4">
        <f>Q141+Q142</f>
        <v>0</v>
      </c>
      <c r="R139" s="3">
        <f t="shared" si="230"/>
        <v>198035.8</v>
      </c>
      <c r="S139" s="4">
        <f t="shared" ref="S139:AF139" si="328">S141+S142</f>
        <v>196166.8</v>
      </c>
      <c r="T139" s="4">
        <f t="shared" ref="T139:V139" si="329">T141+T142</f>
        <v>0</v>
      </c>
      <c r="U139" s="4">
        <f t="shared" si="234"/>
        <v>196166.8</v>
      </c>
      <c r="V139" s="4">
        <f t="shared" si="329"/>
        <v>24162.6</v>
      </c>
      <c r="W139" s="4">
        <f t="shared" si="320"/>
        <v>220329.4</v>
      </c>
      <c r="X139" s="4">
        <f t="shared" ref="X139" si="330">X141+X142</f>
        <v>0</v>
      </c>
      <c r="Y139" s="4">
        <f t="shared" si="321"/>
        <v>220329.4</v>
      </c>
      <c r="Z139" s="4">
        <f t="shared" ref="Z139:AB139" si="331">Z141+Z142</f>
        <v>0</v>
      </c>
      <c r="AA139" s="4">
        <f t="shared" si="322"/>
        <v>220329.4</v>
      </c>
      <c r="AB139" s="4">
        <f t="shared" si="331"/>
        <v>0</v>
      </c>
      <c r="AC139" s="4">
        <f t="shared" si="323"/>
        <v>220329.4</v>
      </c>
      <c r="AD139" s="4">
        <f t="shared" ref="AD139" si="332">AD141+AD142</f>
        <v>0</v>
      </c>
      <c r="AE139" s="3">
        <f t="shared" si="231"/>
        <v>220329.4</v>
      </c>
      <c r="AF139" s="4">
        <f t="shared" si="328"/>
        <v>197280.30000000002</v>
      </c>
      <c r="AG139" s="3">
        <f t="shared" ref="AG139:AI139" si="333">AG141+AG142</f>
        <v>0</v>
      </c>
      <c r="AH139" s="3">
        <f t="shared" si="235"/>
        <v>197280.30000000002</v>
      </c>
      <c r="AI139" s="3">
        <f t="shared" si="333"/>
        <v>26215.399999999998</v>
      </c>
      <c r="AJ139" s="3">
        <f t="shared" si="324"/>
        <v>223495.7</v>
      </c>
      <c r="AK139" s="3">
        <f t="shared" ref="AK139:AM139" si="334">AK141+AK142</f>
        <v>0</v>
      </c>
      <c r="AL139" s="3">
        <f t="shared" si="325"/>
        <v>223495.7</v>
      </c>
      <c r="AM139" s="3">
        <f t="shared" si="334"/>
        <v>0</v>
      </c>
      <c r="AN139" s="3">
        <f t="shared" si="326"/>
        <v>223495.7</v>
      </c>
      <c r="AO139" s="3">
        <f t="shared" ref="AO139:AQ139" si="335">AO141+AO142</f>
        <v>0</v>
      </c>
      <c r="AP139" s="3">
        <f t="shared" si="327"/>
        <v>223495.7</v>
      </c>
      <c r="AQ139" s="3">
        <f t="shared" si="335"/>
        <v>0</v>
      </c>
      <c r="AR139" s="3">
        <f t="shared" si="232"/>
        <v>223495.7</v>
      </c>
      <c r="AS139" s="5"/>
      <c r="AT139" s="5"/>
    </row>
    <row r="140" spans="1:48" x14ac:dyDescent="0.35">
      <c r="A140" s="30"/>
      <c r="B140" s="33" t="s">
        <v>5</v>
      </c>
      <c r="C140" s="2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3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5"/>
      <c r="AT140" s="5"/>
    </row>
    <row r="141" spans="1:48" x14ac:dyDescent="0.35">
      <c r="A141" s="30"/>
      <c r="B141" s="33" t="s">
        <v>12</v>
      </c>
      <c r="C141" s="2"/>
      <c r="D141" s="4">
        <v>52965</v>
      </c>
      <c r="E141" s="4"/>
      <c r="F141" s="4">
        <f t="shared" si="233"/>
        <v>52965</v>
      </c>
      <c r="G141" s="4">
        <v>504.7</v>
      </c>
      <c r="H141" s="4">
        <f t="shared" ref="H141:H143" si="336">F141+G141</f>
        <v>53469.7</v>
      </c>
      <c r="I141" s="4"/>
      <c r="J141" s="4">
        <f t="shared" ref="J141:J143" si="337">H141+I141</f>
        <v>53469.7</v>
      </c>
      <c r="K141" s="4"/>
      <c r="L141" s="4">
        <f t="shared" ref="L141:L143" si="338">J141+K141</f>
        <v>53469.7</v>
      </c>
      <c r="M141" s="4"/>
      <c r="N141" s="4">
        <f>L141+M141</f>
        <v>53469.7</v>
      </c>
      <c r="O141" s="4"/>
      <c r="P141" s="4">
        <f>N141+O141</f>
        <v>53469.7</v>
      </c>
      <c r="Q141" s="4"/>
      <c r="R141" s="3">
        <f t="shared" si="230"/>
        <v>53469.7</v>
      </c>
      <c r="S141" s="4">
        <v>52965</v>
      </c>
      <c r="T141" s="4"/>
      <c r="U141" s="4">
        <f t="shared" si="234"/>
        <v>52965</v>
      </c>
      <c r="V141" s="4">
        <v>6523.9</v>
      </c>
      <c r="W141" s="4">
        <f t="shared" ref="W141:W143" si="339">U141+V141</f>
        <v>59488.9</v>
      </c>
      <c r="X141" s="4"/>
      <c r="Y141" s="4">
        <f t="shared" ref="Y141:Y143" si="340">W141+X141</f>
        <v>59488.9</v>
      </c>
      <c r="Z141" s="4"/>
      <c r="AA141" s="4">
        <f t="shared" ref="AA141:AA143" si="341">Y141+Z141</f>
        <v>59488.9</v>
      </c>
      <c r="AB141" s="4"/>
      <c r="AC141" s="4">
        <f t="shared" ref="AC141:AC143" si="342">AA141+AB141</f>
        <v>59488.9</v>
      </c>
      <c r="AD141" s="4"/>
      <c r="AE141" s="3">
        <f t="shared" si="231"/>
        <v>59488.9</v>
      </c>
      <c r="AF141" s="3">
        <v>49320.1</v>
      </c>
      <c r="AG141" s="3"/>
      <c r="AH141" s="3">
        <f t="shared" si="235"/>
        <v>49320.1</v>
      </c>
      <c r="AI141" s="3">
        <v>6553.8</v>
      </c>
      <c r="AJ141" s="3">
        <f t="shared" ref="AJ141:AJ143" si="343">AH141+AI141</f>
        <v>55873.9</v>
      </c>
      <c r="AK141" s="3"/>
      <c r="AL141" s="3">
        <f t="shared" ref="AL141:AL143" si="344">AJ141+AK141</f>
        <v>55873.9</v>
      </c>
      <c r="AM141" s="3"/>
      <c r="AN141" s="3">
        <f t="shared" ref="AN141:AN143" si="345">AL141+AM141</f>
        <v>55873.9</v>
      </c>
      <c r="AO141" s="3"/>
      <c r="AP141" s="3">
        <f t="shared" ref="AP141:AP143" si="346">AN141+AO141</f>
        <v>55873.9</v>
      </c>
      <c r="AQ141" s="3"/>
      <c r="AR141" s="3">
        <f t="shared" si="232"/>
        <v>55873.9</v>
      </c>
      <c r="AS141" s="5" t="s">
        <v>117</v>
      </c>
      <c r="AT141" s="5"/>
    </row>
    <row r="142" spans="1:48" x14ac:dyDescent="0.35">
      <c r="A142" s="30"/>
      <c r="B142" s="33" t="s">
        <v>20</v>
      </c>
      <c r="C142" s="2"/>
      <c r="D142" s="4">
        <v>143201.79999999999</v>
      </c>
      <c r="E142" s="4"/>
      <c r="F142" s="4">
        <f t="shared" si="233"/>
        <v>143201.79999999999</v>
      </c>
      <c r="G142" s="4">
        <v>1364.3</v>
      </c>
      <c r="H142" s="4">
        <f t="shared" si="336"/>
        <v>144566.09999999998</v>
      </c>
      <c r="I142" s="4"/>
      <c r="J142" s="4">
        <f t="shared" si="337"/>
        <v>144566.09999999998</v>
      </c>
      <c r="K142" s="4"/>
      <c r="L142" s="4">
        <f t="shared" si="338"/>
        <v>144566.09999999998</v>
      </c>
      <c r="M142" s="4"/>
      <c r="N142" s="4">
        <f>L142+M142</f>
        <v>144566.09999999998</v>
      </c>
      <c r="O142" s="4"/>
      <c r="P142" s="4">
        <f>N142+O142</f>
        <v>144566.09999999998</v>
      </c>
      <c r="Q142" s="4"/>
      <c r="R142" s="3">
        <f t="shared" si="230"/>
        <v>144566.09999999998</v>
      </c>
      <c r="S142" s="4">
        <v>143201.79999999999</v>
      </c>
      <c r="T142" s="4"/>
      <c r="U142" s="4">
        <f t="shared" si="234"/>
        <v>143201.79999999999</v>
      </c>
      <c r="V142" s="4">
        <v>17638.7</v>
      </c>
      <c r="W142" s="4">
        <f t="shared" si="339"/>
        <v>160840.5</v>
      </c>
      <c r="X142" s="4"/>
      <c r="Y142" s="4">
        <f t="shared" si="340"/>
        <v>160840.5</v>
      </c>
      <c r="Z142" s="4"/>
      <c r="AA142" s="4">
        <f t="shared" si="341"/>
        <v>160840.5</v>
      </c>
      <c r="AB142" s="4"/>
      <c r="AC142" s="4">
        <f t="shared" si="342"/>
        <v>160840.5</v>
      </c>
      <c r="AD142" s="4"/>
      <c r="AE142" s="3">
        <f t="shared" si="231"/>
        <v>160840.5</v>
      </c>
      <c r="AF142" s="3">
        <v>147960.20000000001</v>
      </c>
      <c r="AG142" s="3"/>
      <c r="AH142" s="3">
        <f t="shared" si="235"/>
        <v>147960.20000000001</v>
      </c>
      <c r="AI142" s="3">
        <v>19661.599999999999</v>
      </c>
      <c r="AJ142" s="3">
        <f t="shared" si="343"/>
        <v>167621.80000000002</v>
      </c>
      <c r="AK142" s="3"/>
      <c r="AL142" s="3">
        <f t="shared" si="344"/>
        <v>167621.80000000002</v>
      </c>
      <c r="AM142" s="3"/>
      <c r="AN142" s="3">
        <f t="shared" si="345"/>
        <v>167621.80000000002</v>
      </c>
      <c r="AO142" s="3"/>
      <c r="AP142" s="3">
        <f t="shared" si="346"/>
        <v>167621.80000000002</v>
      </c>
      <c r="AQ142" s="3"/>
      <c r="AR142" s="3">
        <f t="shared" si="232"/>
        <v>167621.80000000002</v>
      </c>
      <c r="AS142" s="5" t="s">
        <v>117</v>
      </c>
      <c r="AT142" s="5"/>
    </row>
    <row r="143" spans="1:48" x14ac:dyDescent="0.35">
      <c r="A143" s="30"/>
      <c r="B143" s="33" t="s">
        <v>27</v>
      </c>
      <c r="C143" s="33"/>
      <c r="D143" s="3">
        <f>D145+D146</f>
        <v>545691.1</v>
      </c>
      <c r="E143" s="3"/>
      <c r="F143" s="4">
        <f t="shared" si="233"/>
        <v>545691.1</v>
      </c>
      <c r="G143" s="3">
        <f>G145+G146</f>
        <v>15047.825000000001</v>
      </c>
      <c r="H143" s="4">
        <f t="shared" si="336"/>
        <v>560738.92499999993</v>
      </c>
      <c r="I143" s="3">
        <f>I145+I146</f>
        <v>0</v>
      </c>
      <c r="J143" s="4">
        <f t="shared" si="337"/>
        <v>560738.92499999993</v>
      </c>
      <c r="K143" s="3">
        <f>K145+K146</f>
        <v>21381.073</v>
      </c>
      <c r="L143" s="4">
        <f t="shared" si="338"/>
        <v>582119.99799999991</v>
      </c>
      <c r="M143" s="3">
        <f>M145+M146</f>
        <v>0</v>
      </c>
      <c r="N143" s="4">
        <f>L143+M143</f>
        <v>582119.99799999991</v>
      </c>
      <c r="O143" s="3">
        <f>O145+O146</f>
        <v>-419.00700000000001</v>
      </c>
      <c r="P143" s="4">
        <f>N143+O143</f>
        <v>581700.99099999992</v>
      </c>
      <c r="Q143" s="3">
        <f>Q145+Q146</f>
        <v>3321.0380000000005</v>
      </c>
      <c r="R143" s="3">
        <f t="shared" si="230"/>
        <v>585022.02899999986</v>
      </c>
      <c r="S143" s="3">
        <f t="shared" ref="S143:AF143" si="347">S145+S146</f>
        <v>186329.3</v>
      </c>
      <c r="T143" s="3">
        <f t="shared" ref="T143:V143" si="348">T145+T146</f>
        <v>0</v>
      </c>
      <c r="U143" s="4">
        <f t="shared" si="234"/>
        <v>186329.3</v>
      </c>
      <c r="V143" s="3">
        <f t="shared" si="348"/>
        <v>0</v>
      </c>
      <c r="W143" s="4">
        <f t="shared" si="339"/>
        <v>186329.3</v>
      </c>
      <c r="X143" s="3">
        <f t="shared" ref="X143" si="349">X145+X146</f>
        <v>-51950</v>
      </c>
      <c r="Y143" s="4">
        <f t="shared" si="340"/>
        <v>134379.29999999999</v>
      </c>
      <c r="Z143" s="3">
        <f t="shared" ref="Z143:AB143" si="350">Z145+Z146</f>
        <v>0</v>
      </c>
      <c r="AA143" s="4">
        <f t="shared" si="341"/>
        <v>134379.29999999999</v>
      </c>
      <c r="AB143" s="3">
        <f t="shared" si="350"/>
        <v>0</v>
      </c>
      <c r="AC143" s="4">
        <f t="shared" si="342"/>
        <v>134379.29999999999</v>
      </c>
      <c r="AD143" s="3">
        <f t="shared" ref="AD143" si="351">AD145+AD146</f>
        <v>65488.316999999995</v>
      </c>
      <c r="AE143" s="3">
        <f t="shared" si="231"/>
        <v>199867.61699999997</v>
      </c>
      <c r="AF143" s="3">
        <f t="shared" si="347"/>
        <v>328747.2</v>
      </c>
      <c r="AG143" s="3">
        <f t="shared" ref="AG143:AI143" si="352">AG145+AG146</f>
        <v>0</v>
      </c>
      <c r="AH143" s="3">
        <f t="shared" si="235"/>
        <v>328747.2</v>
      </c>
      <c r="AI143" s="3">
        <f t="shared" si="352"/>
        <v>0</v>
      </c>
      <c r="AJ143" s="3">
        <f t="shared" si="343"/>
        <v>328747.2</v>
      </c>
      <c r="AK143" s="3">
        <f t="shared" ref="AK143:AM143" si="353">AK145+AK146</f>
        <v>-124630</v>
      </c>
      <c r="AL143" s="3">
        <f t="shared" si="344"/>
        <v>204117.2</v>
      </c>
      <c r="AM143" s="3">
        <f t="shared" si="353"/>
        <v>0</v>
      </c>
      <c r="AN143" s="3">
        <f t="shared" si="345"/>
        <v>204117.2</v>
      </c>
      <c r="AO143" s="3">
        <f t="shared" ref="AO143:AQ143" si="354">AO145+AO146</f>
        <v>0</v>
      </c>
      <c r="AP143" s="3">
        <f t="shared" si="346"/>
        <v>204117.2</v>
      </c>
      <c r="AQ143" s="3">
        <f t="shared" si="354"/>
        <v>131171.29599999997</v>
      </c>
      <c r="AR143" s="3">
        <f t="shared" si="232"/>
        <v>335288.49599999998</v>
      </c>
      <c r="AS143" s="5"/>
      <c r="AT143" s="5"/>
    </row>
    <row r="144" spans="1:48" x14ac:dyDescent="0.35">
      <c r="A144" s="30"/>
      <c r="B144" s="14" t="s">
        <v>5</v>
      </c>
      <c r="C144" s="33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3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5"/>
      <c r="AT144" s="5"/>
    </row>
    <row r="145" spans="1:48" hidden="1" x14ac:dyDescent="0.35">
      <c r="A145" s="13"/>
      <c r="B145" s="15" t="s">
        <v>6</v>
      </c>
      <c r="C145" s="1"/>
      <c r="D145" s="4">
        <f>D147+D150+D152+D153+D154+D155+D156+D157+D160+D164+D166</f>
        <v>483329.4</v>
      </c>
      <c r="E145" s="4">
        <f>E147+E150+E152+E153+E154+E155+E156+E157+E160+E164+E166</f>
        <v>0</v>
      </c>
      <c r="F145" s="4">
        <f t="shared" si="233"/>
        <v>483329.4</v>
      </c>
      <c r="G145" s="4">
        <f>G147+G150+G152+G153+G154+G155+G156+G157+G160+G164+G166+G167+G168+G169</f>
        <v>15047.825000000001</v>
      </c>
      <c r="H145" s="4">
        <f t="shared" ref="H145:H148" si="355">F145+G145</f>
        <v>498377.22500000003</v>
      </c>
      <c r="I145" s="4">
        <f>I147+I150+I152+I153+I154+I155+I156+I157+I160+I164+I166+I167+I168+I169</f>
        <v>0</v>
      </c>
      <c r="J145" s="4">
        <f t="shared" ref="J145:J148" si="356">H145+I145</f>
        <v>498377.22500000003</v>
      </c>
      <c r="K145" s="4">
        <f>K147+K150+K152+K153+K154+K155+K156+K157+K160+K164+K166+K167+K168+K169+K170</f>
        <v>21381.073</v>
      </c>
      <c r="L145" s="4">
        <f t="shared" ref="L145:L148" si="357">J145+K145</f>
        <v>519758.29800000001</v>
      </c>
      <c r="M145" s="4">
        <f>M147+M150+M152+M153+M154+M155+M156+M157+M160+M164+M166+M167+M168+M169+M170</f>
        <v>0</v>
      </c>
      <c r="N145" s="4">
        <f>L145+M145</f>
        <v>519758.29800000001</v>
      </c>
      <c r="O145" s="4">
        <f>O147+O150+O152+O153+O154+O155+O156+O157+O160+O164+O166+O167+O168+O169+O170</f>
        <v>-419.00700000000001</v>
      </c>
      <c r="P145" s="4">
        <f>N145+O145</f>
        <v>519339.29100000003</v>
      </c>
      <c r="Q145" s="4">
        <f>Q147+Q150+Q152+Q153+Q154+Q155+Q156+Q157+Q160+Q164+Q166+Q167+Q168+Q169+Q170+Q171+Q172</f>
        <v>3321.0380000000005</v>
      </c>
      <c r="R145" s="4">
        <f t="shared" si="230"/>
        <v>522660.32900000003</v>
      </c>
      <c r="S145" s="4">
        <f t="shared" ref="S145:AF145" si="358">S147+S150+S152+S153+S154+S155+S156+S157+S160+S164+S166</f>
        <v>123967.6</v>
      </c>
      <c r="T145" s="4">
        <f t="shared" ref="T145" si="359">T147+T150+T152+T153+T154+T155+T156+T157+T160+T164+T166</f>
        <v>0</v>
      </c>
      <c r="U145" s="4">
        <f t="shared" si="234"/>
        <v>123967.6</v>
      </c>
      <c r="V145" s="4">
        <f>V147+V150+V152+V153+V154+V155+V156+V157+V160+V164+V166+V167+V168+V169</f>
        <v>0</v>
      </c>
      <c r="W145" s="4">
        <f t="shared" ref="W145:W148" si="360">U145+V145</f>
        <v>123967.6</v>
      </c>
      <c r="X145" s="4">
        <f>X147+X150+X152+X153+X154+X155+X156+X157+X160+X164+X166+X167+X168+X169+X170</f>
        <v>-51950</v>
      </c>
      <c r="Y145" s="4">
        <f t="shared" ref="Y145:Y148" si="361">W145+X145</f>
        <v>72017.600000000006</v>
      </c>
      <c r="Z145" s="4">
        <f>Z147+Z150+Z152+Z153+Z154+Z155+Z156+Z157+Z160+Z164+Z166+Z167+Z168+Z169+Z170</f>
        <v>0</v>
      </c>
      <c r="AA145" s="4">
        <f t="shared" ref="AA145:AA148" si="362">Y145+Z145</f>
        <v>72017.600000000006</v>
      </c>
      <c r="AB145" s="4">
        <f>AB147+AB150+AB152+AB153+AB154+AB155+AB156+AB157+AB160+AB164+AB166+AB167+AB168+AB169+AB170</f>
        <v>0</v>
      </c>
      <c r="AC145" s="4">
        <f t="shared" ref="AC145:AC148" si="363">AA145+AB145</f>
        <v>72017.600000000006</v>
      </c>
      <c r="AD145" s="4">
        <f>AD147+AD150+AD152+AD153+AD154+AD155+AD156+AD157+AD160+AD164+AD166+AD167+AD168+AD169+AD170+AD171+AD172</f>
        <v>65488.316999999995</v>
      </c>
      <c r="AE145" s="4">
        <f t="shared" si="231"/>
        <v>137505.91700000002</v>
      </c>
      <c r="AF145" s="4">
        <f t="shared" si="358"/>
        <v>245086</v>
      </c>
      <c r="AG145" s="3">
        <f t="shared" ref="AG145" si="364">AG147+AG150+AG152+AG153+AG154+AG155+AG156+AG157+AG160+AG164+AG166</f>
        <v>0</v>
      </c>
      <c r="AH145" s="3">
        <f t="shared" si="235"/>
        <v>245086</v>
      </c>
      <c r="AI145" s="3">
        <f>AI147+AI150+AI152+AI153+AI154+AI155+AI156+AI157+AI160+AI164+AI166+AI167+AI168+AI169</f>
        <v>0</v>
      </c>
      <c r="AJ145" s="3">
        <f t="shared" ref="AJ145:AJ148" si="365">AH145+AI145</f>
        <v>245086</v>
      </c>
      <c r="AK145" s="3">
        <f>AK147+AK150+AK152+AK153+AK154+AK155+AK156+AK157+AK160+AK164+AK166+AK167+AK168+AK169+AK170</f>
        <v>-124630</v>
      </c>
      <c r="AL145" s="3">
        <f t="shared" ref="AL145:AL148" si="366">AJ145+AK145</f>
        <v>120456</v>
      </c>
      <c r="AM145" s="3">
        <f>AM147+AM150+AM152+AM153+AM154+AM155+AM156+AM157+AM160+AM164+AM166+AM167+AM168+AM169+AM170</f>
        <v>0</v>
      </c>
      <c r="AN145" s="3">
        <f t="shared" ref="AN145:AN148" si="367">AL145+AM145</f>
        <v>120456</v>
      </c>
      <c r="AO145" s="3">
        <f>AO147+AO150+AO152+AO153+AO154+AO155+AO156+AO157+AO160+AO164+AO166+AO167+AO168+AO169+AO170</f>
        <v>0</v>
      </c>
      <c r="AP145" s="3">
        <f t="shared" ref="AP145:AP148" si="368">AN145+AO145</f>
        <v>120456</v>
      </c>
      <c r="AQ145" s="3">
        <f>AQ147+AQ150+AQ152+AQ153+AQ154+AQ155+AQ156+AQ157+AQ160+AQ164+AQ166+AQ167+AQ168+AQ169+AQ170+AQ171+AQ172</f>
        <v>131171.29599999997</v>
      </c>
      <c r="AR145" s="3">
        <f t="shared" si="232"/>
        <v>251627.29599999997</v>
      </c>
      <c r="AS145" s="5"/>
      <c r="AT145" s="5">
        <v>0</v>
      </c>
    </row>
    <row r="146" spans="1:48" x14ac:dyDescent="0.35">
      <c r="A146" s="30"/>
      <c r="B146" s="14" t="s">
        <v>12</v>
      </c>
      <c r="C146" s="33"/>
      <c r="D146" s="4">
        <f>D151</f>
        <v>62361.7</v>
      </c>
      <c r="E146" s="4">
        <f>E151</f>
        <v>0</v>
      </c>
      <c r="F146" s="4">
        <f t="shared" si="233"/>
        <v>62361.7</v>
      </c>
      <c r="G146" s="4">
        <f>G151</f>
        <v>0</v>
      </c>
      <c r="H146" s="4">
        <f t="shared" si="355"/>
        <v>62361.7</v>
      </c>
      <c r="I146" s="4">
        <f>I151</f>
        <v>0</v>
      </c>
      <c r="J146" s="4">
        <f t="shared" si="356"/>
        <v>62361.7</v>
      </c>
      <c r="K146" s="4">
        <f>K151</f>
        <v>0</v>
      </c>
      <c r="L146" s="4">
        <f t="shared" si="357"/>
        <v>62361.7</v>
      </c>
      <c r="M146" s="4">
        <f>M151</f>
        <v>0</v>
      </c>
      <c r="N146" s="4">
        <f>L146+M146</f>
        <v>62361.7</v>
      </c>
      <c r="O146" s="4">
        <f>O151</f>
        <v>0</v>
      </c>
      <c r="P146" s="4">
        <f>N146+O146</f>
        <v>62361.7</v>
      </c>
      <c r="Q146" s="4">
        <f>Q151</f>
        <v>0</v>
      </c>
      <c r="R146" s="3">
        <f t="shared" si="230"/>
        <v>62361.7</v>
      </c>
      <c r="S146" s="4">
        <f t="shared" ref="S146:AF146" si="369">S151</f>
        <v>62361.7</v>
      </c>
      <c r="T146" s="4">
        <f t="shared" ref="T146:V146" si="370">T151</f>
        <v>0</v>
      </c>
      <c r="U146" s="4">
        <f t="shared" si="234"/>
        <v>62361.7</v>
      </c>
      <c r="V146" s="4">
        <f t="shared" si="370"/>
        <v>0</v>
      </c>
      <c r="W146" s="4">
        <f t="shared" si="360"/>
        <v>62361.7</v>
      </c>
      <c r="X146" s="4">
        <f t="shared" ref="X146" si="371">X151</f>
        <v>0</v>
      </c>
      <c r="Y146" s="4">
        <f t="shared" si="361"/>
        <v>62361.7</v>
      </c>
      <c r="Z146" s="4">
        <f t="shared" ref="Z146:AB146" si="372">Z151</f>
        <v>0</v>
      </c>
      <c r="AA146" s="4">
        <f t="shared" si="362"/>
        <v>62361.7</v>
      </c>
      <c r="AB146" s="4">
        <f t="shared" si="372"/>
        <v>0</v>
      </c>
      <c r="AC146" s="4">
        <f t="shared" si="363"/>
        <v>62361.7</v>
      </c>
      <c r="AD146" s="4">
        <f t="shared" ref="AD146" si="373">AD151</f>
        <v>0</v>
      </c>
      <c r="AE146" s="3">
        <f t="shared" si="231"/>
        <v>62361.7</v>
      </c>
      <c r="AF146" s="4">
        <f t="shared" si="369"/>
        <v>83661.2</v>
      </c>
      <c r="AG146" s="3">
        <f t="shared" ref="AG146:AI146" si="374">AG151</f>
        <v>0</v>
      </c>
      <c r="AH146" s="3">
        <f t="shared" si="235"/>
        <v>83661.2</v>
      </c>
      <c r="AI146" s="3">
        <f t="shared" si="374"/>
        <v>0</v>
      </c>
      <c r="AJ146" s="3">
        <f t="shared" si="365"/>
        <v>83661.2</v>
      </c>
      <c r="AK146" s="3">
        <f t="shared" ref="AK146:AM146" si="375">AK151</f>
        <v>0</v>
      </c>
      <c r="AL146" s="3">
        <f t="shared" si="366"/>
        <v>83661.2</v>
      </c>
      <c r="AM146" s="3">
        <f t="shared" si="375"/>
        <v>0</v>
      </c>
      <c r="AN146" s="3">
        <f t="shared" si="367"/>
        <v>83661.2</v>
      </c>
      <c r="AO146" s="3">
        <f t="shared" ref="AO146:AQ146" si="376">AO151</f>
        <v>0</v>
      </c>
      <c r="AP146" s="3">
        <f t="shared" si="368"/>
        <v>83661.2</v>
      </c>
      <c r="AQ146" s="3">
        <f t="shared" si="376"/>
        <v>0</v>
      </c>
      <c r="AR146" s="3">
        <f t="shared" si="232"/>
        <v>83661.2</v>
      </c>
      <c r="AS146" s="5"/>
      <c r="AT146" s="5"/>
    </row>
    <row r="147" spans="1:48" ht="36" x14ac:dyDescent="0.35">
      <c r="A147" s="30" t="s">
        <v>205</v>
      </c>
      <c r="B147" s="14" t="s">
        <v>45</v>
      </c>
      <c r="C147" s="2" t="s">
        <v>97</v>
      </c>
      <c r="D147" s="4">
        <v>17026.900000000001</v>
      </c>
      <c r="E147" s="4"/>
      <c r="F147" s="4">
        <f t="shared" si="233"/>
        <v>17026.900000000001</v>
      </c>
      <c r="G147" s="4"/>
      <c r="H147" s="4">
        <f t="shared" si="355"/>
        <v>17026.900000000001</v>
      </c>
      <c r="I147" s="4"/>
      <c r="J147" s="4">
        <f t="shared" si="356"/>
        <v>17026.900000000001</v>
      </c>
      <c r="K147" s="4"/>
      <c r="L147" s="4">
        <f t="shared" si="357"/>
        <v>17026.900000000001</v>
      </c>
      <c r="M147" s="4"/>
      <c r="N147" s="4">
        <f>L147+M147</f>
        <v>17026.900000000001</v>
      </c>
      <c r="O147" s="4">
        <f>-51.007</f>
        <v>-51.006999999999998</v>
      </c>
      <c r="P147" s="4">
        <f>N147+O147</f>
        <v>16975.893</v>
      </c>
      <c r="Q147" s="4">
        <v>-16975.893</v>
      </c>
      <c r="R147" s="3">
        <f t="shared" ref="R147:R211" si="377">P147+Q147</f>
        <v>0</v>
      </c>
      <c r="S147" s="4">
        <v>0</v>
      </c>
      <c r="T147" s="4">
        <v>0</v>
      </c>
      <c r="U147" s="4">
        <f t="shared" si="234"/>
        <v>0</v>
      </c>
      <c r="V147" s="4">
        <v>0</v>
      </c>
      <c r="W147" s="4">
        <f t="shared" si="360"/>
        <v>0</v>
      </c>
      <c r="X147" s="4">
        <v>0</v>
      </c>
      <c r="Y147" s="4">
        <f t="shared" si="361"/>
        <v>0</v>
      </c>
      <c r="Z147" s="4">
        <v>0</v>
      </c>
      <c r="AA147" s="4">
        <f t="shared" si="362"/>
        <v>0</v>
      </c>
      <c r="AB147" s="4"/>
      <c r="AC147" s="4">
        <f t="shared" si="363"/>
        <v>0</v>
      </c>
      <c r="AD147" s="4">
        <v>16975.893</v>
      </c>
      <c r="AE147" s="3">
        <f t="shared" ref="AE147:AE211" si="378">AC147+AD147</f>
        <v>16975.893</v>
      </c>
      <c r="AF147" s="3">
        <v>0</v>
      </c>
      <c r="AG147" s="3">
        <v>0</v>
      </c>
      <c r="AH147" s="3">
        <f t="shared" si="235"/>
        <v>0</v>
      </c>
      <c r="AI147" s="3"/>
      <c r="AJ147" s="3">
        <f t="shared" si="365"/>
        <v>0</v>
      </c>
      <c r="AK147" s="3"/>
      <c r="AL147" s="3">
        <f t="shared" si="366"/>
        <v>0</v>
      </c>
      <c r="AM147" s="3"/>
      <c r="AN147" s="3">
        <f t="shared" si="367"/>
        <v>0</v>
      </c>
      <c r="AO147" s="3"/>
      <c r="AP147" s="3">
        <f t="shared" si="368"/>
        <v>0</v>
      </c>
      <c r="AQ147" s="3"/>
      <c r="AR147" s="3">
        <f t="shared" ref="AR147:AR211" si="379">AP147+AQ147</f>
        <v>0</v>
      </c>
      <c r="AS147" s="5" t="s">
        <v>139</v>
      </c>
      <c r="AT147" s="5"/>
    </row>
    <row r="148" spans="1:48" ht="36" x14ac:dyDescent="0.35">
      <c r="A148" s="30" t="s">
        <v>206</v>
      </c>
      <c r="B148" s="14" t="s">
        <v>46</v>
      </c>
      <c r="C148" s="2" t="s">
        <v>97</v>
      </c>
      <c r="D148" s="4">
        <f>D150+D151</f>
        <v>152367.29999999999</v>
      </c>
      <c r="E148" s="4">
        <f>E150+E151</f>
        <v>0</v>
      </c>
      <c r="F148" s="4">
        <f t="shared" si="233"/>
        <v>152367.29999999999</v>
      </c>
      <c r="G148" s="4">
        <f>G150+G151</f>
        <v>0</v>
      </c>
      <c r="H148" s="4">
        <f t="shared" si="355"/>
        <v>152367.29999999999</v>
      </c>
      <c r="I148" s="4">
        <f>I150+I151</f>
        <v>0</v>
      </c>
      <c r="J148" s="4">
        <f t="shared" si="356"/>
        <v>152367.29999999999</v>
      </c>
      <c r="K148" s="4">
        <f>K150+K151</f>
        <v>0</v>
      </c>
      <c r="L148" s="4">
        <f t="shared" si="357"/>
        <v>152367.29999999999</v>
      </c>
      <c r="M148" s="4">
        <f>M150+M151</f>
        <v>0</v>
      </c>
      <c r="N148" s="4">
        <f>L148+M148</f>
        <v>152367.29999999999</v>
      </c>
      <c r="O148" s="4">
        <f>O150+O151</f>
        <v>-368</v>
      </c>
      <c r="P148" s="4">
        <f>N148+O148</f>
        <v>151999.29999999999</v>
      </c>
      <c r="Q148" s="4">
        <f>Q150+Q151</f>
        <v>0</v>
      </c>
      <c r="R148" s="3">
        <f t="shared" si="377"/>
        <v>151999.29999999999</v>
      </c>
      <c r="S148" s="4">
        <f t="shared" ref="S148:AF148" si="380">S150+S151</f>
        <v>122861.7</v>
      </c>
      <c r="T148" s="4">
        <f t="shared" ref="T148:V148" si="381">T150+T151</f>
        <v>0</v>
      </c>
      <c r="U148" s="4">
        <f t="shared" si="234"/>
        <v>122861.7</v>
      </c>
      <c r="V148" s="4">
        <f t="shared" si="381"/>
        <v>0</v>
      </c>
      <c r="W148" s="4">
        <f t="shared" si="360"/>
        <v>122861.7</v>
      </c>
      <c r="X148" s="4">
        <f t="shared" ref="X148" si="382">X150+X151</f>
        <v>0</v>
      </c>
      <c r="Y148" s="4">
        <f t="shared" si="361"/>
        <v>122861.7</v>
      </c>
      <c r="Z148" s="4">
        <f t="shared" ref="Z148:AB148" si="383">Z150+Z151</f>
        <v>0</v>
      </c>
      <c r="AA148" s="4">
        <f t="shared" si="362"/>
        <v>122861.7</v>
      </c>
      <c r="AB148" s="4">
        <f t="shared" si="383"/>
        <v>0</v>
      </c>
      <c r="AC148" s="4">
        <f t="shared" si="363"/>
        <v>122861.7</v>
      </c>
      <c r="AD148" s="4">
        <f t="shared" ref="AD148" si="384">AD150+AD151</f>
        <v>0</v>
      </c>
      <c r="AE148" s="3">
        <f t="shared" si="378"/>
        <v>122861.7</v>
      </c>
      <c r="AF148" s="4">
        <f t="shared" si="380"/>
        <v>144161.20000000001</v>
      </c>
      <c r="AG148" s="3">
        <f t="shared" ref="AG148:AI148" si="385">AG150+AG151</f>
        <v>0</v>
      </c>
      <c r="AH148" s="3">
        <f t="shared" si="235"/>
        <v>144161.20000000001</v>
      </c>
      <c r="AI148" s="3">
        <f t="shared" si="385"/>
        <v>0</v>
      </c>
      <c r="AJ148" s="3">
        <f t="shared" si="365"/>
        <v>144161.20000000001</v>
      </c>
      <c r="AK148" s="3">
        <f t="shared" ref="AK148:AM148" si="386">AK150+AK151</f>
        <v>0</v>
      </c>
      <c r="AL148" s="3">
        <f t="shared" si="366"/>
        <v>144161.20000000001</v>
      </c>
      <c r="AM148" s="3">
        <f t="shared" si="386"/>
        <v>0</v>
      </c>
      <c r="AN148" s="3">
        <f t="shared" si="367"/>
        <v>144161.20000000001</v>
      </c>
      <c r="AO148" s="3">
        <f t="shared" ref="AO148:AQ148" si="387">AO150+AO151</f>
        <v>0</v>
      </c>
      <c r="AP148" s="3">
        <f t="shared" si="368"/>
        <v>144161.20000000001</v>
      </c>
      <c r="AQ148" s="3">
        <f t="shared" si="387"/>
        <v>0</v>
      </c>
      <c r="AR148" s="3">
        <f t="shared" si="379"/>
        <v>144161.20000000001</v>
      </c>
      <c r="AS148" s="5"/>
      <c r="AT148" s="5"/>
    </row>
    <row r="149" spans="1:48" x14ac:dyDescent="0.35">
      <c r="A149" s="30"/>
      <c r="B149" s="14" t="s">
        <v>5</v>
      </c>
      <c r="C149" s="33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3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5"/>
      <c r="AT149" s="5"/>
    </row>
    <row r="150" spans="1:48" hidden="1" x14ac:dyDescent="0.35">
      <c r="A150" s="13"/>
      <c r="B150" s="15" t="s">
        <v>6</v>
      </c>
      <c r="C150" s="1"/>
      <c r="D150" s="4">
        <v>90005.6</v>
      </c>
      <c r="E150" s="4"/>
      <c r="F150" s="4">
        <f t="shared" si="233"/>
        <v>90005.6</v>
      </c>
      <c r="G150" s="4"/>
      <c r="H150" s="4">
        <f t="shared" ref="H150:H158" si="388">F150+G150</f>
        <v>90005.6</v>
      </c>
      <c r="I150" s="4"/>
      <c r="J150" s="4">
        <f t="shared" ref="J150:J158" si="389">H150+I150</f>
        <v>90005.6</v>
      </c>
      <c r="K150" s="4"/>
      <c r="L150" s="4">
        <f t="shared" ref="L150:L158" si="390">J150+K150</f>
        <v>90005.6</v>
      </c>
      <c r="M150" s="4"/>
      <c r="N150" s="4">
        <f t="shared" ref="N150:N158" si="391">L150+M150</f>
        <v>90005.6</v>
      </c>
      <c r="O150" s="4">
        <v>-368</v>
      </c>
      <c r="P150" s="4">
        <f t="shared" ref="P150:P158" si="392">N150+O150</f>
        <v>89637.6</v>
      </c>
      <c r="Q150" s="4"/>
      <c r="R150" s="4">
        <f t="shared" si="377"/>
        <v>89637.6</v>
      </c>
      <c r="S150" s="4">
        <v>60500</v>
      </c>
      <c r="T150" s="4"/>
      <c r="U150" s="4">
        <f t="shared" si="234"/>
        <v>60500</v>
      </c>
      <c r="V150" s="4"/>
      <c r="W150" s="4">
        <f t="shared" ref="W150:W158" si="393">U150+V150</f>
        <v>60500</v>
      </c>
      <c r="X150" s="4"/>
      <c r="Y150" s="4">
        <f t="shared" ref="Y150:Y158" si="394">W150+X150</f>
        <v>60500</v>
      </c>
      <c r="Z150" s="4"/>
      <c r="AA150" s="4">
        <f t="shared" ref="AA150:AA158" si="395">Y150+Z150</f>
        <v>60500</v>
      </c>
      <c r="AB150" s="4"/>
      <c r="AC150" s="4">
        <f t="shared" ref="AC150:AC158" si="396">AA150+AB150</f>
        <v>60500</v>
      </c>
      <c r="AD150" s="4"/>
      <c r="AE150" s="4">
        <f t="shared" si="378"/>
        <v>60500</v>
      </c>
      <c r="AF150" s="3">
        <v>60500</v>
      </c>
      <c r="AG150" s="3"/>
      <c r="AH150" s="3">
        <f t="shared" si="235"/>
        <v>60500</v>
      </c>
      <c r="AI150" s="3"/>
      <c r="AJ150" s="3">
        <f t="shared" ref="AJ150:AJ158" si="397">AH150+AI150</f>
        <v>60500</v>
      </c>
      <c r="AK150" s="3"/>
      <c r="AL150" s="3">
        <f t="shared" ref="AL150:AL158" si="398">AJ150+AK150</f>
        <v>60500</v>
      </c>
      <c r="AM150" s="3"/>
      <c r="AN150" s="3">
        <f t="shared" ref="AN150:AN158" si="399">AL150+AM150</f>
        <v>60500</v>
      </c>
      <c r="AO150" s="3"/>
      <c r="AP150" s="3">
        <f t="shared" ref="AP150:AP158" si="400">AN150+AO150</f>
        <v>60500</v>
      </c>
      <c r="AQ150" s="3"/>
      <c r="AR150" s="3">
        <f t="shared" si="379"/>
        <v>60500</v>
      </c>
      <c r="AS150" s="5" t="s">
        <v>280</v>
      </c>
      <c r="AT150" s="5">
        <v>0</v>
      </c>
    </row>
    <row r="151" spans="1:48" x14ac:dyDescent="0.35">
      <c r="A151" s="30"/>
      <c r="B151" s="14" t="s">
        <v>12</v>
      </c>
      <c r="C151" s="33"/>
      <c r="D151" s="4">
        <v>62361.7</v>
      </c>
      <c r="E151" s="4"/>
      <c r="F151" s="4">
        <f t="shared" si="233"/>
        <v>62361.7</v>
      </c>
      <c r="G151" s="4"/>
      <c r="H151" s="4">
        <f t="shared" si="388"/>
        <v>62361.7</v>
      </c>
      <c r="I151" s="4"/>
      <c r="J151" s="4">
        <f t="shared" si="389"/>
        <v>62361.7</v>
      </c>
      <c r="K151" s="4"/>
      <c r="L151" s="4">
        <f t="shared" si="390"/>
        <v>62361.7</v>
      </c>
      <c r="M151" s="4"/>
      <c r="N151" s="4">
        <f t="shared" si="391"/>
        <v>62361.7</v>
      </c>
      <c r="O151" s="4"/>
      <c r="P151" s="4">
        <f t="shared" si="392"/>
        <v>62361.7</v>
      </c>
      <c r="Q151" s="4"/>
      <c r="R151" s="3">
        <f t="shared" si="377"/>
        <v>62361.7</v>
      </c>
      <c r="S151" s="4">
        <v>62361.7</v>
      </c>
      <c r="T151" s="4"/>
      <c r="U151" s="4">
        <f t="shared" si="234"/>
        <v>62361.7</v>
      </c>
      <c r="V151" s="4"/>
      <c r="W151" s="4">
        <f t="shared" si="393"/>
        <v>62361.7</v>
      </c>
      <c r="X151" s="4"/>
      <c r="Y151" s="4">
        <f t="shared" si="394"/>
        <v>62361.7</v>
      </c>
      <c r="Z151" s="4"/>
      <c r="AA151" s="4">
        <f t="shared" si="395"/>
        <v>62361.7</v>
      </c>
      <c r="AB151" s="4"/>
      <c r="AC151" s="4">
        <f t="shared" si="396"/>
        <v>62361.7</v>
      </c>
      <c r="AD151" s="4"/>
      <c r="AE151" s="3">
        <f t="shared" si="378"/>
        <v>62361.7</v>
      </c>
      <c r="AF151" s="3">
        <v>83661.2</v>
      </c>
      <c r="AG151" s="3"/>
      <c r="AH151" s="3">
        <f t="shared" si="235"/>
        <v>83661.2</v>
      </c>
      <c r="AI151" s="3"/>
      <c r="AJ151" s="3">
        <f t="shared" si="397"/>
        <v>83661.2</v>
      </c>
      <c r="AK151" s="3"/>
      <c r="AL151" s="3">
        <f t="shared" si="398"/>
        <v>83661.2</v>
      </c>
      <c r="AM151" s="3"/>
      <c r="AN151" s="3">
        <f t="shared" si="399"/>
        <v>83661.2</v>
      </c>
      <c r="AO151" s="3"/>
      <c r="AP151" s="3">
        <f t="shared" si="400"/>
        <v>83661.2</v>
      </c>
      <c r="AQ151" s="3"/>
      <c r="AR151" s="3">
        <f t="shared" si="379"/>
        <v>83661.2</v>
      </c>
      <c r="AS151" s="5" t="s">
        <v>279</v>
      </c>
      <c r="AT151" s="5"/>
    </row>
    <row r="152" spans="1:48" ht="36" x14ac:dyDescent="0.35">
      <c r="A152" s="30" t="s">
        <v>207</v>
      </c>
      <c r="B152" s="14" t="s">
        <v>47</v>
      </c>
      <c r="C152" s="2" t="s">
        <v>97</v>
      </c>
      <c r="D152" s="4">
        <v>31451.7</v>
      </c>
      <c r="E152" s="4"/>
      <c r="F152" s="4">
        <f t="shared" si="233"/>
        <v>31451.7</v>
      </c>
      <c r="G152" s="4"/>
      <c r="H152" s="4">
        <f t="shared" si="388"/>
        <v>31451.7</v>
      </c>
      <c r="I152" s="4"/>
      <c r="J152" s="4">
        <f t="shared" si="389"/>
        <v>31451.7</v>
      </c>
      <c r="K152" s="4"/>
      <c r="L152" s="4">
        <f t="shared" si="390"/>
        <v>31451.7</v>
      </c>
      <c r="M152" s="4"/>
      <c r="N152" s="4">
        <f t="shared" si="391"/>
        <v>31451.7</v>
      </c>
      <c r="O152" s="4"/>
      <c r="P152" s="4">
        <f t="shared" si="392"/>
        <v>31451.7</v>
      </c>
      <c r="Q152" s="4"/>
      <c r="R152" s="3">
        <f t="shared" si="377"/>
        <v>31451.7</v>
      </c>
      <c r="S152" s="4">
        <v>0</v>
      </c>
      <c r="T152" s="4">
        <v>0</v>
      </c>
      <c r="U152" s="4">
        <f t="shared" si="234"/>
        <v>0</v>
      </c>
      <c r="V152" s="4"/>
      <c r="W152" s="4">
        <f t="shared" si="393"/>
        <v>0</v>
      </c>
      <c r="X152" s="4"/>
      <c r="Y152" s="4">
        <f t="shared" si="394"/>
        <v>0</v>
      </c>
      <c r="Z152" s="4"/>
      <c r="AA152" s="4">
        <f t="shared" si="395"/>
        <v>0</v>
      </c>
      <c r="AB152" s="4"/>
      <c r="AC152" s="4">
        <f t="shared" si="396"/>
        <v>0</v>
      </c>
      <c r="AD152" s="4"/>
      <c r="AE152" s="3">
        <f t="shared" si="378"/>
        <v>0</v>
      </c>
      <c r="AF152" s="3">
        <v>0</v>
      </c>
      <c r="AG152" s="3">
        <v>0</v>
      </c>
      <c r="AH152" s="3">
        <f t="shared" si="235"/>
        <v>0</v>
      </c>
      <c r="AI152" s="3"/>
      <c r="AJ152" s="3">
        <f t="shared" si="397"/>
        <v>0</v>
      </c>
      <c r="AK152" s="3"/>
      <c r="AL152" s="3">
        <f t="shared" si="398"/>
        <v>0</v>
      </c>
      <c r="AM152" s="3"/>
      <c r="AN152" s="3">
        <f t="shared" si="399"/>
        <v>0</v>
      </c>
      <c r="AO152" s="3"/>
      <c r="AP152" s="3">
        <f t="shared" si="400"/>
        <v>0</v>
      </c>
      <c r="AQ152" s="3"/>
      <c r="AR152" s="3">
        <f t="shared" si="379"/>
        <v>0</v>
      </c>
      <c r="AS152" s="5" t="s">
        <v>140</v>
      </c>
      <c r="AT152" s="5"/>
    </row>
    <row r="153" spans="1:48" ht="36" x14ac:dyDescent="0.35">
      <c r="A153" s="30" t="s">
        <v>208</v>
      </c>
      <c r="B153" s="14" t="s">
        <v>48</v>
      </c>
      <c r="C153" s="2" t="s">
        <v>97</v>
      </c>
      <c r="D153" s="4">
        <v>0</v>
      </c>
      <c r="E153" s="4"/>
      <c r="F153" s="4">
        <f t="shared" si="233"/>
        <v>0</v>
      </c>
      <c r="G153" s="4"/>
      <c r="H153" s="4">
        <f t="shared" si="388"/>
        <v>0</v>
      </c>
      <c r="I153" s="4"/>
      <c r="J153" s="4">
        <f t="shared" si="389"/>
        <v>0</v>
      </c>
      <c r="K153" s="4"/>
      <c r="L153" s="4">
        <f t="shared" si="390"/>
        <v>0</v>
      </c>
      <c r="M153" s="4"/>
      <c r="N153" s="4">
        <f t="shared" si="391"/>
        <v>0</v>
      </c>
      <c r="O153" s="4"/>
      <c r="P153" s="26">
        <f t="shared" si="392"/>
        <v>0</v>
      </c>
      <c r="Q153" s="26"/>
      <c r="R153" s="3">
        <f t="shared" si="377"/>
        <v>0</v>
      </c>
      <c r="S153" s="4">
        <v>726.6</v>
      </c>
      <c r="T153" s="4"/>
      <c r="U153" s="4">
        <f t="shared" si="234"/>
        <v>726.6</v>
      </c>
      <c r="V153" s="4"/>
      <c r="W153" s="4">
        <f t="shared" si="393"/>
        <v>726.6</v>
      </c>
      <c r="X153" s="4"/>
      <c r="Y153" s="4">
        <f t="shared" si="394"/>
        <v>726.6</v>
      </c>
      <c r="Z153" s="4"/>
      <c r="AA153" s="4">
        <f t="shared" si="395"/>
        <v>726.6</v>
      </c>
      <c r="AB153" s="4"/>
      <c r="AC153" s="26">
        <f t="shared" si="396"/>
        <v>726.6</v>
      </c>
      <c r="AD153" s="26">
        <f>1358.762-157.262</f>
        <v>1201.5</v>
      </c>
      <c r="AE153" s="3">
        <f t="shared" si="378"/>
        <v>1928.1</v>
      </c>
      <c r="AF153" s="3">
        <v>0</v>
      </c>
      <c r="AG153" s="3">
        <v>0</v>
      </c>
      <c r="AH153" s="3">
        <f t="shared" si="235"/>
        <v>0</v>
      </c>
      <c r="AI153" s="3"/>
      <c r="AJ153" s="3">
        <f t="shared" si="397"/>
        <v>0</v>
      </c>
      <c r="AK153" s="3"/>
      <c r="AL153" s="3">
        <f t="shared" si="398"/>
        <v>0</v>
      </c>
      <c r="AM153" s="3"/>
      <c r="AN153" s="3">
        <f t="shared" si="399"/>
        <v>0</v>
      </c>
      <c r="AO153" s="3"/>
      <c r="AP153" s="27">
        <f t="shared" si="400"/>
        <v>0</v>
      </c>
      <c r="AQ153" s="27"/>
      <c r="AR153" s="3">
        <f t="shared" si="379"/>
        <v>0</v>
      </c>
      <c r="AS153" s="28" t="s">
        <v>141</v>
      </c>
      <c r="AT153" s="28"/>
      <c r="AU153" s="28"/>
      <c r="AV153" s="28"/>
    </row>
    <row r="154" spans="1:48" ht="36" x14ac:dyDescent="0.35">
      <c r="A154" s="30" t="s">
        <v>209</v>
      </c>
      <c r="B154" s="14" t="s">
        <v>49</v>
      </c>
      <c r="C154" s="2" t="s">
        <v>97</v>
      </c>
      <c r="D154" s="4">
        <v>0</v>
      </c>
      <c r="E154" s="4"/>
      <c r="F154" s="4">
        <f t="shared" si="233"/>
        <v>0</v>
      </c>
      <c r="G154" s="4"/>
      <c r="H154" s="4">
        <f t="shared" si="388"/>
        <v>0</v>
      </c>
      <c r="I154" s="4"/>
      <c r="J154" s="4">
        <f t="shared" si="389"/>
        <v>0</v>
      </c>
      <c r="K154" s="4"/>
      <c r="L154" s="4">
        <f t="shared" si="390"/>
        <v>0</v>
      </c>
      <c r="M154" s="4"/>
      <c r="N154" s="4">
        <f t="shared" si="391"/>
        <v>0</v>
      </c>
      <c r="O154" s="4"/>
      <c r="P154" s="4">
        <f t="shared" si="392"/>
        <v>0</v>
      </c>
      <c r="Q154" s="4"/>
      <c r="R154" s="3">
        <f t="shared" si="377"/>
        <v>0</v>
      </c>
      <c r="S154" s="4">
        <v>0</v>
      </c>
      <c r="T154" s="4">
        <v>0</v>
      </c>
      <c r="U154" s="4">
        <f t="shared" si="234"/>
        <v>0</v>
      </c>
      <c r="V154" s="4"/>
      <c r="W154" s="4">
        <f t="shared" si="393"/>
        <v>0</v>
      </c>
      <c r="X154" s="4"/>
      <c r="Y154" s="4">
        <f t="shared" si="394"/>
        <v>0</v>
      </c>
      <c r="Z154" s="4"/>
      <c r="AA154" s="4">
        <f t="shared" si="395"/>
        <v>0</v>
      </c>
      <c r="AB154" s="4"/>
      <c r="AC154" s="4">
        <f t="shared" si="396"/>
        <v>0</v>
      </c>
      <c r="AD154" s="4"/>
      <c r="AE154" s="3">
        <f t="shared" si="378"/>
        <v>0</v>
      </c>
      <c r="AF154" s="3">
        <v>52000</v>
      </c>
      <c r="AG154" s="3"/>
      <c r="AH154" s="3">
        <f t="shared" si="235"/>
        <v>52000</v>
      </c>
      <c r="AI154" s="3"/>
      <c r="AJ154" s="3">
        <f t="shared" si="397"/>
        <v>52000</v>
      </c>
      <c r="AK154" s="3"/>
      <c r="AL154" s="3">
        <f t="shared" si="398"/>
        <v>52000</v>
      </c>
      <c r="AM154" s="3"/>
      <c r="AN154" s="3">
        <f t="shared" si="399"/>
        <v>52000</v>
      </c>
      <c r="AO154" s="3"/>
      <c r="AP154" s="3">
        <f t="shared" si="400"/>
        <v>52000</v>
      </c>
      <c r="AQ154" s="3"/>
      <c r="AR154" s="3">
        <f t="shared" si="379"/>
        <v>52000</v>
      </c>
      <c r="AS154" s="5" t="s">
        <v>142</v>
      </c>
      <c r="AT154" s="5"/>
    </row>
    <row r="155" spans="1:48" ht="36" x14ac:dyDescent="0.35">
      <c r="A155" s="30" t="s">
        <v>210</v>
      </c>
      <c r="B155" s="14" t="s">
        <v>300</v>
      </c>
      <c r="C155" s="2" t="s">
        <v>97</v>
      </c>
      <c r="D155" s="4">
        <v>0</v>
      </c>
      <c r="E155" s="4"/>
      <c r="F155" s="4">
        <f t="shared" si="233"/>
        <v>0</v>
      </c>
      <c r="G155" s="4"/>
      <c r="H155" s="4">
        <f t="shared" si="388"/>
        <v>0</v>
      </c>
      <c r="I155" s="4"/>
      <c r="J155" s="4">
        <f t="shared" si="389"/>
        <v>0</v>
      </c>
      <c r="K155" s="4"/>
      <c r="L155" s="4">
        <f t="shared" si="390"/>
        <v>0</v>
      </c>
      <c r="M155" s="4"/>
      <c r="N155" s="4">
        <f t="shared" si="391"/>
        <v>0</v>
      </c>
      <c r="O155" s="4"/>
      <c r="P155" s="4">
        <f t="shared" si="392"/>
        <v>0</v>
      </c>
      <c r="Q155" s="4"/>
      <c r="R155" s="3">
        <f t="shared" si="377"/>
        <v>0</v>
      </c>
      <c r="S155" s="4">
        <v>0</v>
      </c>
      <c r="T155" s="4">
        <v>0</v>
      </c>
      <c r="U155" s="4">
        <f t="shared" si="234"/>
        <v>0</v>
      </c>
      <c r="V155" s="4"/>
      <c r="W155" s="4">
        <f t="shared" si="393"/>
        <v>0</v>
      </c>
      <c r="X155" s="4"/>
      <c r="Y155" s="4">
        <f t="shared" si="394"/>
        <v>0</v>
      </c>
      <c r="Z155" s="4"/>
      <c r="AA155" s="4">
        <f t="shared" si="395"/>
        <v>0</v>
      </c>
      <c r="AB155" s="4"/>
      <c r="AC155" s="4">
        <f t="shared" si="396"/>
        <v>0</v>
      </c>
      <c r="AD155" s="4"/>
      <c r="AE155" s="3">
        <f t="shared" si="378"/>
        <v>0</v>
      </c>
      <c r="AF155" s="3">
        <v>7956</v>
      </c>
      <c r="AG155" s="3"/>
      <c r="AH155" s="3">
        <f t="shared" si="235"/>
        <v>7956</v>
      </c>
      <c r="AI155" s="3"/>
      <c r="AJ155" s="3">
        <f t="shared" si="397"/>
        <v>7956</v>
      </c>
      <c r="AK155" s="3"/>
      <c r="AL155" s="3">
        <f t="shared" si="398"/>
        <v>7956</v>
      </c>
      <c r="AM155" s="3"/>
      <c r="AN155" s="3">
        <f t="shared" si="399"/>
        <v>7956</v>
      </c>
      <c r="AO155" s="3"/>
      <c r="AP155" s="3">
        <f t="shared" si="400"/>
        <v>7956</v>
      </c>
      <c r="AQ155" s="3"/>
      <c r="AR155" s="3">
        <f t="shared" si="379"/>
        <v>7956</v>
      </c>
      <c r="AS155" s="5" t="s">
        <v>143</v>
      </c>
      <c r="AT155" s="5"/>
    </row>
    <row r="156" spans="1:48" ht="36" x14ac:dyDescent="0.35">
      <c r="A156" s="30" t="s">
        <v>211</v>
      </c>
      <c r="B156" s="14" t="s">
        <v>250</v>
      </c>
      <c r="C156" s="2" t="s">
        <v>97</v>
      </c>
      <c r="D156" s="4">
        <v>1963.9</v>
      </c>
      <c r="E156" s="4"/>
      <c r="F156" s="4">
        <f t="shared" si="233"/>
        <v>1963.9</v>
      </c>
      <c r="G156" s="4"/>
      <c r="H156" s="4">
        <f t="shared" si="388"/>
        <v>1963.9</v>
      </c>
      <c r="I156" s="4"/>
      <c r="J156" s="4">
        <f t="shared" si="389"/>
        <v>1963.9</v>
      </c>
      <c r="K156" s="4"/>
      <c r="L156" s="4">
        <f t="shared" si="390"/>
        <v>1963.9</v>
      </c>
      <c r="M156" s="4"/>
      <c r="N156" s="4">
        <f t="shared" si="391"/>
        <v>1963.9</v>
      </c>
      <c r="O156" s="4"/>
      <c r="P156" s="4">
        <f t="shared" si="392"/>
        <v>1963.9</v>
      </c>
      <c r="Q156" s="4">
        <v>-1295.9939999999999</v>
      </c>
      <c r="R156" s="3">
        <f t="shared" si="377"/>
        <v>667.90600000000018</v>
      </c>
      <c r="S156" s="4">
        <v>0</v>
      </c>
      <c r="T156" s="4">
        <v>0</v>
      </c>
      <c r="U156" s="4">
        <f t="shared" si="234"/>
        <v>0</v>
      </c>
      <c r="V156" s="4"/>
      <c r="W156" s="4">
        <f t="shared" si="393"/>
        <v>0</v>
      </c>
      <c r="X156" s="4"/>
      <c r="Y156" s="4">
        <f t="shared" si="394"/>
        <v>0</v>
      </c>
      <c r="Z156" s="4"/>
      <c r="AA156" s="4">
        <f t="shared" si="395"/>
        <v>0</v>
      </c>
      <c r="AB156" s="4"/>
      <c r="AC156" s="4">
        <f t="shared" si="396"/>
        <v>0</v>
      </c>
      <c r="AD156" s="4"/>
      <c r="AE156" s="3">
        <f t="shared" si="378"/>
        <v>0</v>
      </c>
      <c r="AF156" s="3">
        <v>0</v>
      </c>
      <c r="AG156" s="3">
        <v>0</v>
      </c>
      <c r="AH156" s="3">
        <f t="shared" si="235"/>
        <v>0</v>
      </c>
      <c r="AI156" s="3"/>
      <c r="AJ156" s="3">
        <f t="shared" si="397"/>
        <v>0</v>
      </c>
      <c r="AK156" s="3"/>
      <c r="AL156" s="3">
        <f t="shared" si="398"/>
        <v>0</v>
      </c>
      <c r="AM156" s="3"/>
      <c r="AN156" s="3">
        <f t="shared" si="399"/>
        <v>0</v>
      </c>
      <c r="AO156" s="3"/>
      <c r="AP156" s="3">
        <f t="shared" si="400"/>
        <v>0</v>
      </c>
      <c r="AQ156" s="3"/>
      <c r="AR156" s="3">
        <f t="shared" si="379"/>
        <v>0</v>
      </c>
      <c r="AS156" s="5" t="s">
        <v>144</v>
      </c>
      <c r="AT156" s="5"/>
    </row>
    <row r="157" spans="1:48" ht="36" x14ac:dyDescent="0.35">
      <c r="A157" s="30" t="s">
        <v>212</v>
      </c>
      <c r="B157" s="14" t="s">
        <v>251</v>
      </c>
      <c r="C157" s="2" t="s">
        <v>97</v>
      </c>
      <c r="D157" s="4">
        <v>0</v>
      </c>
      <c r="E157" s="4"/>
      <c r="F157" s="4">
        <f t="shared" si="233"/>
        <v>0</v>
      </c>
      <c r="G157" s="4">
        <v>7350</v>
      </c>
      <c r="H157" s="4">
        <f t="shared" si="388"/>
        <v>7350</v>
      </c>
      <c r="I157" s="4"/>
      <c r="J157" s="4">
        <f t="shared" si="389"/>
        <v>7350</v>
      </c>
      <c r="K157" s="4"/>
      <c r="L157" s="4">
        <f t="shared" si="390"/>
        <v>7350</v>
      </c>
      <c r="M157" s="4"/>
      <c r="N157" s="4">
        <f t="shared" si="391"/>
        <v>7350</v>
      </c>
      <c r="O157" s="4"/>
      <c r="P157" s="4">
        <f t="shared" si="392"/>
        <v>7350</v>
      </c>
      <c r="Q157" s="4"/>
      <c r="R157" s="3">
        <f t="shared" si="377"/>
        <v>7350</v>
      </c>
      <c r="S157" s="4">
        <v>51950</v>
      </c>
      <c r="T157" s="4"/>
      <c r="U157" s="4">
        <f t="shared" si="234"/>
        <v>51950</v>
      </c>
      <c r="V157" s="4"/>
      <c r="W157" s="4">
        <f t="shared" si="393"/>
        <v>51950</v>
      </c>
      <c r="X157" s="4">
        <v>-51950</v>
      </c>
      <c r="Y157" s="4">
        <f t="shared" si="394"/>
        <v>0</v>
      </c>
      <c r="Z157" s="4"/>
      <c r="AA157" s="4">
        <f t="shared" si="395"/>
        <v>0</v>
      </c>
      <c r="AB157" s="4"/>
      <c r="AC157" s="4">
        <f t="shared" si="396"/>
        <v>0</v>
      </c>
      <c r="AD157" s="4"/>
      <c r="AE157" s="3">
        <f t="shared" si="378"/>
        <v>0</v>
      </c>
      <c r="AF157" s="3">
        <v>124630</v>
      </c>
      <c r="AG157" s="3"/>
      <c r="AH157" s="3">
        <f t="shared" si="235"/>
        <v>124630</v>
      </c>
      <c r="AI157" s="3"/>
      <c r="AJ157" s="3">
        <f t="shared" si="397"/>
        <v>124630</v>
      </c>
      <c r="AK157" s="3">
        <v>-124630</v>
      </c>
      <c r="AL157" s="3">
        <f t="shared" si="398"/>
        <v>0</v>
      </c>
      <c r="AM157" s="3"/>
      <c r="AN157" s="3">
        <f t="shared" si="399"/>
        <v>0</v>
      </c>
      <c r="AO157" s="3"/>
      <c r="AP157" s="3">
        <f t="shared" si="400"/>
        <v>0</v>
      </c>
      <c r="AQ157" s="3"/>
      <c r="AR157" s="3">
        <f t="shared" si="379"/>
        <v>0</v>
      </c>
      <c r="AS157" s="5" t="s">
        <v>145</v>
      </c>
      <c r="AT157" s="5"/>
    </row>
    <row r="158" spans="1:48" ht="36" x14ac:dyDescent="0.35">
      <c r="A158" s="30" t="s">
        <v>213</v>
      </c>
      <c r="B158" s="14" t="s">
        <v>50</v>
      </c>
      <c r="C158" s="2" t="s">
        <v>97</v>
      </c>
      <c r="D158" s="4">
        <f>D160+D161</f>
        <v>194984.1</v>
      </c>
      <c r="E158" s="4">
        <f>E160+E161</f>
        <v>0</v>
      </c>
      <c r="F158" s="4">
        <f t="shared" si="233"/>
        <v>194984.1</v>
      </c>
      <c r="G158" s="4">
        <f>G160+G161</f>
        <v>0</v>
      </c>
      <c r="H158" s="4">
        <f t="shared" si="388"/>
        <v>194984.1</v>
      </c>
      <c r="I158" s="4">
        <f>I160+I161</f>
        <v>0</v>
      </c>
      <c r="J158" s="4">
        <f t="shared" si="389"/>
        <v>194984.1</v>
      </c>
      <c r="K158" s="4">
        <f>K160+K161</f>
        <v>0</v>
      </c>
      <c r="L158" s="4">
        <f t="shared" si="390"/>
        <v>194984.1</v>
      </c>
      <c r="M158" s="4">
        <f>M160+M161</f>
        <v>0</v>
      </c>
      <c r="N158" s="4">
        <f t="shared" si="391"/>
        <v>194984.1</v>
      </c>
      <c r="O158" s="4">
        <f>O160+O161</f>
        <v>0</v>
      </c>
      <c r="P158" s="4">
        <f t="shared" si="392"/>
        <v>194984.1</v>
      </c>
      <c r="Q158" s="4">
        <f>Q160+Q161</f>
        <v>21592.924999999999</v>
      </c>
      <c r="R158" s="3">
        <f t="shared" si="377"/>
        <v>216577.02499999999</v>
      </c>
      <c r="S158" s="4">
        <f t="shared" ref="S158:AF158" si="401">S160+S161</f>
        <v>0</v>
      </c>
      <c r="T158" s="4">
        <f t="shared" ref="T158:V158" si="402">T160+T161</f>
        <v>0</v>
      </c>
      <c r="U158" s="4">
        <f t="shared" si="234"/>
        <v>0</v>
      </c>
      <c r="V158" s="4">
        <f t="shared" si="402"/>
        <v>0</v>
      </c>
      <c r="W158" s="4">
        <f t="shared" si="393"/>
        <v>0</v>
      </c>
      <c r="X158" s="4">
        <f t="shared" ref="X158" si="403">X160+X161</f>
        <v>0</v>
      </c>
      <c r="Y158" s="4">
        <f t="shared" si="394"/>
        <v>0</v>
      </c>
      <c r="Z158" s="4">
        <f t="shared" ref="Z158:AB158" si="404">Z160+Z161</f>
        <v>0</v>
      </c>
      <c r="AA158" s="4">
        <f t="shared" si="395"/>
        <v>0</v>
      </c>
      <c r="AB158" s="4">
        <f t="shared" si="404"/>
        <v>0</v>
      </c>
      <c r="AC158" s="4">
        <f t="shared" si="396"/>
        <v>0</v>
      </c>
      <c r="AD158" s="4">
        <f t="shared" ref="AD158" si="405">AD160+AD161</f>
        <v>0</v>
      </c>
      <c r="AE158" s="3">
        <f t="shared" si="378"/>
        <v>0</v>
      </c>
      <c r="AF158" s="4">
        <f t="shared" si="401"/>
        <v>0</v>
      </c>
      <c r="AG158" s="3">
        <f t="shared" ref="AG158:AI158" si="406">AG160+AG161</f>
        <v>0</v>
      </c>
      <c r="AH158" s="3">
        <f t="shared" si="235"/>
        <v>0</v>
      </c>
      <c r="AI158" s="3">
        <f t="shared" si="406"/>
        <v>0</v>
      </c>
      <c r="AJ158" s="3">
        <f t="shared" si="397"/>
        <v>0</v>
      </c>
      <c r="AK158" s="3">
        <f t="shared" ref="AK158:AM158" si="407">AK160+AK161</f>
        <v>0</v>
      </c>
      <c r="AL158" s="3">
        <f t="shared" si="398"/>
        <v>0</v>
      </c>
      <c r="AM158" s="3">
        <f t="shared" si="407"/>
        <v>0</v>
      </c>
      <c r="AN158" s="3">
        <f t="shared" si="399"/>
        <v>0</v>
      </c>
      <c r="AO158" s="3">
        <f t="shared" ref="AO158:AQ158" si="408">AO160+AO161</f>
        <v>0</v>
      </c>
      <c r="AP158" s="3">
        <f t="shared" si="400"/>
        <v>0</v>
      </c>
      <c r="AQ158" s="3">
        <f t="shared" si="408"/>
        <v>0</v>
      </c>
      <c r="AR158" s="3">
        <f t="shared" si="379"/>
        <v>0</v>
      </c>
      <c r="AS158" s="5"/>
      <c r="AT158" s="5"/>
    </row>
    <row r="159" spans="1:48" hidden="1" x14ac:dyDescent="0.35">
      <c r="A159" s="13"/>
      <c r="B159" s="14" t="s">
        <v>5</v>
      </c>
      <c r="C159" s="19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5"/>
      <c r="AT159" s="5">
        <v>0</v>
      </c>
    </row>
    <row r="160" spans="1:48" hidden="1" x14ac:dyDescent="0.35">
      <c r="A160" s="13"/>
      <c r="B160" s="14" t="s">
        <v>6</v>
      </c>
      <c r="C160" s="19"/>
      <c r="D160" s="4">
        <v>194984.1</v>
      </c>
      <c r="E160" s="4"/>
      <c r="F160" s="4">
        <f t="shared" si="233"/>
        <v>194984.1</v>
      </c>
      <c r="G160" s="4"/>
      <c r="H160" s="4">
        <f t="shared" ref="H160:H162" si="409">F160+G160</f>
        <v>194984.1</v>
      </c>
      <c r="I160" s="4"/>
      <c r="J160" s="4">
        <f t="shared" ref="J160:J162" si="410">H160+I160</f>
        <v>194984.1</v>
      </c>
      <c r="K160" s="4"/>
      <c r="L160" s="4">
        <f t="shared" ref="L160:L162" si="411">J160+K160</f>
        <v>194984.1</v>
      </c>
      <c r="M160" s="4"/>
      <c r="N160" s="4">
        <f>L160+M160</f>
        <v>194984.1</v>
      </c>
      <c r="O160" s="4"/>
      <c r="P160" s="4">
        <f>N160+O160</f>
        <v>194984.1</v>
      </c>
      <c r="Q160" s="4">
        <v>21592.924999999999</v>
      </c>
      <c r="R160" s="4">
        <f t="shared" si="377"/>
        <v>216577.02499999999</v>
      </c>
      <c r="S160" s="4">
        <v>0</v>
      </c>
      <c r="T160" s="4">
        <v>0</v>
      </c>
      <c r="U160" s="4">
        <f t="shared" si="234"/>
        <v>0</v>
      </c>
      <c r="V160" s="4">
        <v>0</v>
      </c>
      <c r="W160" s="4">
        <f t="shared" ref="W160:W162" si="412">U160+V160</f>
        <v>0</v>
      </c>
      <c r="X160" s="4">
        <v>0</v>
      </c>
      <c r="Y160" s="4">
        <f t="shared" ref="Y160:Y162" si="413">W160+X160</f>
        <v>0</v>
      </c>
      <c r="Z160" s="4">
        <v>0</v>
      </c>
      <c r="AA160" s="4">
        <f t="shared" ref="AA160:AA162" si="414">Y160+Z160</f>
        <v>0</v>
      </c>
      <c r="AB160" s="4">
        <v>0</v>
      </c>
      <c r="AC160" s="4">
        <f t="shared" ref="AC160:AC162" si="415">AA160+AB160</f>
        <v>0</v>
      </c>
      <c r="AD160" s="4">
        <v>0</v>
      </c>
      <c r="AE160" s="4">
        <f t="shared" si="378"/>
        <v>0</v>
      </c>
      <c r="AF160" s="3">
        <v>0</v>
      </c>
      <c r="AG160" s="3">
        <v>0</v>
      </c>
      <c r="AH160" s="3">
        <f t="shared" si="235"/>
        <v>0</v>
      </c>
      <c r="AI160" s="3"/>
      <c r="AJ160" s="3">
        <f t="shared" ref="AJ160:AJ162" si="416">AH160+AI160</f>
        <v>0</v>
      </c>
      <c r="AK160" s="3"/>
      <c r="AL160" s="3">
        <f t="shared" ref="AL160:AL162" si="417">AJ160+AK160</f>
        <v>0</v>
      </c>
      <c r="AM160" s="3"/>
      <c r="AN160" s="3">
        <f t="shared" ref="AN160:AN162" si="418">AL160+AM160</f>
        <v>0</v>
      </c>
      <c r="AO160" s="3"/>
      <c r="AP160" s="3">
        <f t="shared" ref="AP160:AP162" si="419">AN160+AO160</f>
        <v>0</v>
      </c>
      <c r="AQ160" s="3"/>
      <c r="AR160" s="3">
        <f t="shared" si="379"/>
        <v>0</v>
      </c>
      <c r="AS160" s="5" t="s">
        <v>146</v>
      </c>
      <c r="AT160" s="5">
        <v>0</v>
      </c>
    </row>
    <row r="161" spans="1:46" hidden="1" x14ac:dyDescent="0.35">
      <c r="A161" s="13"/>
      <c r="B161" s="14" t="s">
        <v>12</v>
      </c>
      <c r="C161" s="19"/>
      <c r="D161" s="4"/>
      <c r="E161" s="4"/>
      <c r="F161" s="4">
        <f t="shared" si="233"/>
        <v>0</v>
      </c>
      <c r="G161" s="4"/>
      <c r="H161" s="4">
        <f t="shared" si="409"/>
        <v>0</v>
      </c>
      <c r="I161" s="4"/>
      <c r="J161" s="4">
        <f t="shared" si="410"/>
        <v>0</v>
      </c>
      <c r="K161" s="4"/>
      <c r="L161" s="4">
        <f t="shared" si="411"/>
        <v>0</v>
      </c>
      <c r="M161" s="4"/>
      <c r="N161" s="4">
        <f>L161+M161</f>
        <v>0</v>
      </c>
      <c r="O161" s="4"/>
      <c r="P161" s="4">
        <f>N161+O161</f>
        <v>0</v>
      </c>
      <c r="Q161" s="4"/>
      <c r="R161" s="4">
        <f t="shared" si="377"/>
        <v>0</v>
      </c>
      <c r="S161" s="4"/>
      <c r="T161" s="4"/>
      <c r="U161" s="4">
        <f t="shared" si="234"/>
        <v>0</v>
      </c>
      <c r="V161" s="4"/>
      <c r="W161" s="4">
        <f t="shared" si="412"/>
        <v>0</v>
      </c>
      <c r="X161" s="4"/>
      <c r="Y161" s="4">
        <f t="shared" si="413"/>
        <v>0</v>
      </c>
      <c r="Z161" s="4"/>
      <c r="AA161" s="4">
        <f t="shared" si="414"/>
        <v>0</v>
      </c>
      <c r="AB161" s="4"/>
      <c r="AC161" s="4">
        <f t="shared" si="415"/>
        <v>0</v>
      </c>
      <c r="AD161" s="4"/>
      <c r="AE161" s="4">
        <f t="shared" si="378"/>
        <v>0</v>
      </c>
      <c r="AF161" s="3"/>
      <c r="AG161" s="3"/>
      <c r="AH161" s="3">
        <f t="shared" si="235"/>
        <v>0</v>
      </c>
      <c r="AI161" s="3"/>
      <c r="AJ161" s="3">
        <f t="shared" si="416"/>
        <v>0</v>
      </c>
      <c r="AK161" s="3"/>
      <c r="AL161" s="3">
        <f t="shared" si="417"/>
        <v>0</v>
      </c>
      <c r="AM161" s="3"/>
      <c r="AN161" s="3">
        <f t="shared" si="418"/>
        <v>0</v>
      </c>
      <c r="AO161" s="3"/>
      <c r="AP161" s="3">
        <f t="shared" si="419"/>
        <v>0</v>
      </c>
      <c r="AQ161" s="3"/>
      <c r="AR161" s="3">
        <f t="shared" si="379"/>
        <v>0</v>
      </c>
      <c r="AS161" s="5"/>
      <c r="AT161" s="5">
        <v>0</v>
      </c>
    </row>
    <row r="162" spans="1:46" ht="36" x14ac:dyDescent="0.35">
      <c r="A162" s="30" t="s">
        <v>214</v>
      </c>
      <c r="B162" s="14" t="s">
        <v>51</v>
      </c>
      <c r="C162" s="2" t="s">
        <v>97</v>
      </c>
      <c r="D162" s="4">
        <f>D164</f>
        <v>142196.6</v>
      </c>
      <c r="E162" s="4">
        <f>E164</f>
        <v>0</v>
      </c>
      <c r="F162" s="4">
        <f t="shared" si="233"/>
        <v>142196.6</v>
      </c>
      <c r="G162" s="4">
        <f>G164</f>
        <v>0</v>
      </c>
      <c r="H162" s="4">
        <f t="shared" si="409"/>
        <v>142196.6</v>
      </c>
      <c r="I162" s="4">
        <f>I164</f>
        <v>0</v>
      </c>
      <c r="J162" s="4">
        <f t="shared" si="410"/>
        <v>142196.6</v>
      </c>
      <c r="K162" s="4">
        <f>K164</f>
        <v>0</v>
      </c>
      <c r="L162" s="4">
        <f t="shared" si="411"/>
        <v>142196.6</v>
      </c>
      <c r="M162" s="4">
        <f>M164</f>
        <v>0</v>
      </c>
      <c r="N162" s="4">
        <f>L162+M162</f>
        <v>142196.6</v>
      </c>
      <c r="O162" s="4">
        <f>O164</f>
        <v>0</v>
      </c>
      <c r="P162" s="4">
        <f>N162+O162</f>
        <v>142196.6</v>
      </c>
      <c r="Q162" s="4">
        <f>Q164</f>
        <v>0</v>
      </c>
      <c r="R162" s="3">
        <f t="shared" si="377"/>
        <v>142196.6</v>
      </c>
      <c r="S162" s="4">
        <f t="shared" ref="S162:AF162" si="420">S164</f>
        <v>0</v>
      </c>
      <c r="T162" s="4">
        <f t="shared" ref="T162:V162" si="421">T164</f>
        <v>0</v>
      </c>
      <c r="U162" s="4">
        <f t="shared" si="234"/>
        <v>0</v>
      </c>
      <c r="V162" s="4">
        <f t="shared" si="421"/>
        <v>0</v>
      </c>
      <c r="W162" s="4">
        <f t="shared" si="412"/>
        <v>0</v>
      </c>
      <c r="X162" s="4">
        <f t="shared" ref="X162" si="422">X164</f>
        <v>0</v>
      </c>
      <c r="Y162" s="4">
        <f t="shared" si="413"/>
        <v>0</v>
      </c>
      <c r="Z162" s="4">
        <f t="shared" ref="Z162:AB162" si="423">Z164</f>
        <v>0</v>
      </c>
      <c r="AA162" s="4">
        <f t="shared" si="414"/>
        <v>0</v>
      </c>
      <c r="AB162" s="4">
        <f t="shared" si="423"/>
        <v>0</v>
      </c>
      <c r="AC162" s="4">
        <f t="shared" si="415"/>
        <v>0</v>
      </c>
      <c r="AD162" s="4">
        <f t="shared" ref="AD162" si="424">AD164</f>
        <v>0</v>
      </c>
      <c r="AE162" s="3">
        <f t="shared" si="378"/>
        <v>0</v>
      </c>
      <c r="AF162" s="4">
        <f t="shared" si="420"/>
        <v>0</v>
      </c>
      <c r="AG162" s="3">
        <f t="shared" ref="AG162:AI162" si="425">AG164</f>
        <v>0</v>
      </c>
      <c r="AH162" s="3">
        <f t="shared" si="235"/>
        <v>0</v>
      </c>
      <c r="AI162" s="3">
        <f t="shared" si="425"/>
        <v>0</v>
      </c>
      <c r="AJ162" s="3">
        <f t="shared" si="416"/>
        <v>0</v>
      </c>
      <c r="AK162" s="3">
        <f t="shared" ref="AK162:AM162" si="426">AK164</f>
        <v>0</v>
      </c>
      <c r="AL162" s="3">
        <f t="shared" si="417"/>
        <v>0</v>
      </c>
      <c r="AM162" s="3">
        <f t="shared" si="426"/>
        <v>0</v>
      </c>
      <c r="AN162" s="3">
        <f t="shared" si="418"/>
        <v>0</v>
      </c>
      <c r="AO162" s="3">
        <f t="shared" ref="AO162:AQ162" si="427">AO164</f>
        <v>0</v>
      </c>
      <c r="AP162" s="3">
        <f t="shared" si="419"/>
        <v>0</v>
      </c>
      <c r="AQ162" s="3">
        <f t="shared" si="427"/>
        <v>0</v>
      </c>
      <c r="AR162" s="3">
        <f t="shared" si="379"/>
        <v>0</v>
      </c>
      <c r="AS162" s="5"/>
      <c r="AT162" s="5"/>
    </row>
    <row r="163" spans="1:46" hidden="1" x14ac:dyDescent="0.35">
      <c r="A163" s="13"/>
      <c r="B163" s="14" t="s">
        <v>5</v>
      </c>
      <c r="C163" s="19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5"/>
      <c r="AT163" s="5">
        <v>0</v>
      </c>
    </row>
    <row r="164" spans="1:46" hidden="1" x14ac:dyDescent="0.35">
      <c r="A164" s="13"/>
      <c r="B164" s="14" t="s">
        <v>6</v>
      </c>
      <c r="C164" s="19"/>
      <c r="D164" s="4">
        <v>142196.6</v>
      </c>
      <c r="E164" s="4"/>
      <c r="F164" s="4">
        <f t="shared" si="233"/>
        <v>142196.6</v>
      </c>
      <c r="G164" s="4"/>
      <c r="H164" s="4">
        <f t="shared" ref="H164:H173" si="428">F164+G164</f>
        <v>142196.6</v>
      </c>
      <c r="I164" s="4"/>
      <c r="J164" s="4">
        <f t="shared" ref="J164:J173" si="429">H164+I164</f>
        <v>142196.6</v>
      </c>
      <c r="K164" s="4"/>
      <c r="L164" s="4">
        <f t="shared" ref="L164:L173" si="430">J164+K164</f>
        <v>142196.6</v>
      </c>
      <c r="M164" s="4"/>
      <c r="N164" s="4">
        <f t="shared" ref="N164:N173" si="431">L164+M164</f>
        <v>142196.6</v>
      </c>
      <c r="O164" s="4"/>
      <c r="P164" s="4">
        <f t="shared" ref="P164:P173" si="432">N164+O164</f>
        <v>142196.6</v>
      </c>
      <c r="Q164" s="4"/>
      <c r="R164" s="4">
        <f t="shared" si="377"/>
        <v>142196.6</v>
      </c>
      <c r="S164" s="4">
        <v>0</v>
      </c>
      <c r="T164" s="4">
        <v>0</v>
      </c>
      <c r="U164" s="4">
        <f t="shared" si="234"/>
        <v>0</v>
      </c>
      <c r="V164" s="4">
        <v>0</v>
      </c>
      <c r="W164" s="4">
        <f t="shared" ref="W164:W173" si="433">U164+V164</f>
        <v>0</v>
      </c>
      <c r="X164" s="4">
        <v>0</v>
      </c>
      <c r="Y164" s="4">
        <f t="shared" ref="Y164:Y173" si="434">W164+X164</f>
        <v>0</v>
      </c>
      <c r="Z164" s="4">
        <v>0</v>
      </c>
      <c r="AA164" s="4">
        <f t="shared" ref="AA164:AA168" si="435">Y164+Z164</f>
        <v>0</v>
      </c>
      <c r="AB164" s="4">
        <v>0</v>
      </c>
      <c r="AC164" s="4">
        <f t="shared" ref="AC164:AC168" si="436">AA164+AB164</f>
        <v>0</v>
      </c>
      <c r="AD164" s="4">
        <v>0</v>
      </c>
      <c r="AE164" s="4">
        <f t="shared" si="378"/>
        <v>0</v>
      </c>
      <c r="AF164" s="3">
        <v>0</v>
      </c>
      <c r="AG164" s="3">
        <v>0</v>
      </c>
      <c r="AH164" s="3">
        <f t="shared" si="235"/>
        <v>0</v>
      </c>
      <c r="AI164" s="3"/>
      <c r="AJ164" s="3">
        <f t="shared" ref="AJ164:AJ173" si="437">AH164+AI164</f>
        <v>0</v>
      </c>
      <c r="AK164" s="3"/>
      <c r="AL164" s="3">
        <f t="shared" ref="AL164:AL173" si="438">AJ164+AK164</f>
        <v>0</v>
      </c>
      <c r="AM164" s="3"/>
      <c r="AN164" s="3">
        <f t="shared" ref="AN164:AN173" si="439">AL164+AM164</f>
        <v>0</v>
      </c>
      <c r="AO164" s="3"/>
      <c r="AP164" s="3">
        <f t="shared" ref="AP164:AP173" si="440">AN164+AO164</f>
        <v>0</v>
      </c>
      <c r="AQ164" s="3"/>
      <c r="AR164" s="3">
        <f t="shared" si="379"/>
        <v>0</v>
      </c>
      <c r="AS164" s="5" t="s">
        <v>147</v>
      </c>
      <c r="AT164" s="5">
        <v>0</v>
      </c>
    </row>
    <row r="165" spans="1:46" hidden="1" x14ac:dyDescent="0.35">
      <c r="A165" s="13"/>
      <c r="B165" s="14" t="s">
        <v>12</v>
      </c>
      <c r="C165" s="19"/>
      <c r="D165" s="4"/>
      <c r="E165" s="4"/>
      <c r="F165" s="4">
        <f t="shared" si="233"/>
        <v>0</v>
      </c>
      <c r="G165" s="4"/>
      <c r="H165" s="4">
        <f t="shared" si="428"/>
        <v>0</v>
      </c>
      <c r="I165" s="4"/>
      <c r="J165" s="4">
        <f t="shared" si="429"/>
        <v>0</v>
      </c>
      <c r="K165" s="4"/>
      <c r="L165" s="4">
        <f t="shared" si="430"/>
        <v>0</v>
      </c>
      <c r="M165" s="4"/>
      <c r="N165" s="4">
        <f t="shared" si="431"/>
        <v>0</v>
      </c>
      <c r="O165" s="4"/>
      <c r="P165" s="4">
        <f t="shared" si="432"/>
        <v>0</v>
      </c>
      <c r="Q165" s="4"/>
      <c r="R165" s="4">
        <f t="shared" si="377"/>
        <v>0</v>
      </c>
      <c r="S165" s="4"/>
      <c r="T165" s="4"/>
      <c r="U165" s="4">
        <f t="shared" si="234"/>
        <v>0</v>
      </c>
      <c r="V165" s="4"/>
      <c r="W165" s="4">
        <f t="shared" si="433"/>
        <v>0</v>
      </c>
      <c r="X165" s="4"/>
      <c r="Y165" s="4">
        <f t="shared" si="434"/>
        <v>0</v>
      </c>
      <c r="Z165" s="4"/>
      <c r="AA165" s="4">
        <f t="shared" si="435"/>
        <v>0</v>
      </c>
      <c r="AB165" s="4"/>
      <c r="AC165" s="4">
        <f t="shared" si="436"/>
        <v>0</v>
      </c>
      <c r="AD165" s="4"/>
      <c r="AE165" s="4">
        <f t="shared" si="378"/>
        <v>0</v>
      </c>
      <c r="AF165" s="3"/>
      <c r="AG165" s="3"/>
      <c r="AH165" s="3">
        <f t="shared" si="235"/>
        <v>0</v>
      </c>
      <c r="AI165" s="3"/>
      <c r="AJ165" s="3">
        <f t="shared" si="437"/>
        <v>0</v>
      </c>
      <c r="AK165" s="3"/>
      <c r="AL165" s="3">
        <f t="shared" si="438"/>
        <v>0</v>
      </c>
      <c r="AM165" s="3"/>
      <c r="AN165" s="3">
        <f t="shared" si="439"/>
        <v>0</v>
      </c>
      <c r="AO165" s="3"/>
      <c r="AP165" s="3">
        <f t="shared" si="440"/>
        <v>0</v>
      </c>
      <c r="AQ165" s="3"/>
      <c r="AR165" s="3">
        <f t="shared" si="379"/>
        <v>0</v>
      </c>
      <c r="AS165" s="5"/>
      <c r="AT165" s="5">
        <v>0</v>
      </c>
    </row>
    <row r="166" spans="1:46" ht="40.5" customHeight="1" x14ac:dyDescent="0.35">
      <c r="A166" s="30" t="s">
        <v>215</v>
      </c>
      <c r="B166" s="33" t="s">
        <v>76</v>
      </c>
      <c r="C166" s="2" t="s">
        <v>97</v>
      </c>
      <c r="D166" s="4">
        <v>5700.6</v>
      </c>
      <c r="E166" s="4"/>
      <c r="F166" s="4">
        <f t="shared" si="233"/>
        <v>5700.6</v>
      </c>
      <c r="G166" s="4"/>
      <c r="H166" s="4">
        <f t="shared" si="428"/>
        <v>5700.6</v>
      </c>
      <c r="I166" s="4"/>
      <c r="J166" s="4">
        <f t="shared" si="429"/>
        <v>5700.6</v>
      </c>
      <c r="K166" s="4"/>
      <c r="L166" s="4">
        <f t="shared" si="430"/>
        <v>5700.6</v>
      </c>
      <c r="M166" s="4"/>
      <c r="N166" s="4">
        <f t="shared" si="431"/>
        <v>5700.6</v>
      </c>
      <c r="O166" s="4"/>
      <c r="P166" s="4">
        <f t="shared" si="432"/>
        <v>5700.6</v>
      </c>
      <c r="Q166" s="4"/>
      <c r="R166" s="3">
        <f t="shared" si="377"/>
        <v>5700.6</v>
      </c>
      <c r="S166" s="4">
        <v>10791</v>
      </c>
      <c r="T166" s="4"/>
      <c r="U166" s="4">
        <f t="shared" si="234"/>
        <v>10791</v>
      </c>
      <c r="V166" s="4"/>
      <c r="W166" s="4">
        <f t="shared" si="433"/>
        <v>10791</v>
      </c>
      <c r="X166" s="4"/>
      <c r="Y166" s="4">
        <f t="shared" si="434"/>
        <v>10791</v>
      </c>
      <c r="Z166" s="4"/>
      <c r="AA166" s="4">
        <f t="shared" si="435"/>
        <v>10791</v>
      </c>
      <c r="AB166" s="4"/>
      <c r="AC166" s="4">
        <f t="shared" si="436"/>
        <v>10791</v>
      </c>
      <c r="AD166" s="4"/>
      <c r="AE166" s="3">
        <f t="shared" si="378"/>
        <v>10791</v>
      </c>
      <c r="AF166" s="3">
        <v>0</v>
      </c>
      <c r="AG166" s="3">
        <v>0</v>
      </c>
      <c r="AH166" s="3">
        <f t="shared" si="235"/>
        <v>0</v>
      </c>
      <c r="AI166" s="3"/>
      <c r="AJ166" s="3">
        <f t="shared" si="437"/>
        <v>0</v>
      </c>
      <c r="AK166" s="3"/>
      <c r="AL166" s="3">
        <f t="shared" si="438"/>
        <v>0</v>
      </c>
      <c r="AM166" s="3"/>
      <c r="AN166" s="3">
        <f t="shared" si="439"/>
        <v>0</v>
      </c>
      <c r="AO166" s="3"/>
      <c r="AP166" s="3">
        <f t="shared" si="440"/>
        <v>0</v>
      </c>
      <c r="AQ166" s="3"/>
      <c r="AR166" s="3">
        <f t="shared" si="379"/>
        <v>0</v>
      </c>
      <c r="AS166" s="5" t="s">
        <v>86</v>
      </c>
      <c r="AT166" s="5"/>
    </row>
    <row r="167" spans="1:46" ht="36" x14ac:dyDescent="0.35">
      <c r="A167" s="30" t="s">
        <v>216</v>
      </c>
      <c r="B167" s="33" t="s">
        <v>327</v>
      </c>
      <c r="C167" s="2" t="s">
        <v>97</v>
      </c>
      <c r="D167" s="4"/>
      <c r="E167" s="4"/>
      <c r="F167" s="4"/>
      <c r="G167" s="4">
        <v>2172.7379999999998</v>
      </c>
      <c r="H167" s="4">
        <f t="shared" si="428"/>
        <v>2172.7379999999998</v>
      </c>
      <c r="I167" s="4"/>
      <c r="J167" s="4">
        <f t="shared" si="429"/>
        <v>2172.7379999999998</v>
      </c>
      <c r="K167" s="4"/>
      <c r="L167" s="4">
        <f t="shared" si="430"/>
        <v>2172.7379999999998</v>
      </c>
      <c r="M167" s="4"/>
      <c r="N167" s="4">
        <f t="shared" si="431"/>
        <v>2172.7379999999998</v>
      </c>
      <c r="O167" s="4"/>
      <c r="P167" s="4">
        <f t="shared" si="432"/>
        <v>2172.7379999999998</v>
      </c>
      <c r="Q167" s="4"/>
      <c r="R167" s="3">
        <f t="shared" si="377"/>
        <v>2172.7379999999998</v>
      </c>
      <c r="S167" s="4"/>
      <c r="T167" s="4"/>
      <c r="U167" s="4"/>
      <c r="V167" s="4"/>
      <c r="W167" s="4">
        <f t="shared" si="433"/>
        <v>0</v>
      </c>
      <c r="X167" s="4"/>
      <c r="Y167" s="4">
        <f t="shared" si="434"/>
        <v>0</v>
      </c>
      <c r="Z167" s="4"/>
      <c r="AA167" s="4">
        <f t="shared" si="435"/>
        <v>0</v>
      </c>
      <c r="AB167" s="4"/>
      <c r="AC167" s="4">
        <f t="shared" si="436"/>
        <v>0</v>
      </c>
      <c r="AD167" s="4"/>
      <c r="AE167" s="3">
        <f t="shared" si="378"/>
        <v>0</v>
      </c>
      <c r="AF167" s="3"/>
      <c r="AG167" s="3"/>
      <c r="AH167" s="3"/>
      <c r="AI167" s="3"/>
      <c r="AJ167" s="3">
        <f t="shared" si="437"/>
        <v>0</v>
      </c>
      <c r="AK167" s="3"/>
      <c r="AL167" s="3">
        <f t="shared" si="438"/>
        <v>0</v>
      </c>
      <c r="AM167" s="3"/>
      <c r="AN167" s="3">
        <f t="shared" si="439"/>
        <v>0</v>
      </c>
      <c r="AO167" s="3"/>
      <c r="AP167" s="3">
        <f t="shared" si="440"/>
        <v>0</v>
      </c>
      <c r="AQ167" s="3"/>
      <c r="AR167" s="3">
        <f t="shared" si="379"/>
        <v>0</v>
      </c>
      <c r="AS167" s="5" t="s">
        <v>330</v>
      </c>
      <c r="AT167" s="5"/>
    </row>
    <row r="168" spans="1:46" ht="36" x14ac:dyDescent="0.35">
      <c r="A168" s="30" t="s">
        <v>217</v>
      </c>
      <c r="B168" s="33" t="s">
        <v>328</v>
      </c>
      <c r="C168" s="2" t="s">
        <v>97</v>
      </c>
      <c r="D168" s="4"/>
      <c r="E168" s="4"/>
      <c r="F168" s="4"/>
      <c r="G168" s="4">
        <v>1783.6980000000001</v>
      </c>
      <c r="H168" s="4">
        <f t="shared" si="428"/>
        <v>1783.6980000000001</v>
      </c>
      <c r="I168" s="4"/>
      <c r="J168" s="4">
        <f t="shared" si="429"/>
        <v>1783.6980000000001</v>
      </c>
      <c r="K168" s="4"/>
      <c r="L168" s="4">
        <f t="shared" si="430"/>
        <v>1783.6980000000001</v>
      </c>
      <c r="M168" s="4"/>
      <c r="N168" s="4">
        <f t="shared" si="431"/>
        <v>1783.6980000000001</v>
      </c>
      <c r="O168" s="4"/>
      <c r="P168" s="4">
        <f t="shared" si="432"/>
        <v>1783.6980000000001</v>
      </c>
      <c r="Q168" s="4"/>
      <c r="R168" s="3">
        <f t="shared" si="377"/>
        <v>1783.6980000000001</v>
      </c>
      <c r="S168" s="4"/>
      <c r="T168" s="4"/>
      <c r="U168" s="4"/>
      <c r="V168" s="4"/>
      <c r="W168" s="4">
        <f t="shared" si="433"/>
        <v>0</v>
      </c>
      <c r="X168" s="4"/>
      <c r="Y168" s="4">
        <f t="shared" si="434"/>
        <v>0</v>
      </c>
      <c r="Z168" s="4"/>
      <c r="AA168" s="4">
        <f t="shared" si="435"/>
        <v>0</v>
      </c>
      <c r="AB168" s="4"/>
      <c r="AC168" s="4">
        <f t="shared" si="436"/>
        <v>0</v>
      </c>
      <c r="AD168" s="4">
        <v>18910</v>
      </c>
      <c r="AE168" s="3">
        <f t="shared" si="378"/>
        <v>18910</v>
      </c>
      <c r="AF168" s="3"/>
      <c r="AG168" s="3"/>
      <c r="AH168" s="3"/>
      <c r="AI168" s="3"/>
      <c r="AJ168" s="3">
        <f t="shared" si="437"/>
        <v>0</v>
      </c>
      <c r="AK168" s="3"/>
      <c r="AL168" s="3">
        <f t="shared" si="438"/>
        <v>0</v>
      </c>
      <c r="AM168" s="3"/>
      <c r="AN168" s="3">
        <f t="shared" si="439"/>
        <v>0</v>
      </c>
      <c r="AO168" s="3"/>
      <c r="AP168" s="3">
        <f t="shared" si="440"/>
        <v>0</v>
      </c>
      <c r="AQ168" s="3">
        <v>53457.56</v>
      </c>
      <c r="AR168" s="3">
        <f t="shared" si="379"/>
        <v>53457.56</v>
      </c>
      <c r="AS168" s="5" t="s">
        <v>331</v>
      </c>
      <c r="AT168" s="5"/>
    </row>
    <row r="169" spans="1:46" ht="36" x14ac:dyDescent="0.35">
      <c r="A169" s="30" t="s">
        <v>322</v>
      </c>
      <c r="B169" s="33" t="s">
        <v>329</v>
      </c>
      <c r="C169" s="2" t="s">
        <v>97</v>
      </c>
      <c r="D169" s="4"/>
      <c r="E169" s="4"/>
      <c r="F169" s="4"/>
      <c r="G169" s="4">
        <v>3741.3890000000001</v>
      </c>
      <c r="H169" s="4">
        <f t="shared" si="428"/>
        <v>3741.3890000000001</v>
      </c>
      <c r="I169" s="4"/>
      <c r="J169" s="4">
        <f t="shared" si="429"/>
        <v>3741.3890000000001</v>
      </c>
      <c r="K169" s="4"/>
      <c r="L169" s="4">
        <f t="shared" si="430"/>
        <v>3741.3890000000001</v>
      </c>
      <c r="M169" s="4"/>
      <c r="N169" s="4">
        <f t="shared" si="431"/>
        <v>3741.3890000000001</v>
      </c>
      <c r="O169" s="4"/>
      <c r="P169" s="4">
        <f t="shared" si="432"/>
        <v>3741.3890000000001</v>
      </c>
      <c r="Q169" s="4"/>
      <c r="R169" s="3">
        <f t="shared" si="377"/>
        <v>3741.3890000000001</v>
      </c>
      <c r="S169" s="4"/>
      <c r="T169" s="4"/>
      <c r="U169" s="4"/>
      <c r="V169" s="4"/>
      <c r="W169" s="4">
        <f t="shared" si="433"/>
        <v>0</v>
      </c>
      <c r="X169" s="4"/>
      <c r="Y169" s="4">
        <f>W169+X169</f>
        <v>0</v>
      </c>
      <c r="Z169" s="4"/>
      <c r="AA169" s="4">
        <f>Y169+Z169</f>
        <v>0</v>
      </c>
      <c r="AB169" s="4"/>
      <c r="AC169" s="4">
        <f>AA169+AB169</f>
        <v>0</v>
      </c>
      <c r="AD169" s="4"/>
      <c r="AE169" s="3">
        <f t="shared" si="378"/>
        <v>0</v>
      </c>
      <c r="AF169" s="3"/>
      <c r="AG169" s="3"/>
      <c r="AH169" s="3"/>
      <c r="AI169" s="3"/>
      <c r="AJ169" s="3">
        <f t="shared" si="437"/>
        <v>0</v>
      </c>
      <c r="AK169" s="3"/>
      <c r="AL169" s="3">
        <f t="shared" si="438"/>
        <v>0</v>
      </c>
      <c r="AM169" s="3"/>
      <c r="AN169" s="3">
        <f t="shared" si="439"/>
        <v>0</v>
      </c>
      <c r="AO169" s="3"/>
      <c r="AP169" s="3">
        <f t="shared" si="440"/>
        <v>0</v>
      </c>
      <c r="AQ169" s="3"/>
      <c r="AR169" s="3">
        <f t="shared" si="379"/>
        <v>0</v>
      </c>
      <c r="AS169" s="5" t="s">
        <v>332</v>
      </c>
      <c r="AT169" s="5"/>
    </row>
    <row r="170" spans="1:46" ht="54" x14ac:dyDescent="0.35">
      <c r="A170" s="30" t="s">
        <v>218</v>
      </c>
      <c r="B170" s="33" t="s">
        <v>365</v>
      </c>
      <c r="C170" s="2" t="s">
        <v>59</v>
      </c>
      <c r="D170" s="4"/>
      <c r="E170" s="4"/>
      <c r="F170" s="4"/>
      <c r="G170" s="4"/>
      <c r="H170" s="4"/>
      <c r="I170" s="4"/>
      <c r="J170" s="4"/>
      <c r="K170" s="4">
        <v>21381.073</v>
      </c>
      <c r="L170" s="4">
        <f t="shared" si="430"/>
        <v>21381.073</v>
      </c>
      <c r="M170" s="4"/>
      <c r="N170" s="4">
        <f t="shared" si="431"/>
        <v>21381.073</v>
      </c>
      <c r="O170" s="4"/>
      <c r="P170" s="4">
        <f t="shared" si="432"/>
        <v>21381.073</v>
      </c>
      <c r="Q170" s="4"/>
      <c r="R170" s="3">
        <f t="shared" si="377"/>
        <v>21381.073</v>
      </c>
      <c r="S170" s="4"/>
      <c r="T170" s="4"/>
      <c r="U170" s="4"/>
      <c r="V170" s="4"/>
      <c r="W170" s="4"/>
      <c r="X170" s="4"/>
      <c r="Y170" s="4">
        <f>W170+X170</f>
        <v>0</v>
      </c>
      <c r="Z170" s="4"/>
      <c r="AA170" s="4">
        <f>Y170+Z170</f>
        <v>0</v>
      </c>
      <c r="AB170" s="4"/>
      <c r="AC170" s="4">
        <f>AA170+AB170</f>
        <v>0</v>
      </c>
      <c r="AD170" s="4"/>
      <c r="AE170" s="3">
        <f t="shared" si="378"/>
        <v>0</v>
      </c>
      <c r="AF170" s="3"/>
      <c r="AG170" s="3"/>
      <c r="AH170" s="3"/>
      <c r="AI170" s="3"/>
      <c r="AJ170" s="3"/>
      <c r="AK170" s="3"/>
      <c r="AL170" s="3">
        <f t="shared" si="438"/>
        <v>0</v>
      </c>
      <c r="AM170" s="3"/>
      <c r="AN170" s="3">
        <f t="shared" si="439"/>
        <v>0</v>
      </c>
      <c r="AO170" s="3"/>
      <c r="AP170" s="3">
        <f t="shared" si="440"/>
        <v>0</v>
      </c>
      <c r="AQ170" s="3"/>
      <c r="AR170" s="3">
        <f t="shared" si="379"/>
        <v>0</v>
      </c>
      <c r="AS170" s="5" t="s">
        <v>366</v>
      </c>
      <c r="AT170" s="5"/>
    </row>
    <row r="171" spans="1:46" ht="36" x14ac:dyDescent="0.35">
      <c r="A171" s="30" t="s">
        <v>219</v>
      </c>
      <c r="B171" s="33" t="s">
        <v>397</v>
      </c>
      <c r="C171" s="2" t="s">
        <v>97</v>
      </c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3">
        <f t="shared" si="377"/>
        <v>0</v>
      </c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>
        <v>12170.514999999999</v>
      </c>
      <c r="AE171" s="3">
        <f t="shared" si="378"/>
        <v>12170.514999999999</v>
      </c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>
        <v>37733.305</v>
      </c>
      <c r="AR171" s="3">
        <f t="shared" si="379"/>
        <v>37733.305</v>
      </c>
      <c r="AS171" s="10">
        <v>1110541830</v>
      </c>
      <c r="AT171" s="5"/>
    </row>
    <row r="172" spans="1:46" ht="36" x14ac:dyDescent="0.35">
      <c r="A172" s="30" t="s">
        <v>220</v>
      </c>
      <c r="B172" s="33" t="s">
        <v>398</v>
      </c>
      <c r="C172" s="2" t="s">
        <v>97</v>
      </c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3">
        <f t="shared" si="377"/>
        <v>0</v>
      </c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>
        <v>16230.409</v>
      </c>
      <c r="AE172" s="3">
        <f t="shared" si="378"/>
        <v>16230.409</v>
      </c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>
        <v>39980.430999999997</v>
      </c>
      <c r="AR172" s="3">
        <f t="shared" si="379"/>
        <v>39980.430999999997</v>
      </c>
      <c r="AS172" s="10">
        <v>1110541810</v>
      </c>
      <c r="AT172" s="5"/>
    </row>
    <row r="173" spans="1:46" x14ac:dyDescent="0.35">
      <c r="A173" s="30"/>
      <c r="B173" s="33" t="s">
        <v>4</v>
      </c>
      <c r="C173" s="33"/>
      <c r="D173" s="3">
        <f>D175+D176</f>
        <v>2229592.6999999997</v>
      </c>
      <c r="E173" s="3">
        <f>E175+E176</f>
        <v>0</v>
      </c>
      <c r="F173" s="4">
        <f t="shared" si="233"/>
        <v>2229592.6999999997</v>
      </c>
      <c r="G173" s="3">
        <f>G175+G176+G177</f>
        <v>24095.168999999994</v>
      </c>
      <c r="H173" s="4">
        <f t="shared" si="428"/>
        <v>2253687.8689999999</v>
      </c>
      <c r="I173" s="3">
        <f>I175+I176+I177</f>
        <v>0</v>
      </c>
      <c r="J173" s="4">
        <f t="shared" si="429"/>
        <v>2253687.8689999999</v>
      </c>
      <c r="K173" s="3">
        <f>K175+K176+K177</f>
        <v>67050.92</v>
      </c>
      <c r="L173" s="4">
        <f t="shared" si="430"/>
        <v>2320738.7889999999</v>
      </c>
      <c r="M173" s="3">
        <f>M175+M176+M177</f>
        <v>0</v>
      </c>
      <c r="N173" s="4">
        <f t="shared" si="431"/>
        <v>2320738.7889999999</v>
      </c>
      <c r="O173" s="3">
        <f>O175+O176+O177</f>
        <v>35.560999999946944</v>
      </c>
      <c r="P173" s="4">
        <f t="shared" si="432"/>
        <v>2320774.3499999996</v>
      </c>
      <c r="Q173" s="3">
        <f>Q175+Q176+Q177</f>
        <v>-39905.284</v>
      </c>
      <c r="R173" s="3">
        <f>P173+Q173</f>
        <v>2280869.0659999996</v>
      </c>
      <c r="S173" s="3">
        <f>S175+S176</f>
        <v>2834370.8</v>
      </c>
      <c r="T173" s="3">
        <f>T175+T176</f>
        <v>0</v>
      </c>
      <c r="U173" s="4">
        <f t="shared" si="234"/>
        <v>2834370.8</v>
      </c>
      <c r="V173" s="3">
        <f>V175+V176+V177</f>
        <v>0</v>
      </c>
      <c r="W173" s="4">
        <f t="shared" si="433"/>
        <v>2834370.8</v>
      </c>
      <c r="X173" s="3">
        <f>X175+X176+X177</f>
        <v>0</v>
      </c>
      <c r="Y173" s="4">
        <f t="shared" si="434"/>
        <v>2834370.8</v>
      </c>
      <c r="Z173" s="3">
        <f>Z175+Z176+Z177</f>
        <v>0</v>
      </c>
      <c r="AA173" s="4">
        <f t="shared" ref="AA173" si="441">Y173+Z173</f>
        <v>2834370.8</v>
      </c>
      <c r="AB173" s="3">
        <f>AB175+AB176+AB177</f>
        <v>-50000</v>
      </c>
      <c r="AC173" s="4">
        <f t="shared" ref="AC173" si="442">AA173+AB173</f>
        <v>2784370.8</v>
      </c>
      <c r="AD173" s="3">
        <f>AD175+AD176+AD177</f>
        <v>49199.701000000001</v>
      </c>
      <c r="AE173" s="3">
        <f t="shared" si="378"/>
        <v>2833570.5009999997</v>
      </c>
      <c r="AF173" s="3">
        <f>AF175+AF176</f>
        <v>2970367.6</v>
      </c>
      <c r="AG173" s="3">
        <f>AG175+AG176</f>
        <v>0</v>
      </c>
      <c r="AH173" s="3">
        <f t="shared" si="235"/>
        <v>2970367.6</v>
      </c>
      <c r="AI173" s="3">
        <f>AI175+AI176+AI177</f>
        <v>0</v>
      </c>
      <c r="AJ173" s="3">
        <f t="shared" si="437"/>
        <v>2970367.6</v>
      </c>
      <c r="AK173" s="3">
        <f>AK175+AK176+AK177</f>
        <v>0</v>
      </c>
      <c r="AL173" s="3">
        <f t="shared" si="438"/>
        <v>2970367.6</v>
      </c>
      <c r="AM173" s="3">
        <f>AM175+AM176+AM177</f>
        <v>0</v>
      </c>
      <c r="AN173" s="3">
        <f t="shared" si="439"/>
        <v>2970367.6</v>
      </c>
      <c r="AO173" s="3">
        <f>AO175+AO176+AO177</f>
        <v>0</v>
      </c>
      <c r="AP173" s="3">
        <f t="shared" si="440"/>
        <v>2970367.6</v>
      </c>
      <c r="AQ173" s="3">
        <f t="shared" ref="AQ173" si="443">AQ175+AQ176+AQ177</f>
        <v>0</v>
      </c>
      <c r="AR173" s="3">
        <f t="shared" si="379"/>
        <v>2970367.6</v>
      </c>
      <c r="AS173" s="5"/>
      <c r="AT173" s="5"/>
    </row>
    <row r="174" spans="1:46" x14ac:dyDescent="0.35">
      <c r="A174" s="30"/>
      <c r="B174" s="14" t="s">
        <v>5</v>
      </c>
      <c r="C174" s="3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3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3"/>
      <c r="AF174" s="4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5"/>
      <c r="AT174" s="5"/>
    </row>
    <row r="175" spans="1:46" hidden="1" x14ac:dyDescent="0.35">
      <c r="A175" s="13"/>
      <c r="B175" s="15" t="s">
        <v>6</v>
      </c>
      <c r="C175" s="21"/>
      <c r="D175" s="7">
        <f>D180+D184+D188+D192+D196+D200+D202+D205+D209+D213+D217+D221+D225+D229+D233+D237+D239+D240+D241+D242+D245+D249+D253</f>
        <v>584801.4</v>
      </c>
      <c r="E175" s="7">
        <f>E180+E184+E188+E192+E196+E200+E202+E205+E209+E213+E217+E221+E225+E229+E233+E237+E239+E240+E241+E242+E245+E249+E253</f>
        <v>0</v>
      </c>
      <c r="F175" s="4">
        <f t="shared" si="233"/>
        <v>584801.4</v>
      </c>
      <c r="G175" s="7">
        <f>G180+G184+G188+G192+G196+G200+G202+G205+G209+G213+G217+G221+G225+G229+G233+G237+G239+G240+G241+G242+G245+G249+G253+G257+G262</f>
        <v>-12769.130999999998</v>
      </c>
      <c r="H175" s="4">
        <f t="shared" ref="H175:H178" si="444">F175+G175</f>
        <v>572032.26899999997</v>
      </c>
      <c r="I175" s="7">
        <f>I180+I184+I188+I192+I196+I200+I202+I205+I209+I213+I217+I221+I225+I229+I233+I237+I239+I240+I241+I242+I245+I249+I253+I257+I262</f>
        <v>0</v>
      </c>
      <c r="J175" s="4">
        <f t="shared" ref="J175:J178" si="445">H175+I175</f>
        <v>572032.26899999997</v>
      </c>
      <c r="K175" s="7">
        <f>K180+K184+K188+K192+K196+K200+K202+K205+K209+K213+K217+K221+K225+K229+K233+K237+K239+K240+K241+K242+K245+K249+K253+K257+K262+K267</f>
        <v>48648.42</v>
      </c>
      <c r="L175" s="4">
        <f t="shared" ref="L175:L178" si="446">J175+K175</f>
        <v>620680.68900000001</v>
      </c>
      <c r="M175" s="7">
        <f>M180+M184+M188+M192+M196+M200+M202+M205+M209+M213+M217+M221+M225+M229+M233+M237+M239+M240+M241+M242+M245+M249+M253+M257+M262+M267</f>
        <v>0</v>
      </c>
      <c r="N175" s="4">
        <f>L175+M175</f>
        <v>620680.68900000001</v>
      </c>
      <c r="O175" s="7">
        <f>O180+O184+O188+O192+O196+O200+O202+O205+O209+O213+O217+O221+O225+O229+O233+O237+O239+O240+O241+O242+O245+O249+O253+O257+O262+O267+O271</f>
        <v>35.560999999990599</v>
      </c>
      <c r="P175" s="4">
        <f>N175+O175</f>
        <v>620716.25</v>
      </c>
      <c r="Q175" s="7">
        <f>Q180+Q184+Q188+Q192+Q196+Q200+Q202+Q205+Q209+Q213+Q217+Q221+Q225+Q229+Q233+Q237+Q239+Q240+Q241+Q242+Q245+Q249+Q253+Q257+Q262+Q267+Q271+Q273</f>
        <v>-39905.284</v>
      </c>
      <c r="R175" s="4">
        <f t="shared" si="377"/>
        <v>580810.96600000001</v>
      </c>
      <c r="S175" s="7">
        <f>S180+S184+S188+S192+S196+S200+S202+S205+S209+S213+S217+S221+S225+S229+S233+S237+S239+S240+S241+S242+S245+S249+S253</f>
        <v>731415.79999999993</v>
      </c>
      <c r="T175" s="7">
        <f>T180+T184+T188+T192+T196+T200+T202+T205+T209+T213+T217+T221+T225+T229+T233+T237+T239+T240+T241+T242+T245+T249+T253</f>
        <v>0</v>
      </c>
      <c r="U175" s="4">
        <f t="shared" si="234"/>
        <v>731415.79999999993</v>
      </c>
      <c r="V175" s="7">
        <f>V180+V184+V188+V192+V196+V200+V202+V205+V209+V213+V217+V221+V225+V229+V233+V237+V239+V240+V241+V242+V245+V249+V253</f>
        <v>0</v>
      </c>
      <c r="W175" s="4">
        <f t="shared" ref="W175:W178" si="447">U175+V175</f>
        <v>731415.79999999993</v>
      </c>
      <c r="X175" s="7">
        <f>X180+X184+X188+X192+X196+X200+X202+X205+X209+X213+X217+X221+X225+X229+X233+X237+X239+X240+X241+X242+X245+X249+X253+X257+X262+X265</f>
        <v>0</v>
      </c>
      <c r="Y175" s="4">
        <f t="shared" ref="Y175:Y178" si="448">W175+X175</f>
        <v>731415.79999999993</v>
      </c>
      <c r="Z175" s="7">
        <f>Z180+Z184+Z188+Z192+Z196+Z200+Z202+Z205+Z209+Z213+Z217+Z221+Z225+Z229+Z233+Z237+Z239+Z240+Z241+Z242+Z245+Z249+Z253+Z257+Z262+Z265</f>
        <v>0</v>
      </c>
      <c r="AA175" s="4">
        <f t="shared" ref="AA175:AA178" si="449">Y175+Z175</f>
        <v>731415.79999999993</v>
      </c>
      <c r="AB175" s="7">
        <f>AB180+AB184+AB188+AB192+AB196+AB200+AB202+AB205+AB209+AB213+AB217+AB221+AB225+AB229+AB233+AB237+AB239+AB240+AB241+AB242+AB245+AB249+AB253+AB257+AB262+AB267+AB271</f>
        <v>-50000</v>
      </c>
      <c r="AC175" s="4">
        <f t="shared" ref="AC175:AC178" si="450">AA175+AB175</f>
        <v>681415.79999999993</v>
      </c>
      <c r="AD175" s="7">
        <f>AD180+AD184+AD188+AD192+AD196+AD200+AD202+AD205+AD209+AD213+AD217+AD221+AD225+AD229+AD233+AD237+AD239+AD240+AD241+AD242+AD245+AD249+AD253+AD257+AD262+AD267+AD271+AD273</f>
        <v>49199.701000000001</v>
      </c>
      <c r="AE175" s="4">
        <f t="shared" si="378"/>
        <v>730615.50099999993</v>
      </c>
      <c r="AF175" s="7">
        <f>AF180+AF184+AF188+AF192+AF196+AF200+AF202+AF205+AF209+AF213+AF217+AF221+AF225+AF229+AF233+AF237+AF239+AF240+AF241+AF242+AF245+AF249+AF253</f>
        <v>1109692.6000000001</v>
      </c>
      <c r="AG175" s="8">
        <f>AG180+AG184+AG188+AG192+AG196+AG200+AG202+AG205+AG209+AG213+AG217+AG221+AG225+AG229+AG233+AG237+AG239+AG240+AG241+AG242+AG245+AG249+AG253</f>
        <v>0</v>
      </c>
      <c r="AH175" s="3">
        <f t="shared" si="235"/>
        <v>1109692.6000000001</v>
      </c>
      <c r="AI175" s="8">
        <f>AI180+AI184+AI188+AI192+AI196+AI200+AI202+AI205+AI209+AI213+AI217+AI221+AI225+AI229+AI233+AI237+AI239+AI240+AI241+AI242+AI245+AI249+AI253</f>
        <v>0</v>
      </c>
      <c r="AJ175" s="3">
        <f t="shared" ref="AJ175:AJ178" si="451">AH175+AI175</f>
        <v>1109692.6000000001</v>
      </c>
      <c r="AK175" s="8">
        <f>AK180+AK184+AK188+AK192+AK196+AK200+AK202+AK205+AK209+AK213+AK217+AK221+AK225+AK229+AK233+AK237+AK239+AK240+AK241+AK242+AK245+AK249+AK253+AK257+AK262+AK265</f>
        <v>0</v>
      </c>
      <c r="AL175" s="3">
        <f t="shared" ref="AL175:AL178" si="452">AJ175+AK175</f>
        <v>1109692.6000000001</v>
      </c>
      <c r="AM175" s="8">
        <f>AM180+AM184+AM188+AM192+AM196+AM200+AM202+AM205+AM209+AM213+AM217+AM221+AM225+AM229+AM233+AM237+AM239+AM240+AM241+AM242+AM245+AM249+AM253+AM257+AM262+AM265</f>
        <v>0</v>
      </c>
      <c r="AN175" s="3">
        <f t="shared" ref="AN175:AN178" si="453">AL175+AM175</f>
        <v>1109692.6000000001</v>
      </c>
      <c r="AO175" s="8">
        <f>AO180+AO184+AO188+AO192+AO196+AO200+AO202+AO205+AO209+AO213+AO217+AO221+AO225+AO229+AO233+AO237+AO239+AO240+AO241+AO242+AO245+AO249+AO253+AO257+AO262+AO267+AO271</f>
        <v>0</v>
      </c>
      <c r="AP175" s="3">
        <f t="shared" ref="AP175:AP178" si="454">AN175+AO175</f>
        <v>1109692.6000000001</v>
      </c>
      <c r="AQ175" s="8">
        <f>AQ180+AQ184+AQ188+AQ192+AQ196+AQ200+AQ202+AQ205+AQ209+AQ213+AQ217+AQ221+AQ225+AQ229+AQ233+AQ237+AQ239+AQ240+AQ241+AQ242+AQ245+AQ249+AQ253+AQ257+AQ262+AQ267+AQ271+AQ273</f>
        <v>0</v>
      </c>
      <c r="AR175" s="3">
        <f t="shared" si="379"/>
        <v>1109692.6000000001</v>
      </c>
      <c r="AS175" s="5"/>
      <c r="AT175" s="5">
        <v>0</v>
      </c>
    </row>
    <row r="176" spans="1:46" x14ac:dyDescent="0.35">
      <c r="A176" s="30"/>
      <c r="B176" s="33" t="s">
        <v>21</v>
      </c>
      <c r="C176" s="35"/>
      <c r="D176" s="4">
        <f>D181+D185+D189+D193+D197+D201+D206+D210+D214+D218+D222+D226+D230+D234+D238+D246+D250+D254</f>
        <v>1644791.2999999998</v>
      </c>
      <c r="E176" s="4">
        <f>E181+E185+E189+E193+E197+E201+E206+E210+E214+E218+E222+E226+E230+E234+E238+E246+E250+E254</f>
        <v>0</v>
      </c>
      <c r="F176" s="4">
        <f t="shared" ref="F176:F240" si="455">D176+E176</f>
        <v>1644791.2999999998</v>
      </c>
      <c r="G176" s="4">
        <f>G181+G185+G189+G193+G197+G201+G206+G210+G214+G218+G222+G226+G230+G234+G238+G246+G250+G254+G258+G263</f>
        <v>-147505</v>
      </c>
      <c r="H176" s="4">
        <f t="shared" si="444"/>
        <v>1497286.2999999998</v>
      </c>
      <c r="I176" s="4">
        <f>I181+I185+I189+I193+I197+I201+I206+I210+I214+I218+I222+I226+I230+I234+I238+I246+I250+I254+I258+I263</f>
        <v>0</v>
      </c>
      <c r="J176" s="4">
        <f t="shared" si="445"/>
        <v>1497286.2999999998</v>
      </c>
      <c r="K176" s="4">
        <f>K181+K185+K189+K193+K197+K201+K206+K210+K214+K218+K222+K226+K230+K234+K238+K246+K250+K254+K258+K263</f>
        <v>18402.5</v>
      </c>
      <c r="L176" s="4">
        <f t="shared" si="446"/>
        <v>1515688.7999999998</v>
      </c>
      <c r="M176" s="4">
        <f>M181+M185+M189+M193+M197+M201+M206+M210+M214+M218+M222+M226+M230+M234+M238+M246+M250+M254+M258+M263</f>
        <v>0</v>
      </c>
      <c r="N176" s="4">
        <f>L176+M176</f>
        <v>1515688.7999999998</v>
      </c>
      <c r="O176" s="4">
        <f>O181+O185+O189+O193+O197+O201+O206+O210+O214+O218+O222+O226+O230+O234+O238+O246+O250+O254+O258+O263+O268+O272</f>
        <v>-4.3655745685100555E-11</v>
      </c>
      <c r="P176" s="4">
        <f>N176+O176</f>
        <v>1515688.7999999998</v>
      </c>
      <c r="Q176" s="4">
        <f>Q181+Q185+Q189+Q193+Q197+Q201+Q206+Q210+Q214+Q218+Q222+Q226+Q230+Q234+Q238+Q246+Q250+Q254+Q258+Q263+Q268+Q272</f>
        <v>0</v>
      </c>
      <c r="R176" s="3">
        <f t="shared" si="377"/>
        <v>1515688.7999999998</v>
      </c>
      <c r="S176" s="4">
        <f>S181+S185+S189+S193+S197+S201+S206+S210+S214+S218+S222+S226+S230+S234+S238+S246+S250+S254</f>
        <v>2102955</v>
      </c>
      <c r="T176" s="4">
        <f>T181+T185+T189+T193+T197+T201+T206+T210+T214+T218+T222+T226+T230+T234+T238+T246+T250+T254</f>
        <v>0</v>
      </c>
      <c r="U176" s="4">
        <f t="shared" ref="U176:U240" si="456">S176+T176</f>
        <v>2102955</v>
      </c>
      <c r="V176" s="4">
        <f>V181+V185+V189+V193+V197+V201+V206+V210+V214+V218+V222+V226+V230+V234+V238+V246+V250+V254</f>
        <v>0</v>
      </c>
      <c r="W176" s="4">
        <f t="shared" si="447"/>
        <v>2102955</v>
      </c>
      <c r="X176" s="4">
        <f>X181+X185+X189+X193+X197+X201+X206+X210+X214+X218+X222+X226+X230+X234+X238+X246+X250+X254</f>
        <v>0</v>
      </c>
      <c r="Y176" s="4">
        <f t="shared" si="448"/>
        <v>2102955</v>
      </c>
      <c r="Z176" s="4">
        <f>Z181+Z185+Z189+Z193+Z197+Z201+Z206+Z210+Z214+Z218+Z222+Z226+Z230+Z234+Z238+Z246+Z250+Z254</f>
        <v>0</v>
      </c>
      <c r="AA176" s="4">
        <f t="shared" si="449"/>
        <v>2102955</v>
      </c>
      <c r="AB176" s="4">
        <f>AB181+AB185+AB189+AB193+AB197+AB201+AB206+AB210+AB214+AB218+AB222+AB226+AB230+AB234+AB238+AB246+AB250+AB254+AB258+AB263+AB268+AB272</f>
        <v>0</v>
      </c>
      <c r="AC176" s="4">
        <f t="shared" si="450"/>
        <v>2102955</v>
      </c>
      <c r="AD176" s="4">
        <f>AD181+AD185+AD189+AD193+AD197+AD201+AD206+AD210+AD214+AD218+AD222+AD226+AD230+AD234+AD238+AD246+AD250+AD254+AD258+AD263+AD268+AD272</f>
        <v>0</v>
      </c>
      <c r="AE176" s="3">
        <f t="shared" si="378"/>
        <v>2102955</v>
      </c>
      <c r="AF176" s="4">
        <f>AF181+AF185+AF189+AF193+AF197+AF201+AF206+AF210+AF214+AF218+AF222+AF226+AF230+AF234+AF238+AF246+AF250+AF254</f>
        <v>1860675</v>
      </c>
      <c r="AG176" s="3">
        <f>AG181+AG185+AG189+AG193+AG197+AG201+AG206+AG210+AG214+AG218+AG222+AG226+AG230+AG234+AG238+AG246+AG250+AG254</f>
        <v>0</v>
      </c>
      <c r="AH176" s="3">
        <f t="shared" ref="AH176:AH240" si="457">AF176+AG176</f>
        <v>1860675</v>
      </c>
      <c r="AI176" s="3">
        <f>AI181+AI185+AI189+AI193+AI197+AI201+AI206+AI210+AI214+AI218+AI222+AI226+AI230+AI234+AI238+AI246+AI250+AI254</f>
        <v>0</v>
      </c>
      <c r="AJ176" s="3">
        <f t="shared" si="451"/>
        <v>1860675</v>
      </c>
      <c r="AK176" s="3">
        <f>AK181+AK185+AK189+AK193+AK197+AK201+AK206+AK210+AK214+AK218+AK222+AK226+AK230+AK234+AK238+AK246+AK250+AK254</f>
        <v>0</v>
      </c>
      <c r="AL176" s="3">
        <f t="shared" si="452"/>
        <v>1860675</v>
      </c>
      <c r="AM176" s="3">
        <f>AM181+AM185+AM189+AM193+AM197+AM201+AM206+AM210+AM214+AM218+AM222+AM226+AM230+AM234+AM238+AM246+AM250+AM254</f>
        <v>0</v>
      </c>
      <c r="AN176" s="3">
        <f t="shared" si="453"/>
        <v>1860675</v>
      </c>
      <c r="AO176" s="3">
        <f>AO181+AO185+AO189+AO193+AO197+AO201+AO206+AO210+AO214+AO218+AO222+AO226+AO230+AO234+AO238+AO246+AO250+AO254+AO258+AO263+AO268+AO272</f>
        <v>0</v>
      </c>
      <c r="AP176" s="3">
        <f t="shared" si="454"/>
        <v>1860675</v>
      </c>
      <c r="AQ176" s="3">
        <f t="shared" ref="AQ176" si="458">AQ181+AQ185+AQ189+AQ193+AQ197+AQ201+AQ206+AQ210+AQ214+AQ218+AQ222+AQ226+AQ230+AQ234+AQ238+AQ246+AQ250+AQ254+AQ258+AQ263+AQ268+AQ272</f>
        <v>0</v>
      </c>
      <c r="AR176" s="3">
        <f t="shared" si="379"/>
        <v>1860675</v>
      </c>
      <c r="AS176" s="5"/>
      <c r="AT176" s="5"/>
    </row>
    <row r="177" spans="1:46" x14ac:dyDescent="0.35">
      <c r="A177" s="30"/>
      <c r="B177" s="33" t="s">
        <v>20</v>
      </c>
      <c r="C177" s="35"/>
      <c r="D177" s="4"/>
      <c r="E177" s="4"/>
      <c r="F177" s="4"/>
      <c r="G177" s="4">
        <f>G259+G264</f>
        <v>184369.3</v>
      </c>
      <c r="H177" s="4">
        <f t="shared" si="444"/>
        <v>184369.3</v>
      </c>
      <c r="I177" s="4">
        <f>I259+I264</f>
        <v>0</v>
      </c>
      <c r="J177" s="4">
        <f t="shared" si="445"/>
        <v>184369.3</v>
      </c>
      <c r="K177" s="4">
        <f>K259+K264</f>
        <v>0</v>
      </c>
      <c r="L177" s="4">
        <f t="shared" si="446"/>
        <v>184369.3</v>
      </c>
      <c r="M177" s="4">
        <f>M259+M264</f>
        <v>0</v>
      </c>
      <c r="N177" s="4">
        <f>L177+M177</f>
        <v>184369.3</v>
      </c>
      <c r="O177" s="4">
        <f>O259+O264</f>
        <v>0</v>
      </c>
      <c r="P177" s="4">
        <f>N177+O177</f>
        <v>184369.3</v>
      </c>
      <c r="Q177" s="4">
        <f>Q259+Q264</f>
        <v>0</v>
      </c>
      <c r="R177" s="3">
        <f t="shared" si="377"/>
        <v>184369.3</v>
      </c>
      <c r="S177" s="4"/>
      <c r="T177" s="4"/>
      <c r="U177" s="4"/>
      <c r="V177" s="4">
        <f>V259+V264</f>
        <v>0</v>
      </c>
      <c r="W177" s="4">
        <f t="shared" si="447"/>
        <v>0</v>
      </c>
      <c r="X177" s="4">
        <f>X259+X264</f>
        <v>0</v>
      </c>
      <c r="Y177" s="4">
        <f t="shared" si="448"/>
        <v>0</v>
      </c>
      <c r="Z177" s="4">
        <f>Z259+Z264</f>
        <v>0</v>
      </c>
      <c r="AA177" s="4">
        <f t="shared" si="449"/>
        <v>0</v>
      </c>
      <c r="AB177" s="4">
        <f>AB259+AB264</f>
        <v>0</v>
      </c>
      <c r="AC177" s="4">
        <f t="shared" si="450"/>
        <v>0</v>
      </c>
      <c r="AD177" s="4">
        <f>AD259+AD264</f>
        <v>0</v>
      </c>
      <c r="AE177" s="3">
        <f t="shared" si="378"/>
        <v>0</v>
      </c>
      <c r="AF177" s="4"/>
      <c r="AG177" s="3"/>
      <c r="AH177" s="3"/>
      <c r="AI177" s="3">
        <f>AI259+AI264</f>
        <v>0</v>
      </c>
      <c r="AJ177" s="3">
        <f t="shared" si="451"/>
        <v>0</v>
      </c>
      <c r="AK177" s="3">
        <f>AK259+AK264</f>
        <v>0</v>
      </c>
      <c r="AL177" s="3">
        <f t="shared" si="452"/>
        <v>0</v>
      </c>
      <c r="AM177" s="3">
        <f>AM259+AM264</f>
        <v>0</v>
      </c>
      <c r="AN177" s="3">
        <f t="shared" si="453"/>
        <v>0</v>
      </c>
      <c r="AO177" s="3">
        <f>AO259+AO264</f>
        <v>0</v>
      </c>
      <c r="AP177" s="3">
        <f t="shared" si="454"/>
        <v>0</v>
      </c>
      <c r="AQ177" s="3">
        <f t="shared" ref="AQ177" si="459">AQ259+AQ264</f>
        <v>0</v>
      </c>
      <c r="AR177" s="3">
        <f t="shared" si="379"/>
        <v>0</v>
      </c>
      <c r="AS177" s="5"/>
      <c r="AT177" s="5"/>
    </row>
    <row r="178" spans="1:46" ht="36" x14ac:dyDescent="0.35">
      <c r="A178" s="30" t="s">
        <v>221</v>
      </c>
      <c r="B178" s="33" t="s">
        <v>28</v>
      </c>
      <c r="C178" s="2" t="s">
        <v>97</v>
      </c>
      <c r="D178" s="4">
        <f>D180</f>
        <v>14934.8</v>
      </c>
      <c r="E178" s="4">
        <f>E180</f>
        <v>0</v>
      </c>
      <c r="F178" s="4">
        <f t="shared" si="455"/>
        <v>14934.8</v>
      </c>
      <c r="G178" s="4">
        <f>G180</f>
        <v>3209.28</v>
      </c>
      <c r="H178" s="4">
        <f t="shared" si="444"/>
        <v>18144.079999999998</v>
      </c>
      <c r="I178" s="4">
        <f>I180</f>
        <v>0</v>
      </c>
      <c r="J178" s="4">
        <f t="shared" si="445"/>
        <v>18144.079999999998</v>
      </c>
      <c r="K178" s="4">
        <f>K180</f>
        <v>0</v>
      </c>
      <c r="L178" s="4">
        <f t="shared" si="446"/>
        <v>18144.079999999998</v>
      </c>
      <c r="M178" s="4">
        <f>M180</f>
        <v>0</v>
      </c>
      <c r="N178" s="4">
        <f>L178+M178</f>
        <v>18144.079999999998</v>
      </c>
      <c r="O178" s="4">
        <f>O180</f>
        <v>0</v>
      </c>
      <c r="P178" s="4">
        <f>N178+O178</f>
        <v>18144.079999999998</v>
      </c>
      <c r="Q178" s="4">
        <f>Q180</f>
        <v>-18135.100999999999</v>
      </c>
      <c r="R178" s="3">
        <f t="shared" si="377"/>
        <v>8.9789999999993597</v>
      </c>
      <c r="S178" s="4">
        <f t="shared" ref="S178:AF178" si="460">S180</f>
        <v>0</v>
      </c>
      <c r="T178" s="4">
        <f t="shared" ref="T178:V178" si="461">T180</f>
        <v>0</v>
      </c>
      <c r="U178" s="4">
        <f t="shared" si="456"/>
        <v>0</v>
      </c>
      <c r="V178" s="4">
        <f t="shared" si="461"/>
        <v>0</v>
      </c>
      <c r="W178" s="4">
        <f t="shared" si="447"/>
        <v>0</v>
      </c>
      <c r="X178" s="4">
        <f t="shared" ref="X178" si="462">X180</f>
        <v>0</v>
      </c>
      <c r="Y178" s="4">
        <f t="shared" si="448"/>
        <v>0</v>
      </c>
      <c r="Z178" s="4">
        <f t="shared" ref="Z178:AB178" si="463">Z180</f>
        <v>0</v>
      </c>
      <c r="AA178" s="4">
        <f t="shared" si="449"/>
        <v>0</v>
      </c>
      <c r="AB178" s="4">
        <f t="shared" si="463"/>
        <v>0</v>
      </c>
      <c r="AC178" s="4">
        <f t="shared" si="450"/>
        <v>0</v>
      </c>
      <c r="AD178" s="4">
        <f t="shared" ref="AD178" si="464">AD180</f>
        <v>18135.100999999999</v>
      </c>
      <c r="AE178" s="3">
        <f t="shared" si="378"/>
        <v>18135.100999999999</v>
      </c>
      <c r="AF178" s="4">
        <f t="shared" si="460"/>
        <v>0</v>
      </c>
      <c r="AG178" s="3">
        <f t="shared" ref="AG178:AI178" si="465">AG180</f>
        <v>0</v>
      </c>
      <c r="AH178" s="3">
        <f t="shared" si="457"/>
        <v>0</v>
      </c>
      <c r="AI178" s="3">
        <f t="shared" si="465"/>
        <v>0</v>
      </c>
      <c r="AJ178" s="3">
        <f t="shared" si="451"/>
        <v>0</v>
      </c>
      <c r="AK178" s="3">
        <f t="shared" ref="AK178:AM178" si="466">AK180</f>
        <v>0</v>
      </c>
      <c r="AL178" s="3">
        <f t="shared" si="452"/>
        <v>0</v>
      </c>
      <c r="AM178" s="3">
        <f t="shared" si="466"/>
        <v>0</v>
      </c>
      <c r="AN178" s="3">
        <f t="shared" si="453"/>
        <v>0</v>
      </c>
      <c r="AO178" s="3">
        <f t="shared" ref="AO178:AQ178" si="467">AO180</f>
        <v>0</v>
      </c>
      <c r="AP178" s="3">
        <f t="shared" si="454"/>
        <v>0</v>
      </c>
      <c r="AQ178" s="3">
        <f t="shared" si="467"/>
        <v>0</v>
      </c>
      <c r="AR178" s="3">
        <f t="shared" si="379"/>
        <v>0</v>
      </c>
      <c r="AS178" s="5"/>
      <c r="AT178" s="5"/>
    </row>
    <row r="179" spans="1:46" hidden="1" x14ac:dyDescent="0.35">
      <c r="A179" s="13"/>
      <c r="B179" s="1" t="s">
        <v>5</v>
      </c>
      <c r="C179" s="20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5"/>
      <c r="AT179" s="5">
        <v>0</v>
      </c>
    </row>
    <row r="180" spans="1:46" hidden="1" x14ac:dyDescent="0.35">
      <c r="A180" s="13"/>
      <c r="B180" s="1" t="s">
        <v>6</v>
      </c>
      <c r="C180" s="21"/>
      <c r="D180" s="7">
        <v>14934.8</v>
      </c>
      <c r="E180" s="7"/>
      <c r="F180" s="4">
        <f t="shared" si="455"/>
        <v>14934.8</v>
      </c>
      <c r="G180" s="7">
        <v>3209.28</v>
      </c>
      <c r="H180" s="4">
        <f t="shared" ref="H180:H182" si="468">F180+G180</f>
        <v>18144.079999999998</v>
      </c>
      <c r="I180" s="7"/>
      <c r="J180" s="4">
        <f t="shared" ref="J180:J182" si="469">H180+I180</f>
        <v>18144.079999999998</v>
      </c>
      <c r="K180" s="7"/>
      <c r="L180" s="4">
        <f t="shared" ref="L180:L182" si="470">J180+K180</f>
        <v>18144.079999999998</v>
      </c>
      <c r="M180" s="7"/>
      <c r="N180" s="4">
        <f>L180+M180</f>
        <v>18144.079999999998</v>
      </c>
      <c r="O180" s="7"/>
      <c r="P180" s="4">
        <f>N180+O180</f>
        <v>18144.079999999998</v>
      </c>
      <c r="Q180" s="7">
        <v>-18135.100999999999</v>
      </c>
      <c r="R180" s="4">
        <f t="shared" si="377"/>
        <v>8.9789999999993597</v>
      </c>
      <c r="S180" s="7">
        <v>0</v>
      </c>
      <c r="T180" s="7">
        <v>0</v>
      </c>
      <c r="U180" s="4">
        <f t="shared" si="456"/>
        <v>0</v>
      </c>
      <c r="V180" s="7">
        <v>0</v>
      </c>
      <c r="W180" s="4">
        <f t="shared" ref="W180:W182" si="471">U180+V180</f>
        <v>0</v>
      </c>
      <c r="X180" s="7">
        <v>0</v>
      </c>
      <c r="Y180" s="4">
        <f t="shared" ref="Y180:Y182" si="472">W180+X180</f>
        <v>0</v>
      </c>
      <c r="Z180" s="7">
        <v>0</v>
      </c>
      <c r="AA180" s="4">
        <f t="shared" ref="AA180:AA182" si="473">Y180+Z180</f>
        <v>0</v>
      </c>
      <c r="AB180" s="7"/>
      <c r="AC180" s="4">
        <f t="shared" ref="AC180:AC182" si="474">AA180+AB180</f>
        <v>0</v>
      </c>
      <c r="AD180" s="7">
        <v>18135.100999999999</v>
      </c>
      <c r="AE180" s="4">
        <f t="shared" si="378"/>
        <v>18135.100999999999</v>
      </c>
      <c r="AF180" s="8">
        <v>0</v>
      </c>
      <c r="AG180" s="8">
        <v>0</v>
      </c>
      <c r="AH180" s="3">
        <f t="shared" si="457"/>
        <v>0</v>
      </c>
      <c r="AI180" s="8">
        <v>0</v>
      </c>
      <c r="AJ180" s="3">
        <f t="shared" ref="AJ180:AJ182" si="475">AH180+AI180</f>
        <v>0</v>
      </c>
      <c r="AK180" s="8">
        <v>0</v>
      </c>
      <c r="AL180" s="3">
        <f t="shared" ref="AL180:AL182" si="476">AJ180+AK180</f>
        <v>0</v>
      </c>
      <c r="AM180" s="8">
        <v>0</v>
      </c>
      <c r="AN180" s="3">
        <f t="shared" ref="AN180:AN182" si="477">AL180+AM180</f>
        <v>0</v>
      </c>
      <c r="AO180" s="8">
        <v>0</v>
      </c>
      <c r="AP180" s="3">
        <f t="shared" ref="AP180:AP182" si="478">AN180+AO180</f>
        <v>0</v>
      </c>
      <c r="AQ180" s="8">
        <v>0</v>
      </c>
      <c r="AR180" s="3">
        <f t="shared" si="379"/>
        <v>0</v>
      </c>
      <c r="AS180" s="5" t="s">
        <v>277</v>
      </c>
      <c r="AT180" s="5">
        <v>0</v>
      </c>
    </row>
    <row r="181" spans="1:46" hidden="1" x14ac:dyDescent="0.35">
      <c r="A181" s="13"/>
      <c r="B181" s="1" t="s">
        <v>29</v>
      </c>
      <c r="C181" s="20"/>
      <c r="D181" s="4">
        <v>0</v>
      </c>
      <c r="E181" s="4">
        <v>0</v>
      </c>
      <c r="F181" s="4">
        <f t="shared" si="455"/>
        <v>0</v>
      </c>
      <c r="G181" s="4">
        <v>0</v>
      </c>
      <c r="H181" s="4">
        <f t="shared" si="468"/>
        <v>0</v>
      </c>
      <c r="I181" s="4">
        <v>0</v>
      </c>
      <c r="J181" s="4">
        <f t="shared" si="469"/>
        <v>0</v>
      </c>
      <c r="K181" s="4">
        <v>0</v>
      </c>
      <c r="L181" s="4">
        <f t="shared" si="470"/>
        <v>0</v>
      </c>
      <c r="M181" s="4">
        <v>0</v>
      </c>
      <c r="N181" s="4">
        <f>L181+M181</f>
        <v>0</v>
      </c>
      <c r="O181" s="4">
        <v>0</v>
      </c>
      <c r="P181" s="4">
        <f>N181+O181</f>
        <v>0</v>
      </c>
      <c r="Q181" s="4">
        <v>0</v>
      </c>
      <c r="R181" s="4">
        <f t="shared" si="377"/>
        <v>0</v>
      </c>
      <c r="S181" s="4">
        <v>0</v>
      </c>
      <c r="T181" s="4">
        <v>0</v>
      </c>
      <c r="U181" s="4">
        <f t="shared" si="456"/>
        <v>0</v>
      </c>
      <c r="V181" s="4">
        <v>0</v>
      </c>
      <c r="W181" s="4">
        <f t="shared" si="471"/>
        <v>0</v>
      </c>
      <c r="X181" s="4">
        <v>0</v>
      </c>
      <c r="Y181" s="4">
        <f t="shared" si="472"/>
        <v>0</v>
      </c>
      <c r="Z181" s="4">
        <v>0</v>
      </c>
      <c r="AA181" s="4">
        <f t="shared" si="473"/>
        <v>0</v>
      </c>
      <c r="AB181" s="4">
        <v>0</v>
      </c>
      <c r="AC181" s="4">
        <f t="shared" si="474"/>
        <v>0</v>
      </c>
      <c r="AD181" s="4">
        <v>0</v>
      </c>
      <c r="AE181" s="4">
        <f t="shared" si="378"/>
        <v>0</v>
      </c>
      <c r="AF181" s="3">
        <v>0</v>
      </c>
      <c r="AG181" s="3">
        <v>0</v>
      </c>
      <c r="AH181" s="3">
        <f t="shared" si="457"/>
        <v>0</v>
      </c>
      <c r="AI181" s="3">
        <v>0</v>
      </c>
      <c r="AJ181" s="3">
        <f t="shared" si="475"/>
        <v>0</v>
      </c>
      <c r="AK181" s="3">
        <v>0</v>
      </c>
      <c r="AL181" s="3">
        <f t="shared" si="476"/>
        <v>0</v>
      </c>
      <c r="AM181" s="3">
        <v>0</v>
      </c>
      <c r="AN181" s="3">
        <f t="shared" si="477"/>
        <v>0</v>
      </c>
      <c r="AO181" s="3">
        <v>0</v>
      </c>
      <c r="AP181" s="3">
        <f t="shared" si="478"/>
        <v>0</v>
      </c>
      <c r="AQ181" s="3">
        <v>0</v>
      </c>
      <c r="AR181" s="3">
        <f t="shared" si="379"/>
        <v>0</v>
      </c>
      <c r="AS181" s="5" t="s">
        <v>297</v>
      </c>
      <c r="AT181" s="5">
        <v>0</v>
      </c>
    </row>
    <row r="182" spans="1:46" ht="36" x14ac:dyDescent="0.35">
      <c r="A182" s="30" t="s">
        <v>222</v>
      </c>
      <c r="B182" s="33" t="s">
        <v>30</v>
      </c>
      <c r="C182" s="2" t="s">
        <v>97</v>
      </c>
      <c r="D182" s="4">
        <f>D184+D185</f>
        <v>618518</v>
      </c>
      <c r="E182" s="4">
        <f>E184+E185</f>
        <v>0</v>
      </c>
      <c r="F182" s="4">
        <f t="shared" si="455"/>
        <v>618518</v>
      </c>
      <c r="G182" s="4">
        <f>G184+G185</f>
        <v>3728.893</v>
      </c>
      <c r="H182" s="4">
        <f t="shared" si="468"/>
        <v>622246.89300000004</v>
      </c>
      <c r="I182" s="4">
        <f>I184+I185</f>
        <v>0</v>
      </c>
      <c r="J182" s="4">
        <f t="shared" si="469"/>
        <v>622246.89300000004</v>
      </c>
      <c r="K182" s="4">
        <f>K184+K185</f>
        <v>243.5</v>
      </c>
      <c r="L182" s="4">
        <f t="shared" si="470"/>
        <v>622490.39300000004</v>
      </c>
      <c r="M182" s="4">
        <f>M184+M185</f>
        <v>0</v>
      </c>
      <c r="N182" s="4">
        <f>L182+M182</f>
        <v>622490.39300000004</v>
      </c>
      <c r="O182" s="4">
        <f>O184+O185</f>
        <v>378520.46100000001</v>
      </c>
      <c r="P182" s="4">
        <f>N182+O182</f>
        <v>1001010.8540000001</v>
      </c>
      <c r="Q182" s="4">
        <f>Q184+Q185</f>
        <v>0</v>
      </c>
      <c r="R182" s="3">
        <f t="shared" si="377"/>
        <v>1001010.8540000001</v>
      </c>
      <c r="S182" s="4">
        <f t="shared" ref="S182:AF182" si="479">S184+S185</f>
        <v>237950.89999999997</v>
      </c>
      <c r="T182" s="4">
        <f t="shared" ref="T182:V182" si="480">T184+T185</f>
        <v>0</v>
      </c>
      <c r="U182" s="4">
        <f t="shared" si="456"/>
        <v>237950.89999999997</v>
      </c>
      <c r="V182" s="4">
        <f t="shared" si="480"/>
        <v>0</v>
      </c>
      <c r="W182" s="4">
        <f t="shared" si="471"/>
        <v>237950.89999999997</v>
      </c>
      <c r="X182" s="4">
        <f t="shared" ref="X182" si="481">X184+X185</f>
        <v>0</v>
      </c>
      <c r="Y182" s="4">
        <f t="shared" si="472"/>
        <v>237950.89999999997</v>
      </c>
      <c r="Z182" s="4">
        <f t="shared" ref="Z182:AB182" si="482">Z184+Z185</f>
        <v>0</v>
      </c>
      <c r="AA182" s="4">
        <f t="shared" si="473"/>
        <v>237950.89999999997</v>
      </c>
      <c r="AB182" s="4">
        <f t="shared" si="482"/>
        <v>74048</v>
      </c>
      <c r="AC182" s="4">
        <f t="shared" si="474"/>
        <v>311998.89999999997</v>
      </c>
      <c r="AD182" s="4">
        <f t="shared" ref="AD182" si="483">AD184+AD185</f>
        <v>0</v>
      </c>
      <c r="AE182" s="3">
        <f t="shared" si="378"/>
        <v>311998.89999999997</v>
      </c>
      <c r="AF182" s="4">
        <f t="shared" si="479"/>
        <v>0</v>
      </c>
      <c r="AG182" s="3">
        <f t="shared" ref="AG182:AI182" si="484">AG184+AG185</f>
        <v>0</v>
      </c>
      <c r="AH182" s="3">
        <f t="shared" si="457"/>
        <v>0</v>
      </c>
      <c r="AI182" s="3">
        <f t="shared" si="484"/>
        <v>0</v>
      </c>
      <c r="AJ182" s="3">
        <f t="shared" si="475"/>
        <v>0</v>
      </c>
      <c r="AK182" s="3">
        <f t="shared" ref="AK182:AM182" si="485">AK184+AK185</f>
        <v>0</v>
      </c>
      <c r="AL182" s="3">
        <f t="shared" si="476"/>
        <v>0</v>
      </c>
      <c r="AM182" s="3">
        <f t="shared" si="485"/>
        <v>0</v>
      </c>
      <c r="AN182" s="3">
        <f t="shared" si="477"/>
        <v>0</v>
      </c>
      <c r="AO182" s="3">
        <f t="shared" ref="AO182:AQ182" si="486">AO184+AO185</f>
        <v>0</v>
      </c>
      <c r="AP182" s="3">
        <f t="shared" si="478"/>
        <v>0</v>
      </c>
      <c r="AQ182" s="3">
        <f t="shared" si="486"/>
        <v>0</v>
      </c>
      <c r="AR182" s="3">
        <f t="shared" si="379"/>
        <v>0</v>
      </c>
      <c r="AS182" s="5"/>
      <c r="AT182" s="5"/>
    </row>
    <row r="183" spans="1:46" x14ac:dyDescent="0.35">
      <c r="A183" s="30"/>
      <c r="B183" s="33" t="s">
        <v>5</v>
      </c>
      <c r="C183" s="3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3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5"/>
      <c r="AT183" s="5"/>
    </row>
    <row r="184" spans="1:46" hidden="1" x14ac:dyDescent="0.35">
      <c r="A184" s="13"/>
      <c r="B184" s="1" t="s">
        <v>6</v>
      </c>
      <c r="C184" s="19"/>
      <c r="D184" s="4">
        <v>130070.6</v>
      </c>
      <c r="E184" s="4"/>
      <c r="F184" s="4">
        <f t="shared" si="455"/>
        <v>130070.6</v>
      </c>
      <c r="G184" s="4">
        <v>3728.893</v>
      </c>
      <c r="H184" s="4">
        <f t="shared" ref="H184:H186" si="487">F184+G184</f>
        <v>133799.49300000002</v>
      </c>
      <c r="I184" s="4"/>
      <c r="J184" s="4">
        <f t="shared" ref="J184:J186" si="488">H184+I184</f>
        <v>133799.49300000002</v>
      </c>
      <c r="K184" s="4">
        <v>243.5</v>
      </c>
      <c r="L184" s="4">
        <f t="shared" ref="L184:L186" si="489">J184+K184</f>
        <v>134042.99300000002</v>
      </c>
      <c r="M184" s="4"/>
      <c r="N184" s="4">
        <f>L184+M184</f>
        <v>134042.99300000002</v>
      </c>
      <c r="O184" s="4">
        <f>-243.5+243.5+35.561+94621.3-130070.6+130070.6</f>
        <v>94656.861000000004</v>
      </c>
      <c r="P184" s="4">
        <f>N184+O184</f>
        <v>228699.85400000002</v>
      </c>
      <c r="Q184" s="4"/>
      <c r="R184" s="4">
        <f t="shared" si="377"/>
        <v>228699.85400000002</v>
      </c>
      <c r="S184" s="4">
        <v>66493.3</v>
      </c>
      <c r="T184" s="4"/>
      <c r="U184" s="4">
        <f t="shared" si="456"/>
        <v>66493.3</v>
      </c>
      <c r="V184" s="4"/>
      <c r="W184" s="4">
        <f t="shared" ref="W184:W186" si="490">U184+V184</f>
        <v>66493.3</v>
      </c>
      <c r="X184" s="4"/>
      <c r="Y184" s="4">
        <f t="shared" ref="Y184:Y186" si="491">W184+X184</f>
        <v>66493.3</v>
      </c>
      <c r="Z184" s="4"/>
      <c r="AA184" s="4">
        <f t="shared" ref="AA184:AA186" si="492">Y184+Z184</f>
        <v>66493.3</v>
      </c>
      <c r="AB184" s="4">
        <f>18512-66493.3+66493.3</f>
        <v>18512</v>
      </c>
      <c r="AC184" s="4">
        <f t="shared" ref="AC184:AC186" si="493">AA184+AB184</f>
        <v>85005.3</v>
      </c>
      <c r="AD184" s="4"/>
      <c r="AE184" s="4">
        <f t="shared" si="378"/>
        <v>85005.3</v>
      </c>
      <c r="AF184" s="3">
        <v>0</v>
      </c>
      <c r="AG184" s="3">
        <v>0</v>
      </c>
      <c r="AH184" s="3">
        <f t="shared" si="457"/>
        <v>0</v>
      </c>
      <c r="AI184" s="3">
        <v>0</v>
      </c>
      <c r="AJ184" s="3">
        <f t="shared" ref="AJ184:AJ186" si="494">AH184+AI184</f>
        <v>0</v>
      </c>
      <c r="AK184" s="3">
        <v>0</v>
      </c>
      <c r="AL184" s="3">
        <f t="shared" ref="AL184:AL186" si="495">AJ184+AK184</f>
        <v>0</v>
      </c>
      <c r="AM184" s="3">
        <v>0</v>
      </c>
      <c r="AN184" s="3">
        <f t="shared" ref="AN184:AN186" si="496">AL184+AM184</f>
        <v>0</v>
      </c>
      <c r="AO184" s="3">
        <v>0</v>
      </c>
      <c r="AP184" s="3">
        <f t="shared" ref="AP184:AP186" si="497">AN184+AO184</f>
        <v>0</v>
      </c>
      <c r="AQ184" s="3">
        <v>0</v>
      </c>
      <c r="AR184" s="3">
        <f t="shared" si="379"/>
        <v>0</v>
      </c>
      <c r="AS184" s="5" t="s">
        <v>388</v>
      </c>
      <c r="AT184" s="5">
        <v>0</v>
      </c>
    </row>
    <row r="185" spans="1:46" x14ac:dyDescent="0.35">
      <c r="A185" s="30"/>
      <c r="B185" s="33" t="s">
        <v>21</v>
      </c>
      <c r="C185" s="34"/>
      <c r="D185" s="4">
        <v>488447.4</v>
      </c>
      <c r="E185" s="4"/>
      <c r="F185" s="4">
        <f t="shared" si="455"/>
        <v>488447.4</v>
      </c>
      <c r="G185" s="4"/>
      <c r="H185" s="4">
        <f t="shared" si="487"/>
        <v>488447.4</v>
      </c>
      <c r="I185" s="4"/>
      <c r="J185" s="4">
        <f t="shared" si="488"/>
        <v>488447.4</v>
      </c>
      <c r="K185" s="4"/>
      <c r="L185" s="4">
        <f t="shared" si="489"/>
        <v>488447.4</v>
      </c>
      <c r="M185" s="4"/>
      <c r="N185" s="4">
        <f>L185+M185</f>
        <v>488447.4</v>
      </c>
      <c r="O185" s="4">
        <f>283863.6-488447.4+488447.4</f>
        <v>283863.59999999998</v>
      </c>
      <c r="P185" s="4">
        <f>N185+O185</f>
        <v>772311</v>
      </c>
      <c r="Q185" s="4"/>
      <c r="R185" s="3">
        <f t="shared" si="377"/>
        <v>772311</v>
      </c>
      <c r="S185" s="4">
        <v>171457.59999999998</v>
      </c>
      <c r="T185" s="4"/>
      <c r="U185" s="4">
        <f t="shared" si="456"/>
        <v>171457.59999999998</v>
      </c>
      <c r="V185" s="4"/>
      <c r="W185" s="4">
        <f t="shared" si="490"/>
        <v>171457.59999999998</v>
      </c>
      <c r="X185" s="4"/>
      <c r="Y185" s="4">
        <f t="shared" si="491"/>
        <v>171457.59999999998</v>
      </c>
      <c r="Z185" s="4"/>
      <c r="AA185" s="4">
        <f t="shared" si="492"/>
        <v>171457.59999999998</v>
      </c>
      <c r="AB185" s="4">
        <f>55536-171457.6+171457.6</f>
        <v>55536</v>
      </c>
      <c r="AC185" s="4">
        <f t="shared" si="493"/>
        <v>226993.59999999998</v>
      </c>
      <c r="AD185" s="4"/>
      <c r="AE185" s="3">
        <f t="shared" si="378"/>
        <v>226993.59999999998</v>
      </c>
      <c r="AF185" s="3">
        <v>0</v>
      </c>
      <c r="AG185" s="3">
        <v>0</v>
      </c>
      <c r="AH185" s="3">
        <f t="shared" si="457"/>
        <v>0</v>
      </c>
      <c r="AI185" s="3">
        <v>0</v>
      </c>
      <c r="AJ185" s="3">
        <f t="shared" si="494"/>
        <v>0</v>
      </c>
      <c r="AK185" s="3">
        <v>0</v>
      </c>
      <c r="AL185" s="3">
        <f t="shared" si="495"/>
        <v>0</v>
      </c>
      <c r="AM185" s="3">
        <v>0</v>
      </c>
      <c r="AN185" s="3">
        <f t="shared" si="496"/>
        <v>0</v>
      </c>
      <c r="AO185" s="3">
        <v>0</v>
      </c>
      <c r="AP185" s="3">
        <f t="shared" si="497"/>
        <v>0</v>
      </c>
      <c r="AQ185" s="3">
        <v>0</v>
      </c>
      <c r="AR185" s="3">
        <f t="shared" si="379"/>
        <v>0</v>
      </c>
      <c r="AS185" s="5" t="s">
        <v>387</v>
      </c>
      <c r="AT185" s="5"/>
    </row>
    <row r="186" spans="1:46" ht="54" hidden="1" x14ac:dyDescent="0.35">
      <c r="A186" s="13" t="s">
        <v>223</v>
      </c>
      <c r="B186" s="1" t="s">
        <v>31</v>
      </c>
      <c r="C186" s="2" t="s">
        <v>97</v>
      </c>
      <c r="D186" s="4">
        <f>D188+D189</f>
        <v>91429.299999999988</v>
      </c>
      <c r="E186" s="4">
        <f>E188+E189</f>
        <v>0</v>
      </c>
      <c r="F186" s="4">
        <f t="shared" si="455"/>
        <v>91429.299999999988</v>
      </c>
      <c r="G186" s="4">
        <f>G188+G189</f>
        <v>0</v>
      </c>
      <c r="H186" s="4">
        <f t="shared" si="487"/>
        <v>91429.299999999988</v>
      </c>
      <c r="I186" s="4">
        <f>I188+I189</f>
        <v>0</v>
      </c>
      <c r="J186" s="4">
        <f t="shared" si="488"/>
        <v>91429.299999999988</v>
      </c>
      <c r="K186" s="4">
        <f>K188+K189</f>
        <v>0</v>
      </c>
      <c r="L186" s="4">
        <f t="shared" si="489"/>
        <v>91429.299999999988</v>
      </c>
      <c r="M186" s="4">
        <f>M188+M189</f>
        <v>0</v>
      </c>
      <c r="N186" s="4">
        <f>L186+M186</f>
        <v>91429.299999999988</v>
      </c>
      <c r="O186" s="4">
        <f>O188+O189</f>
        <v>-85032.489999999991</v>
      </c>
      <c r="P186" s="4">
        <f>N186+O186</f>
        <v>6396.8099999999977</v>
      </c>
      <c r="Q186" s="4">
        <f>Q188+Q189</f>
        <v>-6396.81</v>
      </c>
      <c r="R186" s="4">
        <f t="shared" si="377"/>
        <v>0</v>
      </c>
      <c r="S186" s="4">
        <f t="shared" ref="S186:AF186" si="498">S188+S189</f>
        <v>0</v>
      </c>
      <c r="T186" s="4">
        <f t="shared" ref="T186:V186" si="499">T188+T189</f>
        <v>0</v>
      </c>
      <c r="U186" s="4">
        <f t="shared" si="456"/>
        <v>0</v>
      </c>
      <c r="V186" s="4">
        <f t="shared" si="499"/>
        <v>0</v>
      </c>
      <c r="W186" s="4">
        <f t="shared" si="490"/>
        <v>0</v>
      </c>
      <c r="X186" s="4">
        <f t="shared" ref="X186" si="500">X188+X189</f>
        <v>0</v>
      </c>
      <c r="Y186" s="4">
        <f t="shared" si="491"/>
        <v>0</v>
      </c>
      <c r="Z186" s="4">
        <f t="shared" ref="Z186:AB186" si="501">Z188+Z189</f>
        <v>0</v>
      </c>
      <c r="AA186" s="4">
        <f t="shared" si="492"/>
        <v>0</v>
      </c>
      <c r="AB186" s="4">
        <f t="shared" si="501"/>
        <v>0</v>
      </c>
      <c r="AC186" s="4">
        <f t="shared" si="493"/>
        <v>0</v>
      </c>
      <c r="AD186" s="4">
        <f t="shared" ref="AD186" si="502">AD188+AD189</f>
        <v>0</v>
      </c>
      <c r="AE186" s="4">
        <f t="shared" si="378"/>
        <v>0</v>
      </c>
      <c r="AF186" s="4">
        <f t="shared" si="498"/>
        <v>0</v>
      </c>
      <c r="AG186" s="3">
        <f t="shared" ref="AG186:AI186" si="503">AG188+AG189</f>
        <v>0</v>
      </c>
      <c r="AH186" s="3">
        <f t="shared" si="457"/>
        <v>0</v>
      </c>
      <c r="AI186" s="3">
        <f t="shared" si="503"/>
        <v>0</v>
      </c>
      <c r="AJ186" s="3">
        <f t="shared" si="494"/>
        <v>0</v>
      </c>
      <c r="AK186" s="3">
        <f t="shared" ref="AK186:AM186" si="504">AK188+AK189</f>
        <v>0</v>
      </c>
      <c r="AL186" s="3">
        <f t="shared" si="495"/>
        <v>0</v>
      </c>
      <c r="AM186" s="3">
        <f t="shared" si="504"/>
        <v>0</v>
      </c>
      <c r="AN186" s="3">
        <f t="shared" si="496"/>
        <v>0</v>
      </c>
      <c r="AO186" s="3">
        <f t="shared" ref="AO186:AQ186" si="505">AO188+AO189</f>
        <v>0</v>
      </c>
      <c r="AP186" s="3">
        <f t="shared" si="497"/>
        <v>0</v>
      </c>
      <c r="AQ186" s="3">
        <f t="shared" si="505"/>
        <v>0</v>
      </c>
      <c r="AR186" s="3">
        <f t="shared" si="379"/>
        <v>0</v>
      </c>
      <c r="AS186" s="5"/>
      <c r="AT186" s="5">
        <v>0</v>
      </c>
    </row>
    <row r="187" spans="1:46" hidden="1" x14ac:dyDescent="0.35">
      <c r="A187" s="13"/>
      <c r="B187" s="1" t="s">
        <v>5</v>
      </c>
      <c r="C187" s="19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5"/>
      <c r="AT187" s="5">
        <v>0</v>
      </c>
    </row>
    <row r="188" spans="1:46" hidden="1" x14ac:dyDescent="0.35">
      <c r="A188" s="13"/>
      <c r="B188" s="1" t="s">
        <v>6</v>
      </c>
      <c r="C188" s="19"/>
      <c r="D188" s="4">
        <v>27655.1</v>
      </c>
      <c r="E188" s="4"/>
      <c r="F188" s="4">
        <f t="shared" si="455"/>
        <v>27655.1</v>
      </c>
      <c r="G188" s="4"/>
      <c r="H188" s="4">
        <f t="shared" ref="H188:H190" si="506">F188+G188</f>
        <v>27655.1</v>
      </c>
      <c r="I188" s="4"/>
      <c r="J188" s="4">
        <f t="shared" ref="J188:J190" si="507">H188+I188</f>
        <v>27655.1</v>
      </c>
      <c r="K188" s="4"/>
      <c r="L188" s="4">
        <f t="shared" ref="L188:L190" si="508">J188+K188</f>
        <v>27655.1</v>
      </c>
      <c r="M188" s="4"/>
      <c r="N188" s="4">
        <f>L188+M188</f>
        <v>27655.1</v>
      </c>
      <c r="O188" s="4">
        <v>-21258.29</v>
      </c>
      <c r="P188" s="4">
        <f>N188+O188</f>
        <v>6396.8099999999977</v>
      </c>
      <c r="Q188" s="4">
        <v>-6396.81</v>
      </c>
      <c r="R188" s="4">
        <f t="shared" si="377"/>
        <v>0</v>
      </c>
      <c r="S188" s="4">
        <v>0</v>
      </c>
      <c r="T188" s="4">
        <v>0</v>
      </c>
      <c r="U188" s="4">
        <f t="shared" si="456"/>
        <v>0</v>
      </c>
      <c r="V188" s="4">
        <v>0</v>
      </c>
      <c r="W188" s="4">
        <f t="shared" ref="W188:W190" si="509">U188+V188</f>
        <v>0</v>
      </c>
      <c r="X188" s="4">
        <v>0</v>
      </c>
      <c r="Y188" s="4">
        <f t="shared" ref="Y188:Y190" si="510">W188+X188</f>
        <v>0</v>
      </c>
      <c r="Z188" s="4">
        <v>0</v>
      </c>
      <c r="AA188" s="4">
        <f t="shared" ref="AA188:AA190" si="511">Y188+Z188</f>
        <v>0</v>
      </c>
      <c r="AB188" s="4">
        <v>0</v>
      </c>
      <c r="AC188" s="4">
        <f t="shared" ref="AC188:AC190" si="512">AA188+AB188</f>
        <v>0</v>
      </c>
      <c r="AD188" s="4">
        <v>0</v>
      </c>
      <c r="AE188" s="4">
        <f t="shared" si="378"/>
        <v>0</v>
      </c>
      <c r="AF188" s="3">
        <v>0</v>
      </c>
      <c r="AG188" s="3">
        <v>0</v>
      </c>
      <c r="AH188" s="3">
        <f t="shared" si="457"/>
        <v>0</v>
      </c>
      <c r="AI188" s="3">
        <v>0</v>
      </c>
      <c r="AJ188" s="3">
        <f t="shared" ref="AJ188:AJ190" si="513">AH188+AI188</f>
        <v>0</v>
      </c>
      <c r="AK188" s="3">
        <v>0</v>
      </c>
      <c r="AL188" s="3">
        <f t="shared" ref="AL188:AL190" si="514">AJ188+AK188</f>
        <v>0</v>
      </c>
      <c r="AM188" s="3">
        <v>0</v>
      </c>
      <c r="AN188" s="3">
        <f t="shared" ref="AN188:AN190" si="515">AL188+AM188</f>
        <v>0</v>
      </c>
      <c r="AO188" s="3">
        <v>0</v>
      </c>
      <c r="AP188" s="3">
        <f t="shared" ref="AP188:AP190" si="516">AN188+AO188</f>
        <v>0</v>
      </c>
      <c r="AQ188" s="3">
        <v>0</v>
      </c>
      <c r="AR188" s="3">
        <f t="shared" si="379"/>
        <v>0</v>
      </c>
      <c r="AS188" s="5" t="s">
        <v>299</v>
      </c>
      <c r="AT188" s="5">
        <v>0</v>
      </c>
    </row>
    <row r="189" spans="1:46" hidden="1" x14ac:dyDescent="0.35">
      <c r="A189" s="13"/>
      <c r="B189" s="1" t="s">
        <v>21</v>
      </c>
      <c r="C189" s="19"/>
      <c r="D189" s="4">
        <v>63774.2</v>
      </c>
      <c r="E189" s="4"/>
      <c r="F189" s="4">
        <f t="shared" si="455"/>
        <v>63774.2</v>
      </c>
      <c r="G189" s="4"/>
      <c r="H189" s="4">
        <f t="shared" si="506"/>
        <v>63774.2</v>
      </c>
      <c r="I189" s="4"/>
      <c r="J189" s="4">
        <f t="shared" si="507"/>
        <v>63774.2</v>
      </c>
      <c r="K189" s="4"/>
      <c r="L189" s="4">
        <f t="shared" si="508"/>
        <v>63774.2</v>
      </c>
      <c r="M189" s="4"/>
      <c r="N189" s="4">
        <f>L189+M189</f>
        <v>63774.2</v>
      </c>
      <c r="O189" s="4">
        <v>-63774.2</v>
      </c>
      <c r="P189" s="4">
        <f>N189+O189</f>
        <v>0</v>
      </c>
      <c r="Q189" s="4"/>
      <c r="R189" s="4">
        <f t="shared" si="377"/>
        <v>0</v>
      </c>
      <c r="S189" s="4">
        <v>0</v>
      </c>
      <c r="T189" s="4">
        <v>0</v>
      </c>
      <c r="U189" s="4">
        <f t="shared" si="456"/>
        <v>0</v>
      </c>
      <c r="V189" s="4">
        <v>0</v>
      </c>
      <c r="W189" s="4">
        <f t="shared" si="509"/>
        <v>0</v>
      </c>
      <c r="X189" s="4">
        <v>0</v>
      </c>
      <c r="Y189" s="4">
        <f t="shared" si="510"/>
        <v>0</v>
      </c>
      <c r="Z189" s="4">
        <v>0</v>
      </c>
      <c r="AA189" s="4">
        <f t="shared" si="511"/>
        <v>0</v>
      </c>
      <c r="AB189" s="4">
        <v>0</v>
      </c>
      <c r="AC189" s="4">
        <f t="shared" si="512"/>
        <v>0</v>
      </c>
      <c r="AD189" s="4">
        <v>0</v>
      </c>
      <c r="AE189" s="4">
        <f t="shared" si="378"/>
        <v>0</v>
      </c>
      <c r="AF189" s="3">
        <v>0</v>
      </c>
      <c r="AG189" s="3">
        <v>0</v>
      </c>
      <c r="AH189" s="3">
        <f t="shared" si="457"/>
        <v>0</v>
      </c>
      <c r="AI189" s="3">
        <v>0</v>
      </c>
      <c r="AJ189" s="3">
        <f t="shared" si="513"/>
        <v>0</v>
      </c>
      <c r="AK189" s="3">
        <v>0</v>
      </c>
      <c r="AL189" s="3">
        <f t="shared" si="514"/>
        <v>0</v>
      </c>
      <c r="AM189" s="3">
        <v>0</v>
      </c>
      <c r="AN189" s="3">
        <f t="shared" si="515"/>
        <v>0</v>
      </c>
      <c r="AO189" s="3">
        <v>0</v>
      </c>
      <c r="AP189" s="3">
        <f t="shared" si="516"/>
        <v>0</v>
      </c>
      <c r="AQ189" s="3">
        <v>0</v>
      </c>
      <c r="AR189" s="3">
        <f t="shared" si="379"/>
        <v>0</v>
      </c>
      <c r="AS189" s="5" t="s">
        <v>297</v>
      </c>
      <c r="AT189" s="5">
        <v>0</v>
      </c>
    </row>
    <row r="190" spans="1:46" ht="40.5" hidden="1" customHeight="1" x14ac:dyDescent="0.35">
      <c r="A190" s="13" t="s">
        <v>216</v>
      </c>
      <c r="B190" s="1" t="s">
        <v>32</v>
      </c>
      <c r="C190" s="2" t="s">
        <v>97</v>
      </c>
      <c r="D190" s="4">
        <f>D192+D193</f>
        <v>182641.4</v>
      </c>
      <c r="E190" s="4">
        <f>E192+E193</f>
        <v>0</v>
      </c>
      <c r="F190" s="4">
        <f t="shared" si="455"/>
        <v>182641.4</v>
      </c>
      <c r="G190" s="4">
        <f>G192+G193</f>
        <v>-182641.4</v>
      </c>
      <c r="H190" s="4">
        <f t="shared" si="506"/>
        <v>0</v>
      </c>
      <c r="I190" s="4">
        <f>I192+I193</f>
        <v>0</v>
      </c>
      <c r="J190" s="4">
        <f t="shared" si="507"/>
        <v>0</v>
      </c>
      <c r="K190" s="4">
        <f>K192+K193</f>
        <v>0</v>
      </c>
      <c r="L190" s="4">
        <f t="shared" si="508"/>
        <v>0</v>
      </c>
      <c r="M190" s="4">
        <f>M192+M193</f>
        <v>0</v>
      </c>
      <c r="N190" s="4">
        <f>L190+M190</f>
        <v>0</v>
      </c>
      <c r="O190" s="4">
        <f>O192+O193</f>
        <v>0</v>
      </c>
      <c r="P190" s="4">
        <f>N190+O190</f>
        <v>0</v>
      </c>
      <c r="Q190" s="4">
        <f>Q192+Q193</f>
        <v>0</v>
      </c>
      <c r="R190" s="4">
        <f t="shared" si="377"/>
        <v>0</v>
      </c>
      <c r="S190" s="4">
        <f t="shared" ref="S190:AF190" si="517">S192+S193</f>
        <v>0</v>
      </c>
      <c r="T190" s="4">
        <f t="shared" ref="T190:V190" si="518">T192+T193</f>
        <v>0</v>
      </c>
      <c r="U190" s="4">
        <f t="shared" si="456"/>
        <v>0</v>
      </c>
      <c r="V190" s="4">
        <f t="shared" si="518"/>
        <v>0</v>
      </c>
      <c r="W190" s="4">
        <f t="shared" si="509"/>
        <v>0</v>
      </c>
      <c r="X190" s="4">
        <f t="shared" ref="X190" si="519">X192+X193</f>
        <v>0</v>
      </c>
      <c r="Y190" s="4">
        <f t="shared" si="510"/>
        <v>0</v>
      </c>
      <c r="Z190" s="4">
        <f t="shared" ref="Z190:AB190" si="520">Z192+Z193</f>
        <v>0</v>
      </c>
      <c r="AA190" s="4">
        <f t="shared" si="511"/>
        <v>0</v>
      </c>
      <c r="AB190" s="4">
        <f t="shared" si="520"/>
        <v>0</v>
      </c>
      <c r="AC190" s="4">
        <f t="shared" si="512"/>
        <v>0</v>
      </c>
      <c r="AD190" s="4">
        <f t="shared" ref="AD190" si="521">AD192+AD193</f>
        <v>0</v>
      </c>
      <c r="AE190" s="4">
        <f t="shared" si="378"/>
        <v>0</v>
      </c>
      <c r="AF190" s="4">
        <f t="shared" si="517"/>
        <v>0</v>
      </c>
      <c r="AG190" s="3">
        <f t="shared" ref="AG190:AI190" si="522">AG192+AG193</f>
        <v>0</v>
      </c>
      <c r="AH190" s="3">
        <f t="shared" si="457"/>
        <v>0</v>
      </c>
      <c r="AI190" s="3">
        <f t="shared" si="522"/>
        <v>0</v>
      </c>
      <c r="AJ190" s="3">
        <f t="shared" si="513"/>
        <v>0</v>
      </c>
      <c r="AK190" s="3">
        <f t="shared" ref="AK190:AM190" si="523">AK192+AK193</f>
        <v>0</v>
      </c>
      <c r="AL190" s="3">
        <f t="shared" si="514"/>
        <v>0</v>
      </c>
      <c r="AM190" s="3">
        <f t="shared" si="523"/>
        <v>0</v>
      </c>
      <c r="AN190" s="3">
        <f t="shared" si="515"/>
        <v>0</v>
      </c>
      <c r="AO190" s="3">
        <f t="shared" ref="AO190:AQ190" si="524">AO192+AO193</f>
        <v>0</v>
      </c>
      <c r="AP190" s="3">
        <f t="shared" si="516"/>
        <v>0</v>
      </c>
      <c r="AQ190" s="3">
        <f t="shared" si="524"/>
        <v>0</v>
      </c>
      <c r="AR190" s="3">
        <f t="shared" si="379"/>
        <v>0</v>
      </c>
      <c r="AS190" s="5"/>
      <c r="AT190" s="5">
        <v>0</v>
      </c>
    </row>
    <row r="191" spans="1:46" hidden="1" x14ac:dyDescent="0.35">
      <c r="A191" s="13"/>
      <c r="B191" s="1" t="s">
        <v>5</v>
      </c>
      <c r="C191" s="19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5"/>
      <c r="AT191" s="5">
        <v>0</v>
      </c>
    </row>
    <row r="192" spans="1:46" hidden="1" x14ac:dyDescent="0.35">
      <c r="A192" s="13"/>
      <c r="B192" s="1" t="s">
        <v>6</v>
      </c>
      <c r="C192" s="19"/>
      <c r="D192" s="4">
        <v>35136.400000000001</v>
      </c>
      <c r="E192" s="4"/>
      <c r="F192" s="4">
        <f t="shared" si="455"/>
        <v>35136.400000000001</v>
      </c>
      <c r="G192" s="4">
        <v>-35136.400000000001</v>
      </c>
      <c r="H192" s="4">
        <f t="shared" ref="H192:H194" si="525">F192+G192</f>
        <v>0</v>
      </c>
      <c r="I192" s="4"/>
      <c r="J192" s="4">
        <f t="shared" ref="J192:J194" si="526">H192+I192</f>
        <v>0</v>
      </c>
      <c r="K192" s="4"/>
      <c r="L192" s="4">
        <f t="shared" ref="L192:L194" si="527">J192+K192</f>
        <v>0</v>
      </c>
      <c r="M192" s="4"/>
      <c r="N192" s="4">
        <f>L192+M192</f>
        <v>0</v>
      </c>
      <c r="O192" s="4"/>
      <c r="P192" s="4">
        <f>N192+O192</f>
        <v>0</v>
      </c>
      <c r="Q192" s="4"/>
      <c r="R192" s="4">
        <f t="shared" si="377"/>
        <v>0</v>
      </c>
      <c r="S192" s="4">
        <v>0</v>
      </c>
      <c r="T192" s="4">
        <v>0</v>
      </c>
      <c r="U192" s="4">
        <f t="shared" si="456"/>
        <v>0</v>
      </c>
      <c r="V192" s="4">
        <v>0</v>
      </c>
      <c r="W192" s="4">
        <f t="shared" ref="W192:W194" si="528">U192+V192</f>
        <v>0</v>
      </c>
      <c r="X192" s="4">
        <v>0</v>
      </c>
      <c r="Y192" s="4">
        <f t="shared" ref="Y192:Y194" si="529">W192+X192</f>
        <v>0</v>
      </c>
      <c r="Z192" s="4">
        <v>0</v>
      </c>
      <c r="AA192" s="4">
        <f t="shared" ref="AA192:AA194" si="530">Y192+Z192</f>
        <v>0</v>
      </c>
      <c r="AB192" s="4">
        <v>0</v>
      </c>
      <c r="AC192" s="4">
        <f t="shared" ref="AC192:AC194" si="531">AA192+AB192</f>
        <v>0</v>
      </c>
      <c r="AD192" s="4">
        <v>0</v>
      </c>
      <c r="AE192" s="4">
        <f t="shared" si="378"/>
        <v>0</v>
      </c>
      <c r="AF192" s="3">
        <v>0</v>
      </c>
      <c r="AG192" s="3">
        <v>0</v>
      </c>
      <c r="AH192" s="3">
        <f t="shared" si="457"/>
        <v>0</v>
      </c>
      <c r="AI192" s="3">
        <v>0</v>
      </c>
      <c r="AJ192" s="3">
        <f t="shared" ref="AJ192:AJ194" si="532">AH192+AI192</f>
        <v>0</v>
      </c>
      <c r="AK192" s="3">
        <v>0</v>
      </c>
      <c r="AL192" s="3">
        <f t="shared" ref="AL192:AL194" si="533">AJ192+AK192</f>
        <v>0</v>
      </c>
      <c r="AM192" s="3">
        <v>0</v>
      </c>
      <c r="AN192" s="3">
        <f t="shared" ref="AN192:AN194" si="534">AL192+AM192</f>
        <v>0</v>
      </c>
      <c r="AO192" s="3">
        <v>0</v>
      </c>
      <c r="AP192" s="3">
        <f t="shared" ref="AP192:AP194" si="535">AN192+AO192</f>
        <v>0</v>
      </c>
      <c r="AQ192" s="3">
        <v>0</v>
      </c>
      <c r="AR192" s="3">
        <f t="shared" si="379"/>
        <v>0</v>
      </c>
      <c r="AS192" s="5" t="s">
        <v>286</v>
      </c>
      <c r="AT192" s="5">
        <v>0</v>
      </c>
    </row>
    <row r="193" spans="1:46" hidden="1" x14ac:dyDescent="0.35">
      <c r="A193" s="13"/>
      <c r="B193" s="1" t="s">
        <v>21</v>
      </c>
      <c r="C193" s="19"/>
      <c r="D193" s="4">
        <v>147505</v>
      </c>
      <c r="E193" s="4"/>
      <c r="F193" s="4">
        <f t="shared" si="455"/>
        <v>147505</v>
      </c>
      <c r="G193" s="4">
        <v>-147505</v>
      </c>
      <c r="H193" s="4">
        <f t="shared" si="525"/>
        <v>0</v>
      </c>
      <c r="I193" s="4"/>
      <c r="J193" s="4">
        <f t="shared" si="526"/>
        <v>0</v>
      </c>
      <c r="K193" s="4"/>
      <c r="L193" s="4">
        <f t="shared" si="527"/>
        <v>0</v>
      </c>
      <c r="M193" s="4"/>
      <c r="N193" s="4">
        <f>L193+M193</f>
        <v>0</v>
      </c>
      <c r="O193" s="4"/>
      <c r="P193" s="4">
        <f>N193+O193</f>
        <v>0</v>
      </c>
      <c r="Q193" s="4"/>
      <c r="R193" s="4">
        <f t="shared" si="377"/>
        <v>0</v>
      </c>
      <c r="S193" s="4">
        <v>0</v>
      </c>
      <c r="T193" s="4">
        <v>0</v>
      </c>
      <c r="U193" s="4">
        <f t="shared" si="456"/>
        <v>0</v>
      </c>
      <c r="V193" s="4">
        <v>0</v>
      </c>
      <c r="W193" s="4">
        <f t="shared" si="528"/>
        <v>0</v>
      </c>
      <c r="X193" s="4">
        <v>0</v>
      </c>
      <c r="Y193" s="4">
        <f t="shared" si="529"/>
        <v>0</v>
      </c>
      <c r="Z193" s="4">
        <v>0</v>
      </c>
      <c r="AA193" s="4">
        <f t="shared" si="530"/>
        <v>0</v>
      </c>
      <c r="AB193" s="4">
        <v>0</v>
      </c>
      <c r="AC193" s="4">
        <f t="shared" si="531"/>
        <v>0</v>
      </c>
      <c r="AD193" s="4">
        <v>0</v>
      </c>
      <c r="AE193" s="4">
        <f t="shared" si="378"/>
        <v>0</v>
      </c>
      <c r="AF193" s="3">
        <v>0</v>
      </c>
      <c r="AG193" s="3">
        <v>0</v>
      </c>
      <c r="AH193" s="3">
        <f t="shared" si="457"/>
        <v>0</v>
      </c>
      <c r="AI193" s="3">
        <v>0</v>
      </c>
      <c r="AJ193" s="3">
        <f t="shared" si="532"/>
        <v>0</v>
      </c>
      <c r="AK193" s="3">
        <v>0</v>
      </c>
      <c r="AL193" s="3">
        <f t="shared" si="533"/>
        <v>0</v>
      </c>
      <c r="AM193" s="3">
        <v>0</v>
      </c>
      <c r="AN193" s="3">
        <f t="shared" si="534"/>
        <v>0</v>
      </c>
      <c r="AO193" s="3">
        <v>0</v>
      </c>
      <c r="AP193" s="3">
        <f t="shared" si="535"/>
        <v>0</v>
      </c>
      <c r="AQ193" s="3">
        <v>0</v>
      </c>
      <c r="AR193" s="3">
        <f t="shared" si="379"/>
        <v>0</v>
      </c>
      <c r="AS193" s="5" t="s">
        <v>297</v>
      </c>
      <c r="AT193" s="5">
        <v>0</v>
      </c>
    </row>
    <row r="194" spans="1:46" ht="47.25" customHeight="1" x14ac:dyDescent="0.35">
      <c r="A194" s="30" t="s">
        <v>223</v>
      </c>
      <c r="B194" s="33" t="s">
        <v>33</v>
      </c>
      <c r="C194" s="2" t="s">
        <v>97</v>
      </c>
      <c r="D194" s="4">
        <f>D196+D197</f>
        <v>223255.3</v>
      </c>
      <c r="E194" s="4">
        <f>E196+E197</f>
        <v>0</v>
      </c>
      <c r="F194" s="4">
        <f t="shared" si="455"/>
        <v>223255.3</v>
      </c>
      <c r="G194" s="4">
        <f>G196+G197</f>
        <v>0</v>
      </c>
      <c r="H194" s="4">
        <f t="shared" si="525"/>
        <v>223255.3</v>
      </c>
      <c r="I194" s="4">
        <f>I196+I197</f>
        <v>0</v>
      </c>
      <c r="J194" s="4">
        <f t="shared" si="526"/>
        <v>223255.3</v>
      </c>
      <c r="K194" s="4">
        <f>K196+K197</f>
        <v>12500</v>
      </c>
      <c r="L194" s="4">
        <f t="shared" si="527"/>
        <v>235755.3</v>
      </c>
      <c r="M194" s="4">
        <f>M196+M197</f>
        <v>0</v>
      </c>
      <c r="N194" s="4">
        <f>L194+M194</f>
        <v>235755.3</v>
      </c>
      <c r="O194" s="4">
        <f>O196+O197</f>
        <v>0</v>
      </c>
      <c r="P194" s="4">
        <f>N194+O194</f>
        <v>235755.3</v>
      </c>
      <c r="Q194" s="4">
        <f>Q196+Q197</f>
        <v>0</v>
      </c>
      <c r="R194" s="3">
        <f t="shared" si="377"/>
        <v>235755.3</v>
      </c>
      <c r="S194" s="4">
        <f t="shared" ref="S194:AF194" si="536">S196+S197</f>
        <v>255000</v>
      </c>
      <c r="T194" s="4">
        <f t="shared" ref="T194:V194" si="537">T196+T197</f>
        <v>0</v>
      </c>
      <c r="U194" s="4">
        <f t="shared" si="456"/>
        <v>255000</v>
      </c>
      <c r="V194" s="4">
        <f t="shared" si="537"/>
        <v>0</v>
      </c>
      <c r="W194" s="4">
        <f t="shared" si="528"/>
        <v>255000</v>
      </c>
      <c r="X194" s="4">
        <f t="shared" ref="X194" si="538">X196+X197</f>
        <v>0</v>
      </c>
      <c r="Y194" s="4">
        <f t="shared" si="529"/>
        <v>255000</v>
      </c>
      <c r="Z194" s="4">
        <f t="shared" ref="Z194:AB194" si="539">Z196+Z197</f>
        <v>0</v>
      </c>
      <c r="AA194" s="4">
        <f t="shared" si="530"/>
        <v>255000</v>
      </c>
      <c r="AB194" s="4">
        <f t="shared" si="539"/>
        <v>214142.3</v>
      </c>
      <c r="AC194" s="4">
        <f t="shared" si="531"/>
        <v>469142.3</v>
      </c>
      <c r="AD194" s="4">
        <f t="shared" ref="AD194" si="540">AD196+AD197</f>
        <v>0</v>
      </c>
      <c r="AE194" s="3">
        <f t="shared" si="378"/>
        <v>469142.3</v>
      </c>
      <c r="AF194" s="4">
        <f t="shared" si="536"/>
        <v>0</v>
      </c>
      <c r="AG194" s="3">
        <f t="shared" ref="AG194:AI194" si="541">AG196+AG197</f>
        <v>0</v>
      </c>
      <c r="AH194" s="3">
        <f t="shared" si="457"/>
        <v>0</v>
      </c>
      <c r="AI194" s="3">
        <f t="shared" si="541"/>
        <v>0</v>
      </c>
      <c r="AJ194" s="3">
        <f t="shared" si="532"/>
        <v>0</v>
      </c>
      <c r="AK194" s="3">
        <f t="shared" ref="AK194:AM194" si="542">AK196+AK197</f>
        <v>0</v>
      </c>
      <c r="AL194" s="3">
        <f t="shared" si="533"/>
        <v>0</v>
      </c>
      <c r="AM194" s="3">
        <f t="shared" si="542"/>
        <v>0</v>
      </c>
      <c r="AN194" s="3">
        <f t="shared" si="534"/>
        <v>0</v>
      </c>
      <c r="AO194" s="3">
        <f t="shared" ref="AO194:AQ194" si="543">AO196+AO197</f>
        <v>0</v>
      </c>
      <c r="AP194" s="3">
        <f t="shared" si="535"/>
        <v>0</v>
      </c>
      <c r="AQ194" s="3">
        <f t="shared" si="543"/>
        <v>0</v>
      </c>
      <c r="AR194" s="3">
        <f t="shared" si="379"/>
        <v>0</v>
      </c>
      <c r="AS194" s="5"/>
      <c r="AT194" s="5"/>
    </row>
    <row r="195" spans="1:46" x14ac:dyDescent="0.35">
      <c r="A195" s="30"/>
      <c r="B195" s="33" t="s">
        <v>5</v>
      </c>
      <c r="C195" s="3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3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5"/>
      <c r="AT195" s="5"/>
    </row>
    <row r="196" spans="1:46" hidden="1" x14ac:dyDescent="0.35">
      <c r="A196" s="13"/>
      <c r="B196" s="1" t="s">
        <v>6</v>
      </c>
      <c r="C196" s="21"/>
      <c r="D196" s="7">
        <v>55813.9</v>
      </c>
      <c r="E196" s="7"/>
      <c r="F196" s="4">
        <f t="shared" si="455"/>
        <v>55813.9</v>
      </c>
      <c r="G196" s="7"/>
      <c r="H196" s="4">
        <f t="shared" ref="H196:H198" si="544">F196+G196</f>
        <v>55813.9</v>
      </c>
      <c r="I196" s="7"/>
      <c r="J196" s="4">
        <f t="shared" ref="J196:J198" si="545">H196+I196</f>
        <v>55813.9</v>
      </c>
      <c r="K196" s="7">
        <v>12500</v>
      </c>
      <c r="L196" s="4">
        <f t="shared" ref="L196:L198" si="546">J196+K196</f>
        <v>68313.899999999994</v>
      </c>
      <c r="M196" s="7"/>
      <c r="N196" s="4">
        <f>L196+M196</f>
        <v>68313.899999999994</v>
      </c>
      <c r="O196" s="7"/>
      <c r="P196" s="4">
        <f>N196+O196</f>
        <v>68313.899999999994</v>
      </c>
      <c r="Q196" s="7"/>
      <c r="R196" s="4">
        <f t="shared" si="377"/>
        <v>68313.899999999994</v>
      </c>
      <c r="S196" s="7">
        <v>63750</v>
      </c>
      <c r="T196" s="7"/>
      <c r="U196" s="4">
        <f t="shared" si="456"/>
        <v>63750</v>
      </c>
      <c r="V196" s="7"/>
      <c r="W196" s="4">
        <f t="shared" ref="W196:W198" si="547">U196+V196</f>
        <v>63750</v>
      </c>
      <c r="X196" s="7"/>
      <c r="Y196" s="4">
        <f t="shared" ref="Y196:Y198" si="548">W196+X196</f>
        <v>63750</v>
      </c>
      <c r="Z196" s="7"/>
      <c r="AA196" s="4">
        <f t="shared" ref="AA196:AA198" si="549">Y196+Z196</f>
        <v>63750</v>
      </c>
      <c r="AB196" s="7">
        <v>53535.5</v>
      </c>
      <c r="AC196" s="4">
        <f t="shared" ref="AC196:AC198" si="550">AA196+AB196</f>
        <v>117285.5</v>
      </c>
      <c r="AD196" s="7"/>
      <c r="AE196" s="4">
        <f t="shared" si="378"/>
        <v>117285.5</v>
      </c>
      <c r="AF196" s="8">
        <v>0</v>
      </c>
      <c r="AG196" s="8">
        <v>0</v>
      </c>
      <c r="AH196" s="3">
        <f t="shared" si="457"/>
        <v>0</v>
      </c>
      <c r="AI196" s="8">
        <v>0</v>
      </c>
      <c r="AJ196" s="3">
        <f t="shared" ref="AJ196:AJ198" si="551">AH196+AI196</f>
        <v>0</v>
      </c>
      <c r="AK196" s="8">
        <v>0</v>
      </c>
      <c r="AL196" s="3">
        <f t="shared" ref="AL196:AL198" si="552">AJ196+AK196</f>
        <v>0</v>
      </c>
      <c r="AM196" s="8">
        <v>0</v>
      </c>
      <c r="AN196" s="3">
        <f t="shared" ref="AN196:AN198" si="553">AL196+AM196</f>
        <v>0</v>
      </c>
      <c r="AO196" s="8">
        <v>0</v>
      </c>
      <c r="AP196" s="3">
        <f t="shared" ref="AP196:AP198" si="554">AN196+AO196</f>
        <v>0</v>
      </c>
      <c r="AQ196" s="8">
        <v>0</v>
      </c>
      <c r="AR196" s="3">
        <f t="shared" si="379"/>
        <v>0</v>
      </c>
      <c r="AS196" s="5" t="s">
        <v>290</v>
      </c>
      <c r="AT196" s="5">
        <v>0</v>
      </c>
    </row>
    <row r="197" spans="1:46" x14ac:dyDescent="0.35">
      <c r="A197" s="30"/>
      <c r="B197" s="33" t="s">
        <v>21</v>
      </c>
      <c r="C197" s="35"/>
      <c r="D197" s="4">
        <v>167441.4</v>
      </c>
      <c r="E197" s="4"/>
      <c r="F197" s="4">
        <f t="shared" si="455"/>
        <v>167441.4</v>
      </c>
      <c r="G197" s="4"/>
      <c r="H197" s="4">
        <f t="shared" si="544"/>
        <v>167441.4</v>
      </c>
      <c r="I197" s="4"/>
      <c r="J197" s="4">
        <f t="shared" si="545"/>
        <v>167441.4</v>
      </c>
      <c r="K197" s="4"/>
      <c r="L197" s="4">
        <f t="shared" si="546"/>
        <v>167441.4</v>
      </c>
      <c r="M197" s="4"/>
      <c r="N197" s="4">
        <f>L197+M197</f>
        <v>167441.4</v>
      </c>
      <c r="O197" s="4"/>
      <c r="P197" s="4">
        <f>N197+O197</f>
        <v>167441.4</v>
      </c>
      <c r="Q197" s="4"/>
      <c r="R197" s="3">
        <f t="shared" si="377"/>
        <v>167441.4</v>
      </c>
      <c r="S197" s="4">
        <v>191250</v>
      </c>
      <c r="T197" s="4"/>
      <c r="U197" s="4">
        <f t="shared" si="456"/>
        <v>191250</v>
      </c>
      <c r="V197" s="4"/>
      <c r="W197" s="4">
        <f t="shared" si="547"/>
        <v>191250</v>
      </c>
      <c r="X197" s="4"/>
      <c r="Y197" s="4">
        <f t="shared" si="548"/>
        <v>191250</v>
      </c>
      <c r="Z197" s="4"/>
      <c r="AA197" s="4">
        <f t="shared" si="549"/>
        <v>191250</v>
      </c>
      <c r="AB197" s="4">
        <v>160606.79999999999</v>
      </c>
      <c r="AC197" s="4">
        <f t="shared" si="550"/>
        <v>351856.8</v>
      </c>
      <c r="AD197" s="4"/>
      <c r="AE197" s="3">
        <f t="shared" si="378"/>
        <v>351856.8</v>
      </c>
      <c r="AF197" s="3">
        <v>0</v>
      </c>
      <c r="AG197" s="3">
        <v>0</v>
      </c>
      <c r="AH197" s="3">
        <f t="shared" si="457"/>
        <v>0</v>
      </c>
      <c r="AI197" s="3">
        <v>0</v>
      </c>
      <c r="AJ197" s="3">
        <f t="shared" si="551"/>
        <v>0</v>
      </c>
      <c r="AK197" s="3">
        <v>0</v>
      </c>
      <c r="AL197" s="3">
        <f t="shared" si="552"/>
        <v>0</v>
      </c>
      <c r="AM197" s="3">
        <v>0</v>
      </c>
      <c r="AN197" s="3">
        <f t="shared" si="553"/>
        <v>0</v>
      </c>
      <c r="AO197" s="3">
        <v>0</v>
      </c>
      <c r="AP197" s="3">
        <f t="shared" si="554"/>
        <v>0</v>
      </c>
      <c r="AQ197" s="3">
        <v>0</v>
      </c>
      <c r="AR197" s="3">
        <f t="shared" si="379"/>
        <v>0</v>
      </c>
      <c r="AS197" s="5" t="s">
        <v>297</v>
      </c>
      <c r="AT197" s="5"/>
    </row>
    <row r="198" spans="1:46" ht="36" x14ac:dyDescent="0.35">
      <c r="A198" s="30" t="s">
        <v>224</v>
      </c>
      <c r="B198" s="33" t="s">
        <v>34</v>
      </c>
      <c r="C198" s="2" t="s">
        <v>97</v>
      </c>
      <c r="D198" s="4">
        <f>D200+D201</f>
        <v>72334</v>
      </c>
      <c r="E198" s="4">
        <f>E200+E201</f>
        <v>0</v>
      </c>
      <c r="F198" s="4">
        <f t="shared" si="455"/>
        <v>72334</v>
      </c>
      <c r="G198" s="4">
        <f>G200+G201</f>
        <v>7520.6559999999999</v>
      </c>
      <c r="H198" s="4">
        <f t="shared" si="544"/>
        <v>79854.656000000003</v>
      </c>
      <c r="I198" s="4">
        <f>I200+I201</f>
        <v>0</v>
      </c>
      <c r="J198" s="4">
        <f t="shared" si="545"/>
        <v>79854.656000000003</v>
      </c>
      <c r="K198" s="4">
        <f>K200+K201</f>
        <v>0</v>
      </c>
      <c r="L198" s="4">
        <f t="shared" si="546"/>
        <v>79854.656000000003</v>
      </c>
      <c r="M198" s="4">
        <f>M200+M201</f>
        <v>0</v>
      </c>
      <c r="N198" s="4">
        <f>L198+M198</f>
        <v>79854.656000000003</v>
      </c>
      <c r="O198" s="4">
        <f>O200+O201</f>
        <v>-72334</v>
      </c>
      <c r="P198" s="4">
        <f>N198+O198</f>
        <v>7520.6560000000027</v>
      </c>
      <c r="Q198" s="4">
        <f>Q200+Q201</f>
        <v>0</v>
      </c>
      <c r="R198" s="3">
        <f t="shared" si="377"/>
        <v>7520.6560000000027</v>
      </c>
      <c r="S198" s="4">
        <f t="shared" ref="S198:AF198" si="555">S200+S201</f>
        <v>161425.1</v>
      </c>
      <c r="T198" s="4">
        <f t="shared" ref="T198:V198" si="556">T200+T201</f>
        <v>0</v>
      </c>
      <c r="U198" s="4">
        <f t="shared" si="456"/>
        <v>161425.1</v>
      </c>
      <c r="V198" s="4">
        <f t="shared" si="556"/>
        <v>0</v>
      </c>
      <c r="W198" s="4">
        <f t="shared" si="547"/>
        <v>161425.1</v>
      </c>
      <c r="X198" s="4">
        <f t="shared" ref="X198" si="557">X200+X201</f>
        <v>0</v>
      </c>
      <c r="Y198" s="4">
        <f t="shared" si="548"/>
        <v>161425.1</v>
      </c>
      <c r="Z198" s="4">
        <f t="shared" ref="Z198:AB198" si="558">Z200+Z201</f>
        <v>0</v>
      </c>
      <c r="AA198" s="4">
        <f t="shared" si="549"/>
        <v>161425.1</v>
      </c>
      <c r="AB198" s="4">
        <f t="shared" si="558"/>
        <v>-161425.1</v>
      </c>
      <c r="AC198" s="4">
        <f t="shared" si="550"/>
        <v>0</v>
      </c>
      <c r="AD198" s="4">
        <f t="shared" ref="AD198" si="559">AD200+AD201</f>
        <v>0</v>
      </c>
      <c r="AE198" s="3">
        <f t="shared" si="378"/>
        <v>0</v>
      </c>
      <c r="AF198" s="4">
        <f t="shared" si="555"/>
        <v>0</v>
      </c>
      <c r="AG198" s="3">
        <f t="shared" ref="AG198:AI198" si="560">AG200+AG201</f>
        <v>0</v>
      </c>
      <c r="AH198" s="3">
        <f t="shared" si="457"/>
        <v>0</v>
      </c>
      <c r="AI198" s="3">
        <f t="shared" si="560"/>
        <v>0</v>
      </c>
      <c r="AJ198" s="3">
        <f t="shared" si="551"/>
        <v>0</v>
      </c>
      <c r="AK198" s="3">
        <f t="shared" ref="AK198:AM198" si="561">AK200+AK201</f>
        <v>0</v>
      </c>
      <c r="AL198" s="3">
        <f t="shared" si="552"/>
        <v>0</v>
      </c>
      <c r="AM198" s="3">
        <f t="shared" si="561"/>
        <v>0</v>
      </c>
      <c r="AN198" s="3">
        <f t="shared" si="553"/>
        <v>0</v>
      </c>
      <c r="AO198" s="3">
        <f t="shared" ref="AO198:AQ198" si="562">AO200+AO201</f>
        <v>0</v>
      </c>
      <c r="AP198" s="3">
        <f t="shared" si="554"/>
        <v>0</v>
      </c>
      <c r="AQ198" s="3">
        <f t="shared" si="562"/>
        <v>0</v>
      </c>
      <c r="AR198" s="3">
        <f t="shared" si="379"/>
        <v>0</v>
      </c>
      <c r="AS198" s="5"/>
      <c r="AT198" s="5"/>
    </row>
    <row r="199" spans="1:46" hidden="1" x14ac:dyDescent="0.35">
      <c r="A199" s="13"/>
      <c r="B199" s="1" t="s">
        <v>5</v>
      </c>
      <c r="C199" s="20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5"/>
      <c r="AT199" s="5">
        <v>0</v>
      </c>
    </row>
    <row r="200" spans="1:46" hidden="1" x14ac:dyDescent="0.35">
      <c r="A200" s="13"/>
      <c r="B200" s="1" t="s">
        <v>6</v>
      </c>
      <c r="C200" s="21"/>
      <c r="D200" s="7">
        <v>18083.5</v>
      </c>
      <c r="E200" s="7"/>
      <c r="F200" s="4">
        <f t="shared" si="455"/>
        <v>18083.5</v>
      </c>
      <c r="G200" s="7">
        <v>7520.6559999999999</v>
      </c>
      <c r="H200" s="4">
        <f t="shared" ref="H200:H203" si="563">F200+G200</f>
        <v>25604.155999999999</v>
      </c>
      <c r="I200" s="7"/>
      <c r="J200" s="4">
        <f t="shared" ref="J200:J203" si="564">H200+I200</f>
        <v>25604.155999999999</v>
      </c>
      <c r="K200" s="7"/>
      <c r="L200" s="4">
        <f t="shared" ref="L200:L203" si="565">J200+K200</f>
        <v>25604.155999999999</v>
      </c>
      <c r="M200" s="7"/>
      <c r="N200" s="4">
        <f>L200+M200</f>
        <v>25604.155999999999</v>
      </c>
      <c r="O200" s="7">
        <v>-18083.5</v>
      </c>
      <c r="P200" s="4">
        <f>N200+O200</f>
        <v>7520.655999999999</v>
      </c>
      <c r="Q200" s="7"/>
      <c r="R200" s="4">
        <f t="shared" si="377"/>
        <v>7520.655999999999</v>
      </c>
      <c r="S200" s="7">
        <v>77856.3</v>
      </c>
      <c r="T200" s="7"/>
      <c r="U200" s="4">
        <f t="shared" si="456"/>
        <v>77856.3</v>
      </c>
      <c r="V200" s="7"/>
      <c r="W200" s="4">
        <f t="shared" ref="W200:W203" si="566">U200+V200</f>
        <v>77856.3</v>
      </c>
      <c r="X200" s="7"/>
      <c r="Y200" s="4">
        <f t="shared" ref="Y200:Y203" si="567">W200+X200</f>
        <v>77856.3</v>
      </c>
      <c r="Z200" s="7"/>
      <c r="AA200" s="4">
        <f t="shared" ref="AA200:AA203" si="568">Y200+Z200</f>
        <v>77856.3</v>
      </c>
      <c r="AB200" s="7">
        <f>-27856.3-50000+50000-50000</f>
        <v>-77856.3</v>
      </c>
      <c r="AC200" s="4">
        <f t="shared" ref="AC200:AC203" si="569">AA200+AB200</f>
        <v>0</v>
      </c>
      <c r="AD200" s="7"/>
      <c r="AE200" s="4">
        <f t="shared" si="378"/>
        <v>0</v>
      </c>
      <c r="AF200" s="8">
        <v>0</v>
      </c>
      <c r="AG200" s="8">
        <v>0</v>
      </c>
      <c r="AH200" s="3">
        <f t="shared" si="457"/>
        <v>0</v>
      </c>
      <c r="AI200" s="8">
        <v>0</v>
      </c>
      <c r="AJ200" s="3">
        <f t="shared" ref="AJ200:AJ203" si="570">AH200+AI200</f>
        <v>0</v>
      </c>
      <c r="AK200" s="8">
        <v>0</v>
      </c>
      <c r="AL200" s="3">
        <f t="shared" ref="AL200:AL203" si="571">AJ200+AK200</f>
        <v>0</v>
      </c>
      <c r="AM200" s="8">
        <v>0</v>
      </c>
      <c r="AN200" s="3">
        <f t="shared" ref="AN200:AN203" si="572">AL200+AM200</f>
        <v>0</v>
      </c>
      <c r="AO200" s="8">
        <v>0</v>
      </c>
      <c r="AP200" s="3">
        <f t="shared" ref="AP200:AP203" si="573">AN200+AO200</f>
        <v>0</v>
      </c>
      <c r="AQ200" s="8">
        <v>0</v>
      </c>
      <c r="AR200" s="3">
        <f t="shared" si="379"/>
        <v>0</v>
      </c>
      <c r="AS200" s="5" t="s">
        <v>326</v>
      </c>
      <c r="AT200" s="5">
        <v>0</v>
      </c>
    </row>
    <row r="201" spans="1:46" hidden="1" x14ac:dyDescent="0.35">
      <c r="A201" s="13"/>
      <c r="B201" s="1" t="s">
        <v>21</v>
      </c>
      <c r="C201" s="20"/>
      <c r="D201" s="4">
        <v>54250.5</v>
      </c>
      <c r="E201" s="4"/>
      <c r="F201" s="4">
        <f t="shared" si="455"/>
        <v>54250.5</v>
      </c>
      <c r="G201" s="4"/>
      <c r="H201" s="4">
        <f t="shared" si="563"/>
        <v>54250.5</v>
      </c>
      <c r="I201" s="4"/>
      <c r="J201" s="4">
        <f t="shared" si="564"/>
        <v>54250.5</v>
      </c>
      <c r="K201" s="4"/>
      <c r="L201" s="4">
        <f t="shared" si="565"/>
        <v>54250.5</v>
      </c>
      <c r="M201" s="4"/>
      <c r="N201" s="4">
        <f>L201+M201</f>
        <v>54250.5</v>
      </c>
      <c r="O201" s="4">
        <v>-54250.5</v>
      </c>
      <c r="P201" s="4">
        <f>N201+O201</f>
        <v>0</v>
      </c>
      <c r="Q201" s="4"/>
      <c r="R201" s="4">
        <f t="shared" si="377"/>
        <v>0</v>
      </c>
      <c r="S201" s="4">
        <v>83568.800000000003</v>
      </c>
      <c r="T201" s="4"/>
      <c r="U201" s="4">
        <f t="shared" si="456"/>
        <v>83568.800000000003</v>
      </c>
      <c r="V201" s="4"/>
      <c r="W201" s="4">
        <f t="shared" si="566"/>
        <v>83568.800000000003</v>
      </c>
      <c r="X201" s="4"/>
      <c r="Y201" s="4">
        <f t="shared" si="567"/>
        <v>83568.800000000003</v>
      </c>
      <c r="Z201" s="4"/>
      <c r="AA201" s="4">
        <f t="shared" si="568"/>
        <v>83568.800000000003</v>
      </c>
      <c r="AB201" s="4">
        <v>-83568.800000000003</v>
      </c>
      <c r="AC201" s="4">
        <f t="shared" si="569"/>
        <v>0</v>
      </c>
      <c r="AD201" s="4"/>
      <c r="AE201" s="4">
        <f t="shared" si="378"/>
        <v>0</v>
      </c>
      <c r="AF201" s="3">
        <v>0</v>
      </c>
      <c r="AG201" s="3">
        <v>0</v>
      </c>
      <c r="AH201" s="3">
        <f t="shared" si="457"/>
        <v>0</v>
      </c>
      <c r="AI201" s="3">
        <v>0</v>
      </c>
      <c r="AJ201" s="3">
        <f t="shared" si="570"/>
        <v>0</v>
      </c>
      <c r="AK201" s="3">
        <v>0</v>
      </c>
      <c r="AL201" s="3">
        <f t="shared" si="571"/>
        <v>0</v>
      </c>
      <c r="AM201" s="3">
        <v>0</v>
      </c>
      <c r="AN201" s="3">
        <f t="shared" si="572"/>
        <v>0</v>
      </c>
      <c r="AO201" s="3">
        <v>0</v>
      </c>
      <c r="AP201" s="3">
        <f t="shared" si="573"/>
        <v>0</v>
      </c>
      <c r="AQ201" s="3">
        <v>0</v>
      </c>
      <c r="AR201" s="3">
        <f t="shared" si="379"/>
        <v>0</v>
      </c>
      <c r="AS201" s="5" t="s">
        <v>297</v>
      </c>
      <c r="AT201" s="5">
        <v>0</v>
      </c>
    </row>
    <row r="202" spans="1:46" ht="36" x14ac:dyDescent="0.35">
      <c r="A202" s="30" t="s">
        <v>225</v>
      </c>
      <c r="B202" s="33" t="s">
        <v>35</v>
      </c>
      <c r="C202" s="2" t="s">
        <v>97</v>
      </c>
      <c r="D202" s="4">
        <v>1213.5999999999999</v>
      </c>
      <c r="E202" s="4"/>
      <c r="F202" s="4">
        <f t="shared" si="455"/>
        <v>1213.5999999999999</v>
      </c>
      <c r="G202" s="4"/>
      <c r="H202" s="4">
        <f t="shared" si="563"/>
        <v>1213.5999999999999</v>
      </c>
      <c r="I202" s="4"/>
      <c r="J202" s="4">
        <f t="shared" si="564"/>
        <v>1213.5999999999999</v>
      </c>
      <c r="K202" s="4"/>
      <c r="L202" s="4">
        <f t="shared" si="565"/>
        <v>1213.5999999999999</v>
      </c>
      <c r="M202" s="4"/>
      <c r="N202" s="4">
        <f>L202+M202</f>
        <v>1213.5999999999999</v>
      </c>
      <c r="O202" s="4"/>
      <c r="P202" s="4">
        <f>N202+O202</f>
        <v>1213.5999999999999</v>
      </c>
      <c r="Q202" s="4"/>
      <c r="R202" s="3">
        <f t="shared" si="377"/>
        <v>1213.5999999999999</v>
      </c>
      <c r="S202" s="4">
        <v>0</v>
      </c>
      <c r="T202" s="4">
        <v>0</v>
      </c>
      <c r="U202" s="4">
        <f t="shared" si="456"/>
        <v>0</v>
      </c>
      <c r="V202" s="4">
        <v>0</v>
      </c>
      <c r="W202" s="4">
        <f t="shared" si="566"/>
        <v>0</v>
      </c>
      <c r="X202" s="4">
        <v>0</v>
      </c>
      <c r="Y202" s="4">
        <f t="shared" si="567"/>
        <v>0</v>
      </c>
      <c r="Z202" s="4">
        <v>0</v>
      </c>
      <c r="AA202" s="4">
        <f t="shared" si="568"/>
        <v>0</v>
      </c>
      <c r="AB202" s="4">
        <v>0</v>
      </c>
      <c r="AC202" s="4">
        <f t="shared" si="569"/>
        <v>0</v>
      </c>
      <c r="AD202" s="4">
        <v>0</v>
      </c>
      <c r="AE202" s="3">
        <f t="shared" si="378"/>
        <v>0</v>
      </c>
      <c r="AF202" s="3">
        <v>0</v>
      </c>
      <c r="AG202" s="3">
        <v>0</v>
      </c>
      <c r="AH202" s="3">
        <f t="shared" si="457"/>
        <v>0</v>
      </c>
      <c r="AI202" s="3">
        <v>0</v>
      </c>
      <c r="AJ202" s="3">
        <f t="shared" si="570"/>
        <v>0</v>
      </c>
      <c r="AK202" s="3">
        <v>0</v>
      </c>
      <c r="AL202" s="3">
        <f t="shared" si="571"/>
        <v>0</v>
      </c>
      <c r="AM202" s="3">
        <v>0</v>
      </c>
      <c r="AN202" s="3">
        <f t="shared" si="572"/>
        <v>0</v>
      </c>
      <c r="AO202" s="3">
        <v>0</v>
      </c>
      <c r="AP202" s="3">
        <f t="shared" si="573"/>
        <v>0</v>
      </c>
      <c r="AQ202" s="3">
        <v>0</v>
      </c>
      <c r="AR202" s="3">
        <f t="shared" si="379"/>
        <v>0</v>
      </c>
      <c r="AS202" s="5" t="s">
        <v>281</v>
      </c>
      <c r="AT202" s="5"/>
    </row>
    <row r="203" spans="1:46" ht="36" x14ac:dyDescent="0.35">
      <c r="A203" s="30" t="s">
        <v>226</v>
      </c>
      <c r="B203" s="33" t="s">
        <v>36</v>
      </c>
      <c r="C203" s="2" t="s">
        <v>97</v>
      </c>
      <c r="D203" s="4">
        <f>D205+D206</f>
        <v>21220</v>
      </c>
      <c r="E203" s="4">
        <f>E205+E206</f>
        <v>0</v>
      </c>
      <c r="F203" s="4">
        <f t="shared" si="455"/>
        <v>21220</v>
      </c>
      <c r="G203" s="4">
        <f>G205+G206</f>
        <v>0</v>
      </c>
      <c r="H203" s="4">
        <f t="shared" si="563"/>
        <v>21220</v>
      </c>
      <c r="I203" s="4">
        <f>I205+I206</f>
        <v>0</v>
      </c>
      <c r="J203" s="4">
        <f t="shared" si="564"/>
        <v>21220</v>
      </c>
      <c r="K203" s="4">
        <f>K205+K206</f>
        <v>0</v>
      </c>
      <c r="L203" s="4">
        <f t="shared" si="565"/>
        <v>21220</v>
      </c>
      <c r="M203" s="4">
        <f>M205+M206</f>
        <v>0</v>
      </c>
      <c r="N203" s="4">
        <f>L203+M203</f>
        <v>21220</v>
      </c>
      <c r="O203" s="4">
        <f>O205+O206</f>
        <v>0</v>
      </c>
      <c r="P203" s="4">
        <f>N203+O203</f>
        <v>21220</v>
      </c>
      <c r="Q203" s="4">
        <f>Q205+Q206</f>
        <v>0</v>
      </c>
      <c r="R203" s="3">
        <f t="shared" si="377"/>
        <v>21220</v>
      </c>
      <c r="S203" s="4">
        <f t="shared" ref="S203:AF203" si="574">S205+S206</f>
        <v>563256.69999999995</v>
      </c>
      <c r="T203" s="4">
        <f t="shared" ref="T203:V203" si="575">T205+T206</f>
        <v>0</v>
      </c>
      <c r="U203" s="4">
        <f t="shared" si="456"/>
        <v>563256.69999999995</v>
      </c>
      <c r="V203" s="4">
        <f t="shared" si="575"/>
        <v>0</v>
      </c>
      <c r="W203" s="4">
        <f t="shared" si="566"/>
        <v>563256.69999999995</v>
      </c>
      <c r="X203" s="4">
        <f t="shared" ref="X203" si="576">X205+X206</f>
        <v>0</v>
      </c>
      <c r="Y203" s="4">
        <f t="shared" si="567"/>
        <v>563256.69999999995</v>
      </c>
      <c r="Z203" s="4">
        <f t="shared" ref="Z203:AB203" si="577">Z205+Z206</f>
        <v>0</v>
      </c>
      <c r="AA203" s="4">
        <f t="shared" si="568"/>
        <v>563256.69999999995</v>
      </c>
      <c r="AB203" s="4">
        <f t="shared" si="577"/>
        <v>-501251.81</v>
      </c>
      <c r="AC203" s="4">
        <f t="shared" si="569"/>
        <v>62004.889999999956</v>
      </c>
      <c r="AD203" s="4">
        <f t="shared" ref="AD203" si="578">AD205+AD206</f>
        <v>0</v>
      </c>
      <c r="AE203" s="3">
        <f t="shared" si="378"/>
        <v>62004.889999999956</v>
      </c>
      <c r="AF203" s="4">
        <f t="shared" si="574"/>
        <v>279089.3</v>
      </c>
      <c r="AG203" s="3">
        <f t="shared" ref="AG203:AI203" si="579">AG205+AG206</f>
        <v>0</v>
      </c>
      <c r="AH203" s="3">
        <f t="shared" si="457"/>
        <v>279089.3</v>
      </c>
      <c r="AI203" s="3">
        <f t="shared" si="579"/>
        <v>0</v>
      </c>
      <c r="AJ203" s="3">
        <f t="shared" si="570"/>
        <v>279089.3</v>
      </c>
      <c r="AK203" s="3">
        <f t="shared" ref="AK203:AM203" si="580">AK205+AK206</f>
        <v>0</v>
      </c>
      <c r="AL203" s="3">
        <f t="shared" si="571"/>
        <v>279089.3</v>
      </c>
      <c r="AM203" s="3">
        <f t="shared" si="580"/>
        <v>0</v>
      </c>
      <c r="AN203" s="3">
        <f t="shared" si="572"/>
        <v>279089.3</v>
      </c>
      <c r="AO203" s="3">
        <f t="shared" ref="AO203:AQ203" si="581">AO205+AO206</f>
        <v>0</v>
      </c>
      <c r="AP203" s="3">
        <f t="shared" si="573"/>
        <v>279089.3</v>
      </c>
      <c r="AQ203" s="3">
        <f t="shared" si="581"/>
        <v>0</v>
      </c>
      <c r="AR203" s="3">
        <f t="shared" si="379"/>
        <v>279089.3</v>
      </c>
      <c r="AS203" s="5"/>
      <c r="AT203" s="5"/>
    </row>
    <row r="204" spans="1:46" x14ac:dyDescent="0.35">
      <c r="A204" s="30"/>
      <c r="B204" s="33" t="s">
        <v>5</v>
      </c>
      <c r="C204" s="33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3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5"/>
      <c r="AT204" s="5"/>
    </row>
    <row r="205" spans="1:46" hidden="1" x14ac:dyDescent="0.35">
      <c r="A205" s="13"/>
      <c r="B205" s="1" t="s">
        <v>6</v>
      </c>
      <c r="C205" s="1"/>
      <c r="D205" s="4">
        <v>5305</v>
      </c>
      <c r="E205" s="4"/>
      <c r="F205" s="4">
        <f t="shared" si="455"/>
        <v>5305</v>
      </c>
      <c r="G205" s="4"/>
      <c r="H205" s="4">
        <f t="shared" ref="H205:H207" si="582">F205+G205</f>
        <v>5305</v>
      </c>
      <c r="I205" s="4"/>
      <c r="J205" s="4">
        <f t="shared" ref="J205:J207" si="583">H205+I205</f>
        <v>5305</v>
      </c>
      <c r="K205" s="4"/>
      <c r="L205" s="4">
        <f t="shared" ref="L205:L207" si="584">J205+K205</f>
        <v>5305</v>
      </c>
      <c r="M205" s="4"/>
      <c r="N205" s="4">
        <f>L205+M205</f>
        <v>5305</v>
      </c>
      <c r="O205" s="4"/>
      <c r="P205" s="4">
        <f>N205+O205</f>
        <v>5305</v>
      </c>
      <c r="Q205" s="4"/>
      <c r="R205" s="4">
        <f t="shared" si="377"/>
        <v>5305</v>
      </c>
      <c r="S205" s="4">
        <v>136893.6</v>
      </c>
      <c r="T205" s="4"/>
      <c r="U205" s="4">
        <f t="shared" si="456"/>
        <v>136893.6</v>
      </c>
      <c r="V205" s="4"/>
      <c r="W205" s="4">
        <f t="shared" ref="W205:W207" si="585">U205+V205</f>
        <v>136893.6</v>
      </c>
      <c r="X205" s="4"/>
      <c r="Y205" s="4">
        <f t="shared" ref="Y205:Y207" si="586">W205+X205</f>
        <v>136893.6</v>
      </c>
      <c r="Z205" s="4"/>
      <c r="AA205" s="4">
        <f t="shared" ref="AA205:AA207" si="587">Y205+Z205</f>
        <v>136893.6</v>
      </c>
      <c r="AB205" s="4">
        <v>-125313.01</v>
      </c>
      <c r="AC205" s="4">
        <f t="shared" ref="AC205:AC207" si="588">AA205+AB205</f>
        <v>11580.590000000011</v>
      </c>
      <c r="AD205" s="4"/>
      <c r="AE205" s="4">
        <f t="shared" si="378"/>
        <v>11580.590000000011</v>
      </c>
      <c r="AF205" s="3">
        <v>279089.3</v>
      </c>
      <c r="AG205" s="3"/>
      <c r="AH205" s="3">
        <f t="shared" si="457"/>
        <v>279089.3</v>
      </c>
      <c r="AI205" s="3"/>
      <c r="AJ205" s="3">
        <f t="shared" ref="AJ205:AJ207" si="589">AH205+AI205</f>
        <v>279089.3</v>
      </c>
      <c r="AK205" s="3"/>
      <c r="AL205" s="3">
        <f t="shared" ref="AL205:AL207" si="590">AJ205+AK205</f>
        <v>279089.3</v>
      </c>
      <c r="AM205" s="3"/>
      <c r="AN205" s="3">
        <f t="shared" ref="AN205:AN207" si="591">AL205+AM205</f>
        <v>279089.3</v>
      </c>
      <c r="AO205" s="3"/>
      <c r="AP205" s="3">
        <f t="shared" ref="AP205:AP207" si="592">AN205+AO205</f>
        <v>279089.3</v>
      </c>
      <c r="AQ205" s="3"/>
      <c r="AR205" s="3">
        <f t="shared" si="379"/>
        <v>279089.3</v>
      </c>
      <c r="AS205" s="5" t="s">
        <v>393</v>
      </c>
      <c r="AT205" s="5">
        <v>0</v>
      </c>
    </row>
    <row r="206" spans="1:46" x14ac:dyDescent="0.35">
      <c r="A206" s="30"/>
      <c r="B206" s="33" t="s">
        <v>21</v>
      </c>
      <c r="C206" s="33"/>
      <c r="D206" s="4">
        <v>15915</v>
      </c>
      <c r="E206" s="4"/>
      <c r="F206" s="4">
        <f t="shared" si="455"/>
        <v>15915</v>
      </c>
      <c r="G206" s="4"/>
      <c r="H206" s="4">
        <f t="shared" si="582"/>
        <v>15915</v>
      </c>
      <c r="I206" s="4"/>
      <c r="J206" s="4">
        <f t="shared" si="583"/>
        <v>15915</v>
      </c>
      <c r="K206" s="4"/>
      <c r="L206" s="4">
        <f t="shared" si="584"/>
        <v>15915</v>
      </c>
      <c r="M206" s="4"/>
      <c r="N206" s="4">
        <f>L206+M206</f>
        <v>15915</v>
      </c>
      <c r="O206" s="4"/>
      <c r="P206" s="4">
        <f>N206+O206</f>
        <v>15915</v>
      </c>
      <c r="Q206" s="4"/>
      <c r="R206" s="3">
        <f t="shared" si="377"/>
        <v>15915</v>
      </c>
      <c r="S206" s="4">
        <v>426363.1</v>
      </c>
      <c r="T206" s="4"/>
      <c r="U206" s="4">
        <f t="shared" si="456"/>
        <v>426363.1</v>
      </c>
      <c r="V206" s="4"/>
      <c r="W206" s="4">
        <f t="shared" si="585"/>
        <v>426363.1</v>
      </c>
      <c r="X206" s="4"/>
      <c r="Y206" s="4">
        <f t="shared" si="586"/>
        <v>426363.1</v>
      </c>
      <c r="Z206" s="4"/>
      <c r="AA206" s="4">
        <f t="shared" si="587"/>
        <v>426363.1</v>
      </c>
      <c r="AB206" s="4">
        <v>-375938.8</v>
      </c>
      <c r="AC206" s="4">
        <f t="shared" si="588"/>
        <v>50424.299999999988</v>
      </c>
      <c r="AD206" s="4"/>
      <c r="AE206" s="3">
        <f t="shared" si="378"/>
        <v>50424.299999999988</v>
      </c>
      <c r="AF206" s="3">
        <v>0</v>
      </c>
      <c r="AG206" s="3">
        <v>0</v>
      </c>
      <c r="AH206" s="3">
        <f t="shared" si="457"/>
        <v>0</v>
      </c>
      <c r="AI206" s="3">
        <v>0</v>
      </c>
      <c r="AJ206" s="3">
        <f t="shared" si="589"/>
        <v>0</v>
      </c>
      <c r="AK206" s="3">
        <v>0</v>
      </c>
      <c r="AL206" s="3">
        <f t="shared" si="590"/>
        <v>0</v>
      </c>
      <c r="AM206" s="3">
        <v>0</v>
      </c>
      <c r="AN206" s="3">
        <f t="shared" si="591"/>
        <v>0</v>
      </c>
      <c r="AO206" s="3">
        <v>0</v>
      </c>
      <c r="AP206" s="3">
        <f t="shared" si="592"/>
        <v>0</v>
      </c>
      <c r="AQ206" s="3">
        <v>0</v>
      </c>
      <c r="AR206" s="3">
        <f t="shared" si="379"/>
        <v>0</v>
      </c>
      <c r="AS206" s="5" t="s">
        <v>297</v>
      </c>
      <c r="AT206" s="5"/>
    </row>
    <row r="207" spans="1:46" ht="36" x14ac:dyDescent="0.35">
      <c r="A207" s="30" t="s">
        <v>227</v>
      </c>
      <c r="B207" s="33" t="s">
        <v>37</v>
      </c>
      <c r="C207" s="2" t="s">
        <v>97</v>
      </c>
      <c r="D207" s="4">
        <f>D209+D210</f>
        <v>0</v>
      </c>
      <c r="E207" s="4">
        <f>E209+E210</f>
        <v>0</v>
      </c>
      <c r="F207" s="4">
        <f t="shared" si="455"/>
        <v>0</v>
      </c>
      <c r="G207" s="4">
        <f>G209+G210</f>
        <v>0</v>
      </c>
      <c r="H207" s="4">
        <f t="shared" si="582"/>
        <v>0</v>
      </c>
      <c r="I207" s="4">
        <f>I209+I210</f>
        <v>0</v>
      </c>
      <c r="J207" s="4">
        <f t="shared" si="583"/>
        <v>0</v>
      </c>
      <c r="K207" s="4">
        <f>K209+K210</f>
        <v>0</v>
      </c>
      <c r="L207" s="4">
        <f t="shared" si="584"/>
        <v>0</v>
      </c>
      <c r="M207" s="4">
        <f>M209+M210</f>
        <v>0</v>
      </c>
      <c r="N207" s="4">
        <f>L207+M207</f>
        <v>0</v>
      </c>
      <c r="O207" s="4">
        <f>O209+O210</f>
        <v>0</v>
      </c>
      <c r="P207" s="4">
        <f>N207+O207</f>
        <v>0</v>
      </c>
      <c r="Q207" s="4">
        <f>Q209+Q210</f>
        <v>0</v>
      </c>
      <c r="R207" s="3">
        <f t="shared" si="377"/>
        <v>0</v>
      </c>
      <c r="S207" s="4">
        <f t="shared" ref="S207:AF207" si="593">S209+S210</f>
        <v>41507.199999999997</v>
      </c>
      <c r="T207" s="4">
        <f t="shared" ref="T207:V207" si="594">T209+T210</f>
        <v>0</v>
      </c>
      <c r="U207" s="4">
        <f t="shared" si="456"/>
        <v>41507.199999999997</v>
      </c>
      <c r="V207" s="4">
        <f t="shared" si="594"/>
        <v>0</v>
      </c>
      <c r="W207" s="4">
        <f t="shared" si="585"/>
        <v>41507.199999999997</v>
      </c>
      <c r="X207" s="4">
        <f t="shared" ref="X207" si="595">X209+X210</f>
        <v>0</v>
      </c>
      <c r="Y207" s="4">
        <f t="shared" si="586"/>
        <v>41507.199999999997</v>
      </c>
      <c r="Z207" s="4">
        <f t="shared" ref="Z207:AB207" si="596">Z209+Z210</f>
        <v>0</v>
      </c>
      <c r="AA207" s="4">
        <f t="shared" si="587"/>
        <v>41507.199999999997</v>
      </c>
      <c r="AB207" s="4">
        <f t="shared" si="596"/>
        <v>0</v>
      </c>
      <c r="AC207" s="4">
        <f t="shared" si="588"/>
        <v>41507.199999999997</v>
      </c>
      <c r="AD207" s="4">
        <f t="shared" ref="AD207" si="597">AD209+AD210</f>
        <v>0</v>
      </c>
      <c r="AE207" s="3">
        <f t="shared" si="378"/>
        <v>41507.199999999997</v>
      </c>
      <c r="AF207" s="4">
        <f t="shared" si="593"/>
        <v>0</v>
      </c>
      <c r="AG207" s="3">
        <f t="shared" ref="AG207:AI207" si="598">AG209+AG210</f>
        <v>0</v>
      </c>
      <c r="AH207" s="3">
        <f t="shared" si="457"/>
        <v>0</v>
      </c>
      <c r="AI207" s="3">
        <f t="shared" si="598"/>
        <v>0</v>
      </c>
      <c r="AJ207" s="3">
        <f t="shared" si="589"/>
        <v>0</v>
      </c>
      <c r="AK207" s="3">
        <f t="shared" ref="AK207:AM207" si="599">AK209+AK210</f>
        <v>0</v>
      </c>
      <c r="AL207" s="3">
        <f t="shared" si="590"/>
        <v>0</v>
      </c>
      <c r="AM207" s="3">
        <f t="shared" si="599"/>
        <v>0</v>
      </c>
      <c r="AN207" s="3">
        <f t="shared" si="591"/>
        <v>0</v>
      </c>
      <c r="AO207" s="3">
        <f t="shared" ref="AO207:AQ207" si="600">AO209+AO210</f>
        <v>0</v>
      </c>
      <c r="AP207" s="3">
        <f t="shared" si="592"/>
        <v>0</v>
      </c>
      <c r="AQ207" s="3">
        <f t="shared" si="600"/>
        <v>0</v>
      </c>
      <c r="AR207" s="3">
        <f t="shared" si="379"/>
        <v>0</v>
      </c>
      <c r="AS207" s="5"/>
      <c r="AT207" s="5"/>
    </row>
    <row r="208" spans="1:46" x14ac:dyDescent="0.35">
      <c r="A208" s="30"/>
      <c r="B208" s="33" t="s">
        <v>5</v>
      </c>
      <c r="C208" s="33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3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5"/>
      <c r="AT208" s="5"/>
    </row>
    <row r="209" spans="1:46" hidden="1" x14ac:dyDescent="0.35">
      <c r="A209" s="13"/>
      <c r="B209" s="1" t="s">
        <v>6</v>
      </c>
      <c r="C209" s="1"/>
      <c r="D209" s="4">
        <v>0</v>
      </c>
      <c r="E209" s="4">
        <v>0</v>
      </c>
      <c r="F209" s="4">
        <f t="shared" si="455"/>
        <v>0</v>
      </c>
      <c r="G209" s="4">
        <v>0</v>
      </c>
      <c r="H209" s="4">
        <f t="shared" ref="H209:H211" si="601">F209+G209</f>
        <v>0</v>
      </c>
      <c r="I209" s="4">
        <v>0</v>
      </c>
      <c r="J209" s="4">
        <f t="shared" ref="J209:J211" si="602">H209+I209</f>
        <v>0</v>
      </c>
      <c r="K209" s="4">
        <v>0</v>
      </c>
      <c r="L209" s="4">
        <f t="shared" ref="L209:L211" si="603">J209+K209</f>
        <v>0</v>
      </c>
      <c r="M209" s="4">
        <v>0</v>
      </c>
      <c r="N209" s="4">
        <f>L209+M209</f>
        <v>0</v>
      </c>
      <c r="O209" s="4">
        <v>0</v>
      </c>
      <c r="P209" s="4">
        <f>N209+O209</f>
        <v>0</v>
      </c>
      <c r="Q209" s="4">
        <v>0</v>
      </c>
      <c r="R209" s="4">
        <f t="shared" si="377"/>
        <v>0</v>
      </c>
      <c r="S209" s="4">
        <v>10376.900000000001</v>
      </c>
      <c r="T209" s="4"/>
      <c r="U209" s="4">
        <f t="shared" si="456"/>
        <v>10376.900000000001</v>
      </c>
      <c r="V209" s="4"/>
      <c r="W209" s="4">
        <f t="shared" ref="W209:W211" si="604">U209+V209</f>
        <v>10376.900000000001</v>
      </c>
      <c r="X209" s="4"/>
      <c r="Y209" s="4">
        <f t="shared" ref="Y209:Y211" si="605">W209+X209</f>
        <v>10376.900000000001</v>
      </c>
      <c r="Z209" s="4"/>
      <c r="AA209" s="4">
        <f t="shared" ref="AA209:AA211" si="606">Y209+Z209</f>
        <v>10376.900000000001</v>
      </c>
      <c r="AB209" s="4"/>
      <c r="AC209" s="4">
        <f t="shared" ref="AC209:AC211" si="607">AA209+AB209</f>
        <v>10376.900000000001</v>
      </c>
      <c r="AD209" s="4"/>
      <c r="AE209" s="4">
        <f t="shared" si="378"/>
        <v>10376.900000000001</v>
      </c>
      <c r="AF209" s="3">
        <v>0</v>
      </c>
      <c r="AG209" s="3">
        <v>0</v>
      </c>
      <c r="AH209" s="3">
        <f t="shared" si="457"/>
        <v>0</v>
      </c>
      <c r="AI209" s="3">
        <v>0</v>
      </c>
      <c r="AJ209" s="3">
        <f t="shared" ref="AJ209:AJ211" si="608">AH209+AI209</f>
        <v>0</v>
      </c>
      <c r="AK209" s="3">
        <v>0</v>
      </c>
      <c r="AL209" s="3">
        <f t="shared" ref="AL209:AL211" si="609">AJ209+AK209</f>
        <v>0</v>
      </c>
      <c r="AM209" s="3">
        <v>0</v>
      </c>
      <c r="AN209" s="3">
        <f t="shared" ref="AN209:AN211" si="610">AL209+AM209</f>
        <v>0</v>
      </c>
      <c r="AO209" s="3">
        <v>0</v>
      </c>
      <c r="AP209" s="3">
        <f t="shared" ref="AP209:AP211" si="611">AN209+AO209</f>
        <v>0</v>
      </c>
      <c r="AQ209" s="3">
        <v>0</v>
      </c>
      <c r="AR209" s="3">
        <f t="shared" si="379"/>
        <v>0</v>
      </c>
      <c r="AS209" s="5" t="s">
        <v>292</v>
      </c>
      <c r="AT209" s="5">
        <v>0</v>
      </c>
    </row>
    <row r="210" spans="1:46" x14ac:dyDescent="0.35">
      <c r="A210" s="30"/>
      <c r="B210" s="33" t="s">
        <v>21</v>
      </c>
      <c r="C210" s="33"/>
      <c r="D210" s="4">
        <v>0</v>
      </c>
      <c r="E210" s="4">
        <v>0</v>
      </c>
      <c r="F210" s="4">
        <f t="shared" si="455"/>
        <v>0</v>
      </c>
      <c r="G210" s="4">
        <v>0</v>
      </c>
      <c r="H210" s="4">
        <f t="shared" si="601"/>
        <v>0</v>
      </c>
      <c r="I210" s="4">
        <v>0</v>
      </c>
      <c r="J210" s="4">
        <f t="shared" si="602"/>
        <v>0</v>
      </c>
      <c r="K210" s="4">
        <v>0</v>
      </c>
      <c r="L210" s="4">
        <f t="shared" si="603"/>
        <v>0</v>
      </c>
      <c r="M210" s="4">
        <v>0</v>
      </c>
      <c r="N210" s="4">
        <f>L210+M210</f>
        <v>0</v>
      </c>
      <c r="O210" s="4">
        <v>0</v>
      </c>
      <c r="P210" s="4">
        <f>N210+O210</f>
        <v>0</v>
      </c>
      <c r="Q210" s="4">
        <v>0</v>
      </c>
      <c r="R210" s="3">
        <f t="shared" si="377"/>
        <v>0</v>
      </c>
      <c r="S210" s="4">
        <v>31130.299999999996</v>
      </c>
      <c r="T210" s="4"/>
      <c r="U210" s="4">
        <f t="shared" si="456"/>
        <v>31130.299999999996</v>
      </c>
      <c r="V210" s="4"/>
      <c r="W210" s="4">
        <f t="shared" si="604"/>
        <v>31130.299999999996</v>
      </c>
      <c r="X210" s="4"/>
      <c r="Y210" s="4">
        <f t="shared" si="605"/>
        <v>31130.299999999996</v>
      </c>
      <c r="Z210" s="4"/>
      <c r="AA210" s="4">
        <f t="shared" si="606"/>
        <v>31130.299999999996</v>
      </c>
      <c r="AB210" s="4"/>
      <c r="AC210" s="4">
        <f t="shared" si="607"/>
        <v>31130.299999999996</v>
      </c>
      <c r="AD210" s="4"/>
      <c r="AE210" s="3">
        <f t="shared" si="378"/>
        <v>31130.299999999996</v>
      </c>
      <c r="AF210" s="3">
        <v>0</v>
      </c>
      <c r="AG210" s="3">
        <v>0</v>
      </c>
      <c r="AH210" s="3">
        <f t="shared" si="457"/>
        <v>0</v>
      </c>
      <c r="AI210" s="3">
        <v>0</v>
      </c>
      <c r="AJ210" s="3">
        <f t="shared" si="608"/>
        <v>0</v>
      </c>
      <c r="AK210" s="3">
        <v>0</v>
      </c>
      <c r="AL210" s="3">
        <f t="shared" si="609"/>
        <v>0</v>
      </c>
      <c r="AM210" s="3">
        <v>0</v>
      </c>
      <c r="AN210" s="3">
        <f t="shared" si="610"/>
        <v>0</v>
      </c>
      <c r="AO210" s="3">
        <v>0</v>
      </c>
      <c r="AP210" s="3">
        <f t="shared" si="611"/>
        <v>0</v>
      </c>
      <c r="AQ210" s="3">
        <v>0</v>
      </c>
      <c r="AR210" s="3">
        <f t="shared" si="379"/>
        <v>0</v>
      </c>
      <c r="AS210" s="5" t="s">
        <v>297</v>
      </c>
      <c r="AT210" s="5"/>
    </row>
    <row r="211" spans="1:46" ht="72" x14ac:dyDescent="0.35">
      <c r="A211" s="30" t="s">
        <v>228</v>
      </c>
      <c r="B211" s="33" t="s">
        <v>38</v>
      </c>
      <c r="C211" s="2" t="s">
        <v>97</v>
      </c>
      <c r="D211" s="4">
        <f>D213+D214</f>
        <v>0</v>
      </c>
      <c r="E211" s="4">
        <f>E213+E214</f>
        <v>0</v>
      </c>
      <c r="F211" s="4">
        <f t="shared" si="455"/>
        <v>0</v>
      </c>
      <c r="G211" s="4">
        <f>G213+G214</f>
        <v>0</v>
      </c>
      <c r="H211" s="4">
        <f t="shared" si="601"/>
        <v>0</v>
      </c>
      <c r="I211" s="4">
        <f>I213+I214</f>
        <v>0</v>
      </c>
      <c r="J211" s="4">
        <f t="shared" si="602"/>
        <v>0</v>
      </c>
      <c r="K211" s="4">
        <f>K213+K214</f>
        <v>0</v>
      </c>
      <c r="L211" s="4">
        <f t="shared" si="603"/>
        <v>0</v>
      </c>
      <c r="M211" s="4">
        <f>M213+M214</f>
        <v>0</v>
      </c>
      <c r="N211" s="4">
        <f>L211+M211</f>
        <v>0</v>
      </c>
      <c r="O211" s="4">
        <f>O213+O214</f>
        <v>0</v>
      </c>
      <c r="P211" s="4">
        <f>N211+O211</f>
        <v>0</v>
      </c>
      <c r="Q211" s="4">
        <f>Q213+Q214</f>
        <v>0</v>
      </c>
      <c r="R211" s="3">
        <f t="shared" si="377"/>
        <v>0</v>
      </c>
      <c r="S211" s="4">
        <f t="shared" ref="S211:AF211" si="612">S213+S214</f>
        <v>0</v>
      </c>
      <c r="T211" s="4">
        <f t="shared" ref="T211:V211" si="613">T213+T214</f>
        <v>0</v>
      </c>
      <c r="U211" s="4">
        <f t="shared" si="456"/>
        <v>0</v>
      </c>
      <c r="V211" s="4">
        <f t="shared" si="613"/>
        <v>0</v>
      </c>
      <c r="W211" s="4">
        <f t="shared" si="604"/>
        <v>0</v>
      </c>
      <c r="X211" s="4">
        <f t="shared" ref="X211" si="614">X213+X214</f>
        <v>0</v>
      </c>
      <c r="Y211" s="4">
        <f t="shared" si="605"/>
        <v>0</v>
      </c>
      <c r="Z211" s="4">
        <f t="shared" ref="Z211:AB211" si="615">Z213+Z214</f>
        <v>0</v>
      </c>
      <c r="AA211" s="4">
        <f t="shared" si="606"/>
        <v>0</v>
      </c>
      <c r="AB211" s="4">
        <f t="shared" si="615"/>
        <v>0</v>
      </c>
      <c r="AC211" s="4">
        <f t="shared" si="607"/>
        <v>0</v>
      </c>
      <c r="AD211" s="4">
        <f t="shared" ref="AD211" si="616">AD213+AD214</f>
        <v>0</v>
      </c>
      <c r="AE211" s="3">
        <f t="shared" si="378"/>
        <v>0</v>
      </c>
      <c r="AF211" s="4">
        <f t="shared" si="612"/>
        <v>46155</v>
      </c>
      <c r="AG211" s="3">
        <f t="shared" ref="AG211:AI211" si="617">AG213+AG214</f>
        <v>0</v>
      </c>
      <c r="AH211" s="3">
        <f t="shared" si="457"/>
        <v>46155</v>
      </c>
      <c r="AI211" s="3">
        <f t="shared" si="617"/>
        <v>0</v>
      </c>
      <c r="AJ211" s="3">
        <f t="shared" si="608"/>
        <v>46155</v>
      </c>
      <c r="AK211" s="3">
        <f t="shared" ref="AK211:AM211" si="618">AK213+AK214</f>
        <v>0</v>
      </c>
      <c r="AL211" s="3">
        <f t="shared" si="609"/>
        <v>46155</v>
      </c>
      <c r="AM211" s="3">
        <f t="shared" si="618"/>
        <v>0</v>
      </c>
      <c r="AN211" s="3">
        <f t="shared" si="610"/>
        <v>46155</v>
      </c>
      <c r="AO211" s="3">
        <f t="shared" ref="AO211:AQ211" si="619">AO213+AO214</f>
        <v>0</v>
      </c>
      <c r="AP211" s="3">
        <f t="shared" si="611"/>
        <v>46155</v>
      </c>
      <c r="AQ211" s="3">
        <f t="shared" si="619"/>
        <v>0</v>
      </c>
      <c r="AR211" s="3">
        <f t="shared" si="379"/>
        <v>46155</v>
      </c>
      <c r="AS211" s="5"/>
      <c r="AT211" s="5"/>
    </row>
    <row r="212" spans="1:46" x14ac:dyDescent="0.35">
      <c r="A212" s="30"/>
      <c r="B212" s="33" t="s">
        <v>5</v>
      </c>
      <c r="C212" s="33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3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5"/>
      <c r="AT212" s="5"/>
    </row>
    <row r="213" spans="1:46" hidden="1" x14ac:dyDescent="0.35">
      <c r="A213" s="13"/>
      <c r="B213" s="1" t="s">
        <v>6</v>
      </c>
      <c r="C213" s="1"/>
      <c r="D213" s="4">
        <v>0</v>
      </c>
      <c r="E213" s="4">
        <v>0</v>
      </c>
      <c r="F213" s="4">
        <f t="shared" si="455"/>
        <v>0</v>
      </c>
      <c r="G213" s="4">
        <v>0</v>
      </c>
      <c r="H213" s="4">
        <f t="shared" ref="H213:H215" si="620">F213+G213</f>
        <v>0</v>
      </c>
      <c r="I213" s="4">
        <v>0</v>
      </c>
      <c r="J213" s="4">
        <f t="shared" ref="J213:J215" si="621">H213+I213</f>
        <v>0</v>
      </c>
      <c r="K213" s="4">
        <v>0</v>
      </c>
      <c r="L213" s="4">
        <f t="shared" ref="L213:L215" si="622">J213+K213</f>
        <v>0</v>
      </c>
      <c r="M213" s="4">
        <v>0</v>
      </c>
      <c r="N213" s="4">
        <f>L213+M213</f>
        <v>0</v>
      </c>
      <c r="O213" s="4">
        <v>0</v>
      </c>
      <c r="P213" s="4">
        <f>N213+O213</f>
        <v>0</v>
      </c>
      <c r="Q213" s="4">
        <v>0</v>
      </c>
      <c r="R213" s="4">
        <f t="shared" ref="R213:R277" si="623">P213+Q213</f>
        <v>0</v>
      </c>
      <c r="S213" s="4">
        <v>0</v>
      </c>
      <c r="T213" s="4">
        <v>0</v>
      </c>
      <c r="U213" s="4">
        <f t="shared" si="456"/>
        <v>0</v>
      </c>
      <c r="V213" s="4">
        <v>0</v>
      </c>
      <c r="W213" s="4">
        <f t="shared" ref="W213:W215" si="624">U213+V213</f>
        <v>0</v>
      </c>
      <c r="X213" s="4">
        <v>0</v>
      </c>
      <c r="Y213" s="4">
        <f t="shared" ref="Y213:Y215" si="625">W213+X213</f>
        <v>0</v>
      </c>
      <c r="Z213" s="4">
        <v>0</v>
      </c>
      <c r="AA213" s="4">
        <f t="shared" ref="AA213:AA215" si="626">Y213+Z213</f>
        <v>0</v>
      </c>
      <c r="AB213" s="4">
        <v>0</v>
      </c>
      <c r="AC213" s="4">
        <f t="shared" ref="AC213:AC215" si="627">AA213+AB213</f>
        <v>0</v>
      </c>
      <c r="AD213" s="4">
        <v>0</v>
      </c>
      <c r="AE213" s="4">
        <f t="shared" ref="AE213:AE277" si="628">AC213+AD213</f>
        <v>0</v>
      </c>
      <c r="AF213" s="3">
        <v>11538.9</v>
      </c>
      <c r="AG213" s="3"/>
      <c r="AH213" s="3">
        <f t="shared" si="457"/>
        <v>11538.9</v>
      </c>
      <c r="AI213" s="3"/>
      <c r="AJ213" s="3">
        <f t="shared" ref="AJ213:AJ215" si="629">AH213+AI213</f>
        <v>11538.9</v>
      </c>
      <c r="AK213" s="3"/>
      <c r="AL213" s="3">
        <f t="shared" ref="AL213:AL215" si="630">AJ213+AK213</f>
        <v>11538.9</v>
      </c>
      <c r="AM213" s="3"/>
      <c r="AN213" s="3">
        <f t="shared" ref="AN213:AN215" si="631">AL213+AM213</f>
        <v>11538.9</v>
      </c>
      <c r="AO213" s="3"/>
      <c r="AP213" s="3">
        <f t="shared" ref="AP213:AP215" si="632">AN213+AO213</f>
        <v>11538.9</v>
      </c>
      <c r="AQ213" s="3"/>
      <c r="AR213" s="3">
        <f t="shared" ref="AR213:AR277" si="633">AP213+AQ213</f>
        <v>11538.9</v>
      </c>
      <c r="AS213" s="5" t="s">
        <v>293</v>
      </c>
      <c r="AT213" s="5">
        <v>0</v>
      </c>
    </row>
    <row r="214" spans="1:46" x14ac:dyDescent="0.35">
      <c r="A214" s="30"/>
      <c r="B214" s="33" t="s">
        <v>21</v>
      </c>
      <c r="C214" s="33"/>
      <c r="D214" s="4">
        <v>0</v>
      </c>
      <c r="E214" s="4">
        <v>0</v>
      </c>
      <c r="F214" s="4">
        <f t="shared" si="455"/>
        <v>0</v>
      </c>
      <c r="G214" s="4">
        <v>0</v>
      </c>
      <c r="H214" s="4">
        <f t="shared" si="620"/>
        <v>0</v>
      </c>
      <c r="I214" s="4">
        <v>0</v>
      </c>
      <c r="J214" s="4">
        <f t="shared" si="621"/>
        <v>0</v>
      </c>
      <c r="K214" s="4">
        <v>0</v>
      </c>
      <c r="L214" s="4">
        <f t="shared" si="622"/>
        <v>0</v>
      </c>
      <c r="M214" s="4">
        <v>0</v>
      </c>
      <c r="N214" s="4">
        <f>L214+M214</f>
        <v>0</v>
      </c>
      <c r="O214" s="4">
        <v>0</v>
      </c>
      <c r="P214" s="4">
        <f>N214+O214</f>
        <v>0</v>
      </c>
      <c r="Q214" s="4">
        <v>0</v>
      </c>
      <c r="R214" s="3">
        <f t="shared" si="623"/>
        <v>0</v>
      </c>
      <c r="S214" s="4">
        <v>0</v>
      </c>
      <c r="T214" s="4">
        <v>0</v>
      </c>
      <c r="U214" s="4">
        <f t="shared" si="456"/>
        <v>0</v>
      </c>
      <c r="V214" s="4">
        <v>0</v>
      </c>
      <c r="W214" s="4">
        <f t="shared" si="624"/>
        <v>0</v>
      </c>
      <c r="X214" s="4">
        <v>0</v>
      </c>
      <c r="Y214" s="4">
        <f t="shared" si="625"/>
        <v>0</v>
      </c>
      <c r="Z214" s="4">
        <v>0</v>
      </c>
      <c r="AA214" s="4">
        <f t="shared" si="626"/>
        <v>0</v>
      </c>
      <c r="AB214" s="4">
        <v>0</v>
      </c>
      <c r="AC214" s="4">
        <f t="shared" si="627"/>
        <v>0</v>
      </c>
      <c r="AD214" s="4">
        <v>0</v>
      </c>
      <c r="AE214" s="3">
        <f t="shared" si="628"/>
        <v>0</v>
      </c>
      <c r="AF214" s="3">
        <v>34616.1</v>
      </c>
      <c r="AG214" s="3"/>
      <c r="AH214" s="3">
        <f t="shared" si="457"/>
        <v>34616.1</v>
      </c>
      <c r="AI214" s="3"/>
      <c r="AJ214" s="3">
        <f t="shared" si="629"/>
        <v>34616.1</v>
      </c>
      <c r="AK214" s="3"/>
      <c r="AL214" s="3">
        <f t="shared" si="630"/>
        <v>34616.1</v>
      </c>
      <c r="AM214" s="3"/>
      <c r="AN214" s="3">
        <f t="shared" si="631"/>
        <v>34616.1</v>
      </c>
      <c r="AO214" s="3"/>
      <c r="AP214" s="3">
        <f t="shared" si="632"/>
        <v>34616.1</v>
      </c>
      <c r="AQ214" s="3"/>
      <c r="AR214" s="3">
        <f t="shared" si="633"/>
        <v>34616.1</v>
      </c>
      <c r="AS214" s="5" t="s">
        <v>297</v>
      </c>
      <c r="AT214" s="5"/>
    </row>
    <row r="215" spans="1:46" ht="36" x14ac:dyDescent="0.35">
      <c r="A215" s="30" t="s">
        <v>229</v>
      </c>
      <c r="B215" s="33" t="s">
        <v>39</v>
      </c>
      <c r="C215" s="2" t="s">
        <v>97</v>
      </c>
      <c r="D215" s="4">
        <f>D217+D218</f>
        <v>164599.4</v>
      </c>
      <c r="E215" s="4">
        <f>E217+E218</f>
        <v>0</v>
      </c>
      <c r="F215" s="4">
        <f t="shared" si="455"/>
        <v>164599.4</v>
      </c>
      <c r="G215" s="4">
        <f>G217+G218</f>
        <v>0</v>
      </c>
      <c r="H215" s="4">
        <f t="shared" si="620"/>
        <v>164599.4</v>
      </c>
      <c r="I215" s="4">
        <f>I217+I218</f>
        <v>0</v>
      </c>
      <c r="J215" s="4">
        <f t="shared" si="621"/>
        <v>164599.4</v>
      </c>
      <c r="K215" s="4">
        <f>K217+K218</f>
        <v>0</v>
      </c>
      <c r="L215" s="4">
        <f t="shared" si="622"/>
        <v>164599.4</v>
      </c>
      <c r="M215" s="4">
        <f>M217+M218</f>
        <v>0</v>
      </c>
      <c r="N215" s="4">
        <f>L215+M215</f>
        <v>164599.4</v>
      </c>
      <c r="O215" s="4">
        <f>O217+O218</f>
        <v>0</v>
      </c>
      <c r="P215" s="4">
        <f>N215+O215</f>
        <v>164599.4</v>
      </c>
      <c r="Q215" s="4">
        <f>Q217+Q218</f>
        <v>15563.227000000001</v>
      </c>
      <c r="R215" s="3">
        <f t="shared" si="623"/>
        <v>180162.62700000001</v>
      </c>
      <c r="S215" s="4">
        <f t="shared" ref="S215:AF215" si="634">S217+S218</f>
        <v>920064.8</v>
      </c>
      <c r="T215" s="4">
        <f t="shared" ref="T215:V215" si="635">T217+T218</f>
        <v>0</v>
      </c>
      <c r="U215" s="4">
        <f t="shared" si="456"/>
        <v>920064.8</v>
      </c>
      <c r="V215" s="4">
        <f t="shared" si="635"/>
        <v>0</v>
      </c>
      <c r="W215" s="4">
        <f t="shared" si="624"/>
        <v>920064.8</v>
      </c>
      <c r="X215" s="4">
        <f t="shared" ref="X215" si="636">X217+X218</f>
        <v>0</v>
      </c>
      <c r="Y215" s="4">
        <f t="shared" si="625"/>
        <v>920064.8</v>
      </c>
      <c r="Z215" s="4">
        <f t="shared" ref="Z215:AB215" si="637">Z217+Z218</f>
        <v>0</v>
      </c>
      <c r="AA215" s="4">
        <f t="shared" si="626"/>
        <v>920064.8</v>
      </c>
      <c r="AB215" s="4">
        <f t="shared" si="637"/>
        <v>-35000</v>
      </c>
      <c r="AC215" s="4">
        <f t="shared" si="627"/>
        <v>885064.8</v>
      </c>
      <c r="AD215" s="4">
        <f t="shared" ref="AD215" si="638">AD217+AD218</f>
        <v>0</v>
      </c>
      <c r="AE215" s="3">
        <f t="shared" si="628"/>
        <v>885064.8</v>
      </c>
      <c r="AF215" s="4">
        <f t="shared" si="634"/>
        <v>1645765</v>
      </c>
      <c r="AG215" s="3">
        <f t="shared" ref="AG215:AI215" si="639">AG217+AG218</f>
        <v>0</v>
      </c>
      <c r="AH215" s="3">
        <f t="shared" si="457"/>
        <v>1645765</v>
      </c>
      <c r="AI215" s="3">
        <f t="shared" si="639"/>
        <v>0</v>
      </c>
      <c r="AJ215" s="3">
        <f t="shared" si="629"/>
        <v>1645765</v>
      </c>
      <c r="AK215" s="3">
        <f t="shared" ref="AK215:AM215" si="640">AK217+AK218</f>
        <v>0</v>
      </c>
      <c r="AL215" s="3">
        <f t="shared" si="630"/>
        <v>1645765</v>
      </c>
      <c r="AM215" s="3">
        <f t="shared" si="640"/>
        <v>0</v>
      </c>
      <c r="AN215" s="3">
        <f t="shared" si="631"/>
        <v>1645765</v>
      </c>
      <c r="AO215" s="3">
        <f t="shared" ref="AO215:AQ215" si="641">AO217+AO218</f>
        <v>0</v>
      </c>
      <c r="AP215" s="3">
        <f t="shared" si="632"/>
        <v>1645765</v>
      </c>
      <c r="AQ215" s="3">
        <f t="shared" si="641"/>
        <v>0</v>
      </c>
      <c r="AR215" s="3">
        <f t="shared" si="633"/>
        <v>1645765</v>
      </c>
      <c r="AS215" s="5"/>
      <c r="AT215" s="5"/>
    </row>
    <row r="216" spans="1:46" x14ac:dyDescent="0.35">
      <c r="A216" s="30"/>
      <c r="B216" s="33" t="s">
        <v>5</v>
      </c>
      <c r="C216" s="33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3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5"/>
      <c r="AT216" s="5"/>
    </row>
    <row r="217" spans="1:46" hidden="1" x14ac:dyDescent="0.35">
      <c r="A217" s="13"/>
      <c r="B217" s="1" t="s">
        <v>6</v>
      </c>
      <c r="C217" s="1"/>
      <c r="D217" s="4">
        <v>48155.5</v>
      </c>
      <c r="E217" s="4"/>
      <c r="F217" s="4">
        <f t="shared" si="455"/>
        <v>48155.5</v>
      </c>
      <c r="G217" s="4"/>
      <c r="H217" s="4">
        <f t="shared" ref="H217:H219" si="642">F217+G217</f>
        <v>48155.5</v>
      </c>
      <c r="I217" s="4"/>
      <c r="J217" s="4">
        <f t="shared" ref="J217:J219" si="643">H217+I217</f>
        <v>48155.5</v>
      </c>
      <c r="K217" s="4"/>
      <c r="L217" s="4">
        <f t="shared" ref="L217:L219" si="644">J217+K217</f>
        <v>48155.5</v>
      </c>
      <c r="M217" s="4"/>
      <c r="N217" s="4">
        <f>L217+M217</f>
        <v>48155.5</v>
      </c>
      <c r="O217" s="4"/>
      <c r="P217" s="4">
        <f>N217+O217</f>
        <v>48155.5</v>
      </c>
      <c r="Q217" s="4">
        <v>15563.227000000001</v>
      </c>
      <c r="R217" s="4">
        <f t="shared" si="623"/>
        <v>63718.726999999999</v>
      </c>
      <c r="S217" s="4">
        <v>182348.9</v>
      </c>
      <c r="T217" s="4"/>
      <c r="U217" s="4">
        <f t="shared" si="456"/>
        <v>182348.9</v>
      </c>
      <c r="V217" s="4"/>
      <c r="W217" s="4">
        <f t="shared" ref="W217:W219" si="645">U217+V217</f>
        <v>182348.9</v>
      </c>
      <c r="X217" s="4"/>
      <c r="Y217" s="4">
        <f t="shared" ref="Y217:Y219" si="646">W217+X217</f>
        <v>182348.9</v>
      </c>
      <c r="Z217" s="4"/>
      <c r="AA217" s="4">
        <f t="shared" ref="AA217:AA219" si="647">Y217+Z217</f>
        <v>182348.9</v>
      </c>
      <c r="AB217" s="4">
        <v>-26250</v>
      </c>
      <c r="AC217" s="4">
        <f t="shared" ref="AC217:AC219" si="648">AA217+AB217</f>
        <v>156098.9</v>
      </c>
      <c r="AD217" s="4"/>
      <c r="AE217" s="4">
        <f t="shared" si="628"/>
        <v>156098.9</v>
      </c>
      <c r="AF217" s="3">
        <v>534567.5</v>
      </c>
      <c r="AG217" s="3"/>
      <c r="AH217" s="3">
        <f t="shared" si="457"/>
        <v>534567.5</v>
      </c>
      <c r="AI217" s="3"/>
      <c r="AJ217" s="3">
        <f t="shared" ref="AJ217:AJ219" si="649">AH217+AI217</f>
        <v>534567.5</v>
      </c>
      <c r="AK217" s="3"/>
      <c r="AL217" s="3">
        <f t="shared" ref="AL217:AL219" si="650">AJ217+AK217</f>
        <v>534567.5</v>
      </c>
      <c r="AM217" s="3"/>
      <c r="AN217" s="3">
        <f t="shared" ref="AN217:AN219" si="651">AL217+AM217</f>
        <v>534567.5</v>
      </c>
      <c r="AO217" s="3"/>
      <c r="AP217" s="3">
        <f t="shared" ref="AP217:AP219" si="652">AN217+AO217</f>
        <v>534567.5</v>
      </c>
      <c r="AQ217" s="3"/>
      <c r="AR217" s="3">
        <f t="shared" si="633"/>
        <v>534567.5</v>
      </c>
      <c r="AS217" s="5" t="s">
        <v>289</v>
      </c>
      <c r="AT217" s="5">
        <v>0</v>
      </c>
    </row>
    <row r="218" spans="1:46" x14ac:dyDescent="0.35">
      <c r="A218" s="30"/>
      <c r="B218" s="33" t="s">
        <v>21</v>
      </c>
      <c r="C218" s="33"/>
      <c r="D218" s="4">
        <v>116443.9</v>
      </c>
      <c r="E218" s="4"/>
      <c r="F218" s="4">
        <f t="shared" si="455"/>
        <v>116443.9</v>
      </c>
      <c r="G218" s="4"/>
      <c r="H218" s="4">
        <f t="shared" si="642"/>
        <v>116443.9</v>
      </c>
      <c r="I218" s="4"/>
      <c r="J218" s="4">
        <f t="shared" si="643"/>
        <v>116443.9</v>
      </c>
      <c r="K218" s="4"/>
      <c r="L218" s="4">
        <f t="shared" si="644"/>
        <v>116443.9</v>
      </c>
      <c r="M218" s="4"/>
      <c r="N218" s="4">
        <f>L218+M218</f>
        <v>116443.9</v>
      </c>
      <c r="O218" s="4"/>
      <c r="P218" s="4">
        <f>N218+O218</f>
        <v>116443.9</v>
      </c>
      <c r="Q218" s="4"/>
      <c r="R218" s="3">
        <f t="shared" si="623"/>
        <v>116443.9</v>
      </c>
      <c r="S218" s="4">
        <v>737715.9</v>
      </c>
      <c r="T218" s="4"/>
      <c r="U218" s="4">
        <f t="shared" si="456"/>
        <v>737715.9</v>
      </c>
      <c r="V218" s="4"/>
      <c r="W218" s="4">
        <f t="shared" si="645"/>
        <v>737715.9</v>
      </c>
      <c r="X218" s="4"/>
      <c r="Y218" s="4">
        <f t="shared" si="646"/>
        <v>737715.9</v>
      </c>
      <c r="Z218" s="4"/>
      <c r="AA218" s="4">
        <f t="shared" si="647"/>
        <v>737715.9</v>
      </c>
      <c r="AB218" s="4">
        <v>-8750</v>
      </c>
      <c r="AC218" s="4">
        <f t="shared" si="648"/>
        <v>728965.9</v>
      </c>
      <c r="AD218" s="4"/>
      <c r="AE218" s="3">
        <f t="shared" si="628"/>
        <v>728965.9</v>
      </c>
      <c r="AF218" s="3">
        <v>1111197.5</v>
      </c>
      <c r="AG218" s="3"/>
      <c r="AH218" s="3">
        <f t="shared" si="457"/>
        <v>1111197.5</v>
      </c>
      <c r="AI218" s="3"/>
      <c r="AJ218" s="3">
        <f t="shared" si="649"/>
        <v>1111197.5</v>
      </c>
      <c r="AK218" s="3"/>
      <c r="AL218" s="3">
        <f t="shared" si="650"/>
        <v>1111197.5</v>
      </c>
      <c r="AM218" s="3"/>
      <c r="AN218" s="3">
        <f t="shared" si="651"/>
        <v>1111197.5</v>
      </c>
      <c r="AO218" s="3"/>
      <c r="AP218" s="3">
        <f t="shared" si="652"/>
        <v>1111197.5</v>
      </c>
      <c r="AQ218" s="3"/>
      <c r="AR218" s="3">
        <f t="shared" si="633"/>
        <v>1111197.5</v>
      </c>
      <c r="AS218" s="5" t="s">
        <v>297</v>
      </c>
      <c r="AT218" s="5"/>
    </row>
    <row r="219" spans="1:46" ht="36" x14ac:dyDescent="0.35">
      <c r="A219" s="30" t="s">
        <v>230</v>
      </c>
      <c r="B219" s="33" t="s">
        <v>40</v>
      </c>
      <c r="C219" s="2" t="s">
        <v>97</v>
      </c>
      <c r="D219" s="4">
        <f>D221+D222</f>
        <v>383520</v>
      </c>
      <c r="E219" s="4">
        <f>E221+E222</f>
        <v>0</v>
      </c>
      <c r="F219" s="4">
        <f t="shared" si="455"/>
        <v>383520</v>
      </c>
      <c r="G219" s="4">
        <f>G221+G222</f>
        <v>-5191.5999999999995</v>
      </c>
      <c r="H219" s="4">
        <f t="shared" si="642"/>
        <v>378328.4</v>
      </c>
      <c r="I219" s="4">
        <f>I221+I222</f>
        <v>0</v>
      </c>
      <c r="J219" s="4">
        <f t="shared" si="643"/>
        <v>378328.4</v>
      </c>
      <c r="K219" s="4">
        <f>K221+K222</f>
        <v>18402.5</v>
      </c>
      <c r="L219" s="4">
        <f t="shared" si="644"/>
        <v>396730.9</v>
      </c>
      <c r="M219" s="4">
        <f>M221+M222</f>
        <v>0</v>
      </c>
      <c r="N219" s="4">
        <f>L219+M219</f>
        <v>396730.9</v>
      </c>
      <c r="O219" s="4">
        <f>O221+O222</f>
        <v>-315143.41000000003</v>
      </c>
      <c r="P219" s="4">
        <f>N219+O219</f>
        <v>81587.489999999991</v>
      </c>
      <c r="Q219" s="4">
        <f>Q221+Q222</f>
        <v>0</v>
      </c>
      <c r="R219" s="3">
        <f t="shared" si="623"/>
        <v>81587.489999999991</v>
      </c>
      <c r="S219" s="4">
        <f t="shared" ref="S219:AF219" si="653">S221+S222</f>
        <v>68737</v>
      </c>
      <c r="T219" s="4">
        <f t="shared" ref="T219:V219" si="654">T221+T222</f>
        <v>0</v>
      </c>
      <c r="U219" s="4">
        <f t="shared" si="456"/>
        <v>68737</v>
      </c>
      <c r="V219" s="4">
        <f t="shared" si="654"/>
        <v>0</v>
      </c>
      <c r="W219" s="4">
        <f t="shared" si="645"/>
        <v>68737</v>
      </c>
      <c r="X219" s="4">
        <f t="shared" ref="X219" si="655">X221+X222</f>
        <v>0</v>
      </c>
      <c r="Y219" s="4">
        <f t="shared" si="646"/>
        <v>68737</v>
      </c>
      <c r="Z219" s="4">
        <f t="shared" ref="Z219:AB219" si="656">Z221+Z222</f>
        <v>0</v>
      </c>
      <c r="AA219" s="4">
        <f t="shared" si="647"/>
        <v>68737</v>
      </c>
      <c r="AB219" s="4">
        <f t="shared" si="656"/>
        <v>324486.61</v>
      </c>
      <c r="AC219" s="4">
        <f t="shared" si="648"/>
        <v>393223.61</v>
      </c>
      <c r="AD219" s="4">
        <f t="shared" ref="AD219" si="657">AD221+AD222</f>
        <v>0</v>
      </c>
      <c r="AE219" s="3">
        <f t="shared" si="628"/>
        <v>393223.61</v>
      </c>
      <c r="AF219" s="4">
        <f t="shared" si="653"/>
        <v>0</v>
      </c>
      <c r="AG219" s="3">
        <f t="shared" ref="AG219:AI219" si="658">AG221+AG222</f>
        <v>0</v>
      </c>
      <c r="AH219" s="3">
        <f t="shared" si="457"/>
        <v>0</v>
      </c>
      <c r="AI219" s="3">
        <f t="shared" si="658"/>
        <v>0</v>
      </c>
      <c r="AJ219" s="3">
        <f t="shared" si="649"/>
        <v>0</v>
      </c>
      <c r="AK219" s="3">
        <f t="shared" ref="AK219:AM219" si="659">AK221+AK222</f>
        <v>0</v>
      </c>
      <c r="AL219" s="3">
        <f t="shared" si="650"/>
        <v>0</v>
      </c>
      <c r="AM219" s="3">
        <f t="shared" si="659"/>
        <v>0</v>
      </c>
      <c r="AN219" s="3">
        <f t="shared" si="651"/>
        <v>0</v>
      </c>
      <c r="AO219" s="3">
        <f t="shared" ref="AO219:AQ219" si="660">AO221+AO222</f>
        <v>0</v>
      </c>
      <c r="AP219" s="3">
        <f t="shared" si="652"/>
        <v>0</v>
      </c>
      <c r="AQ219" s="3">
        <f t="shared" si="660"/>
        <v>0</v>
      </c>
      <c r="AR219" s="3">
        <f t="shared" si="633"/>
        <v>0</v>
      </c>
      <c r="AS219" s="5"/>
      <c r="AT219" s="5"/>
    </row>
    <row r="220" spans="1:46" x14ac:dyDescent="0.35">
      <c r="A220" s="30"/>
      <c r="B220" s="33" t="s">
        <v>5</v>
      </c>
      <c r="C220" s="33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3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5"/>
      <c r="AT220" s="5"/>
    </row>
    <row r="221" spans="1:46" hidden="1" x14ac:dyDescent="0.35">
      <c r="A221" s="13"/>
      <c r="B221" s="1" t="s">
        <v>6</v>
      </c>
      <c r="C221" s="1"/>
      <c r="D221" s="4">
        <v>95880.1</v>
      </c>
      <c r="E221" s="4"/>
      <c r="F221" s="4">
        <f t="shared" si="455"/>
        <v>95880.1</v>
      </c>
      <c r="G221" s="4">
        <f>-2426+4512.1</f>
        <v>2086.1000000000004</v>
      </c>
      <c r="H221" s="4">
        <f t="shared" ref="H221:H223" si="661">F221+G221</f>
        <v>97966.200000000012</v>
      </c>
      <c r="I221" s="4"/>
      <c r="J221" s="4">
        <f t="shared" ref="J221:J223" si="662">H221+I221</f>
        <v>97966.200000000012</v>
      </c>
      <c r="K221" s="4"/>
      <c r="L221" s="4">
        <f t="shared" ref="L221:L223" si="663">J221+K221</f>
        <v>97966.200000000012</v>
      </c>
      <c r="M221" s="4"/>
      <c r="N221" s="4">
        <f>L221+M221</f>
        <v>97966.200000000012</v>
      </c>
      <c r="O221" s="4">
        <v>-78695.710000000006</v>
      </c>
      <c r="P221" s="4">
        <f>N221+O221</f>
        <v>19270.490000000005</v>
      </c>
      <c r="Q221" s="4"/>
      <c r="R221" s="4">
        <f t="shared" si="623"/>
        <v>19270.490000000005</v>
      </c>
      <c r="S221" s="4">
        <v>17184.2</v>
      </c>
      <c r="T221" s="4"/>
      <c r="U221" s="4">
        <f t="shared" si="456"/>
        <v>17184.2</v>
      </c>
      <c r="V221" s="4"/>
      <c r="W221" s="4">
        <f t="shared" ref="W221:W223" si="664">U221+V221</f>
        <v>17184.2</v>
      </c>
      <c r="X221" s="4"/>
      <c r="Y221" s="4">
        <f t="shared" ref="Y221:Y223" si="665">W221+X221</f>
        <v>17184.2</v>
      </c>
      <c r="Z221" s="4"/>
      <c r="AA221" s="4">
        <f t="shared" ref="AA221:AA223" si="666">Y221+Z221</f>
        <v>17184.2</v>
      </c>
      <c r="AB221" s="4">
        <v>81121.81</v>
      </c>
      <c r="AC221" s="4">
        <f t="shared" ref="AC221:AC223" si="667">AA221+AB221</f>
        <v>98306.01</v>
      </c>
      <c r="AD221" s="4"/>
      <c r="AE221" s="4">
        <f t="shared" si="628"/>
        <v>98306.01</v>
      </c>
      <c r="AF221" s="3">
        <v>0</v>
      </c>
      <c r="AG221" s="3">
        <v>0</v>
      </c>
      <c r="AH221" s="3">
        <f t="shared" si="457"/>
        <v>0</v>
      </c>
      <c r="AI221" s="3">
        <v>0</v>
      </c>
      <c r="AJ221" s="3">
        <f t="shared" ref="AJ221:AJ223" si="668">AH221+AI221</f>
        <v>0</v>
      </c>
      <c r="AK221" s="3">
        <v>0</v>
      </c>
      <c r="AL221" s="3">
        <f t="shared" ref="AL221:AL223" si="669">AJ221+AK221</f>
        <v>0</v>
      </c>
      <c r="AM221" s="3">
        <v>0</v>
      </c>
      <c r="AN221" s="3">
        <f t="shared" ref="AN221:AN223" si="670">AL221+AM221</f>
        <v>0</v>
      </c>
      <c r="AO221" s="3">
        <v>0</v>
      </c>
      <c r="AP221" s="3">
        <f t="shared" ref="AP221:AP223" si="671">AN221+AO221</f>
        <v>0</v>
      </c>
      <c r="AQ221" s="3">
        <v>0</v>
      </c>
      <c r="AR221" s="3">
        <f t="shared" si="633"/>
        <v>0</v>
      </c>
      <c r="AS221" s="5" t="s">
        <v>291</v>
      </c>
      <c r="AT221" s="5">
        <v>0</v>
      </c>
    </row>
    <row r="222" spans="1:46" x14ac:dyDescent="0.35">
      <c r="A222" s="30"/>
      <c r="B222" s="33" t="s">
        <v>21</v>
      </c>
      <c r="C222" s="33"/>
      <c r="D222" s="4">
        <v>287639.90000000002</v>
      </c>
      <c r="E222" s="4"/>
      <c r="F222" s="4">
        <f t="shared" si="455"/>
        <v>287639.90000000002</v>
      </c>
      <c r="G222" s="4">
        <v>-7277.7</v>
      </c>
      <c r="H222" s="4">
        <f t="shared" si="661"/>
        <v>280362.2</v>
      </c>
      <c r="I222" s="4"/>
      <c r="J222" s="4">
        <f t="shared" si="662"/>
        <v>280362.2</v>
      </c>
      <c r="K222" s="4">
        <v>18402.5</v>
      </c>
      <c r="L222" s="4">
        <f t="shared" si="663"/>
        <v>298764.7</v>
      </c>
      <c r="M222" s="4"/>
      <c r="N222" s="4">
        <f>L222+M222</f>
        <v>298764.7</v>
      </c>
      <c r="O222" s="4">
        <v>-236447.7</v>
      </c>
      <c r="P222" s="4">
        <f>N222+O222</f>
        <v>62317</v>
      </c>
      <c r="Q222" s="4"/>
      <c r="R222" s="3">
        <f t="shared" si="623"/>
        <v>62317</v>
      </c>
      <c r="S222" s="4">
        <v>51552.800000000003</v>
      </c>
      <c r="T222" s="4"/>
      <c r="U222" s="4">
        <f t="shared" si="456"/>
        <v>51552.800000000003</v>
      </c>
      <c r="V222" s="4"/>
      <c r="W222" s="4">
        <f t="shared" si="664"/>
        <v>51552.800000000003</v>
      </c>
      <c r="X222" s="4"/>
      <c r="Y222" s="4">
        <f t="shared" si="665"/>
        <v>51552.800000000003</v>
      </c>
      <c r="Z222" s="4"/>
      <c r="AA222" s="4">
        <f t="shared" si="666"/>
        <v>51552.800000000003</v>
      </c>
      <c r="AB222" s="4">
        <v>243364.8</v>
      </c>
      <c r="AC222" s="4">
        <f t="shared" si="667"/>
        <v>294917.59999999998</v>
      </c>
      <c r="AD222" s="4"/>
      <c r="AE222" s="3">
        <f t="shared" si="628"/>
        <v>294917.59999999998</v>
      </c>
      <c r="AF222" s="3">
        <v>0</v>
      </c>
      <c r="AG222" s="3">
        <v>0</v>
      </c>
      <c r="AH222" s="3">
        <f t="shared" si="457"/>
        <v>0</v>
      </c>
      <c r="AI222" s="3">
        <v>0</v>
      </c>
      <c r="AJ222" s="3">
        <f t="shared" si="668"/>
        <v>0</v>
      </c>
      <c r="AK222" s="3">
        <v>0</v>
      </c>
      <c r="AL222" s="3">
        <f t="shared" si="669"/>
        <v>0</v>
      </c>
      <c r="AM222" s="3">
        <v>0</v>
      </c>
      <c r="AN222" s="3">
        <f t="shared" si="670"/>
        <v>0</v>
      </c>
      <c r="AO222" s="3">
        <v>0</v>
      </c>
      <c r="AP222" s="3">
        <f t="shared" si="671"/>
        <v>0</v>
      </c>
      <c r="AQ222" s="3">
        <v>0</v>
      </c>
      <c r="AR222" s="3">
        <f t="shared" si="633"/>
        <v>0</v>
      </c>
      <c r="AS222" s="5" t="s">
        <v>297</v>
      </c>
      <c r="AT222" s="5"/>
    </row>
    <row r="223" spans="1:46" ht="36" x14ac:dyDescent="0.35">
      <c r="A223" s="30" t="s">
        <v>231</v>
      </c>
      <c r="B223" s="33" t="s">
        <v>41</v>
      </c>
      <c r="C223" s="2" t="s">
        <v>97</v>
      </c>
      <c r="D223" s="4">
        <f>D225+D226</f>
        <v>46879.5</v>
      </c>
      <c r="E223" s="4">
        <f>E225+E226</f>
        <v>0</v>
      </c>
      <c r="F223" s="4">
        <f t="shared" si="455"/>
        <v>46879.5</v>
      </c>
      <c r="G223" s="4">
        <f>G225+G226</f>
        <v>0</v>
      </c>
      <c r="H223" s="4">
        <f t="shared" si="661"/>
        <v>46879.5</v>
      </c>
      <c r="I223" s="4">
        <f>I225+I226</f>
        <v>0</v>
      </c>
      <c r="J223" s="4">
        <f t="shared" si="662"/>
        <v>46879.5</v>
      </c>
      <c r="K223" s="4">
        <f>K225+K226</f>
        <v>0</v>
      </c>
      <c r="L223" s="4">
        <f t="shared" si="663"/>
        <v>46879.5</v>
      </c>
      <c r="M223" s="4">
        <f>M225+M226</f>
        <v>0</v>
      </c>
      <c r="N223" s="4">
        <f>L223+M223</f>
        <v>46879.5</v>
      </c>
      <c r="O223" s="4">
        <f>O225+O226</f>
        <v>0</v>
      </c>
      <c r="P223" s="4">
        <f>N223+O223</f>
        <v>46879.5</v>
      </c>
      <c r="Q223" s="4">
        <f>Q225+Q226</f>
        <v>0</v>
      </c>
      <c r="R223" s="3">
        <f t="shared" si="623"/>
        <v>46879.5</v>
      </c>
      <c r="S223" s="4">
        <f t="shared" ref="S223:AF223" si="672">S225+S226</f>
        <v>0</v>
      </c>
      <c r="T223" s="4">
        <f t="shared" ref="T223:V223" si="673">T225+T226</f>
        <v>0</v>
      </c>
      <c r="U223" s="4">
        <f t="shared" si="456"/>
        <v>0</v>
      </c>
      <c r="V223" s="4">
        <f t="shared" si="673"/>
        <v>0</v>
      </c>
      <c r="W223" s="4">
        <f t="shared" si="664"/>
        <v>0</v>
      </c>
      <c r="X223" s="4">
        <f t="shared" ref="X223" si="674">X225+X226</f>
        <v>0</v>
      </c>
      <c r="Y223" s="4">
        <f t="shared" si="665"/>
        <v>0</v>
      </c>
      <c r="Z223" s="4">
        <f t="shared" ref="Z223:AB223" si="675">Z225+Z226</f>
        <v>0</v>
      </c>
      <c r="AA223" s="4">
        <f t="shared" si="666"/>
        <v>0</v>
      </c>
      <c r="AB223" s="4">
        <f t="shared" si="675"/>
        <v>0</v>
      </c>
      <c r="AC223" s="4">
        <f t="shared" si="667"/>
        <v>0</v>
      </c>
      <c r="AD223" s="4">
        <f t="shared" ref="AD223" si="676">AD225+AD226</f>
        <v>0</v>
      </c>
      <c r="AE223" s="3">
        <f t="shared" si="628"/>
        <v>0</v>
      </c>
      <c r="AF223" s="4">
        <f t="shared" si="672"/>
        <v>0</v>
      </c>
      <c r="AG223" s="3">
        <f t="shared" ref="AG223:AI223" si="677">AG225+AG226</f>
        <v>0</v>
      </c>
      <c r="AH223" s="3">
        <f t="shared" si="457"/>
        <v>0</v>
      </c>
      <c r="AI223" s="3">
        <f t="shared" si="677"/>
        <v>0</v>
      </c>
      <c r="AJ223" s="3">
        <f t="shared" si="668"/>
        <v>0</v>
      </c>
      <c r="AK223" s="3">
        <f t="shared" ref="AK223:AM223" si="678">AK225+AK226</f>
        <v>0</v>
      </c>
      <c r="AL223" s="3">
        <f t="shared" si="669"/>
        <v>0</v>
      </c>
      <c r="AM223" s="3">
        <f t="shared" si="678"/>
        <v>0</v>
      </c>
      <c r="AN223" s="3">
        <f t="shared" si="670"/>
        <v>0</v>
      </c>
      <c r="AO223" s="3">
        <f t="shared" ref="AO223:AQ223" si="679">AO225+AO226</f>
        <v>0</v>
      </c>
      <c r="AP223" s="3">
        <f t="shared" si="671"/>
        <v>0</v>
      </c>
      <c r="AQ223" s="3">
        <f t="shared" si="679"/>
        <v>0</v>
      </c>
      <c r="AR223" s="3">
        <f t="shared" si="633"/>
        <v>0</v>
      </c>
      <c r="AS223" s="5"/>
      <c r="AT223" s="5"/>
    </row>
    <row r="224" spans="1:46" x14ac:dyDescent="0.35">
      <c r="A224" s="30"/>
      <c r="B224" s="33" t="s">
        <v>5</v>
      </c>
      <c r="C224" s="33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3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5"/>
      <c r="AT224" s="5"/>
    </row>
    <row r="225" spans="1:46" hidden="1" x14ac:dyDescent="0.35">
      <c r="A225" s="13"/>
      <c r="B225" s="1" t="s">
        <v>6</v>
      </c>
      <c r="C225" s="1"/>
      <c r="D225" s="4">
        <v>11720</v>
      </c>
      <c r="E225" s="4"/>
      <c r="F225" s="4">
        <f t="shared" si="455"/>
        <v>11720</v>
      </c>
      <c r="G225" s="4"/>
      <c r="H225" s="4">
        <f t="shared" ref="H225:H227" si="680">F225+G225</f>
        <v>11720</v>
      </c>
      <c r="I225" s="4"/>
      <c r="J225" s="4">
        <f t="shared" ref="J225:J227" si="681">H225+I225</f>
        <v>11720</v>
      </c>
      <c r="K225" s="4"/>
      <c r="L225" s="4">
        <f t="shared" ref="L225:L227" si="682">J225+K225</f>
        <v>11720</v>
      </c>
      <c r="M225" s="4"/>
      <c r="N225" s="4">
        <f>L225+M225</f>
        <v>11720</v>
      </c>
      <c r="O225" s="4"/>
      <c r="P225" s="4">
        <f>N225+O225</f>
        <v>11720</v>
      </c>
      <c r="Q225" s="4"/>
      <c r="R225" s="4">
        <f t="shared" si="623"/>
        <v>11720</v>
      </c>
      <c r="S225" s="4">
        <v>0</v>
      </c>
      <c r="T225" s="4">
        <v>0</v>
      </c>
      <c r="U225" s="4">
        <f t="shared" si="456"/>
        <v>0</v>
      </c>
      <c r="V225" s="4">
        <v>0</v>
      </c>
      <c r="W225" s="4">
        <f t="shared" ref="W225:W227" si="683">U225+V225</f>
        <v>0</v>
      </c>
      <c r="X225" s="4">
        <v>0</v>
      </c>
      <c r="Y225" s="4">
        <f t="shared" ref="Y225:Y227" si="684">W225+X225</f>
        <v>0</v>
      </c>
      <c r="Z225" s="4">
        <v>0</v>
      </c>
      <c r="AA225" s="4">
        <f t="shared" ref="AA225:AA227" si="685">Y225+Z225</f>
        <v>0</v>
      </c>
      <c r="AB225" s="4">
        <v>0</v>
      </c>
      <c r="AC225" s="4">
        <f t="shared" ref="AC225:AC227" si="686">AA225+AB225</f>
        <v>0</v>
      </c>
      <c r="AD225" s="4">
        <v>0</v>
      </c>
      <c r="AE225" s="4">
        <f t="shared" si="628"/>
        <v>0</v>
      </c>
      <c r="AF225" s="3">
        <v>0</v>
      </c>
      <c r="AG225" s="3">
        <v>0</v>
      </c>
      <c r="AH225" s="3">
        <f t="shared" si="457"/>
        <v>0</v>
      </c>
      <c r="AI225" s="3">
        <v>0</v>
      </c>
      <c r="AJ225" s="3">
        <f t="shared" ref="AJ225:AJ227" si="687">AH225+AI225</f>
        <v>0</v>
      </c>
      <c r="AK225" s="3">
        <v>0</v>
      </c>
      <c r="AL225" s="3">
        <f t="shared" ref="AL225:AL227" si="688">AJ225+AK225</f>
        <v>0</v>
      </c>
      <c r="AM225" s="3">
        <v>0</v>
      </c>
      <c r="AN225" s="3">
        <f t="shared" ref="AN225:AN227" si="689">AL225+AM225</f>
        <v>0</v>
      </c>
      <c r="AO225" s="3">
        <v>0</v>
      </c>
      <c r="AP225" s="3">
        <f t="shared" ref="AP225:AP227" si="690">AN225+AO225</f>
        <v>0</v>
      </c>
      <c r="AQ225" s="3">
        <v>0</v>
      </c>
      <c r="AR225" s="3">
        <f t="shared" si="633"/>
        <v>0</v>
      </c>
      <c r="AS225" s="5" t="s">
        <v>296</v>
      </c>
      <c r="AT225" s="5">
        <v>0</v>
      </c>
    </row>
    <row r="226" spans="1:46" x14ac:dyDescent="0.35">
      <c r="A226" s="30"/>
      <c r="B226" s="33" t="s">
        <v>21</v>
      </c>
      <c r="C226" s="33"/>
      <c r="D226" s="4">
        <v>35159.5</v>
      </c>
      <c r="E226" s="4"/>
      <c r="F226" s="4">
        <f t="shared" si="455"/>
        <v>35159.5</v>
      </c>
      <c r="G226" s="4"/>
      <c r="H226" s="4">
        <f t="shared" si="680"/>
        <v>35159.5</v>
      </c>
      <c r="I226" s="4"/>
      <c r="J226" s="4">
        <f t="shared" si="681"/>
        <v>35159.5</v>
      </c>
      <c r="K226" s="4"/>
      <c r="L226" s="4">
        <f t="shared" si="682"/>
        <v>35159.5</v>
      </c>
      <c r="M226" s="4"/>
      <c r="N226" s="4">
        <f>L226+M226</f>
        <v>35159.5</v>
      </c>
      <c r="O226" s="4"/>
      <c r="P226" s="4">
        <f>N226+O226</f>
        <v>35159.5</v>
      </c>
      <c r="Q226" s="4"/>
      <c r="R226" s="3">
        <f t="shared" si="623"/>
        <v>35159.5</v>
      </c>
      <c r="S226" s="4">
        <v>0</v>
      </c>
      <c r="T226" s="4">
        <v>0</v>
      </c>
      <c r="U226" s="4">
        <f t="shared" si="456"/>
        <v>0</v>
      </c>
      <c r="V226" s="4">
        <v>0</v>
      </c>
      <c r="W226" s="4">
        <f t="shared" si="683"/>
        <v>0</v>
      </c>
      <c r="X226" s="4">
        <v>0</v>
      </c>
      <c r="Y226" s="4">
        <f t="shared" si="684"/>
        <v>0</v>
      </c>
      <c r="Z226" s="4">
        <v>0</v>
      </c>
      <c r="AA226" s="4">
        <f t="shared" si="685"/>
        <v>0</v>
      </c>
      <c r="AB226" s="4">
        <v>0</v>
      </c>
      <c r="AC226" s="4">
        <f t="shared" si="686"/>
        <v>0</v>
      </c>
      <c r="AD226" s="4">
        <v>0</v>
      </c>
      <c r="AE226" s="3">
        <f t="shared" si="628"/>
        <v>0</v>
      </c>
      <c r="AF226" s="3">
        <v>0</v>
      </c>
      <c r="AG226" s="3">
        <v>0</v>
      </c>
      <c r="AH226" s="3">
        <f t="shared" si="457"/>
        <v>0</v>
      </c>
      <c r="AI226" s="3">
        <v>0</v>
      </c>
      <c r="AJ226" s="3">
        <f t="shared" si="687"/>
        <v>0</v>
      </c>
      <c r="AK226" s="3">
        <v>0</v>
      </c>
      <c r="AL226" s="3">
        <f t="shared" si="688"/>
        <v>0</v>
      </c>
      <c r="AM226" s="3">
        <v>0</v>
      </c>
      <c r="AN226" s="3">
        <f t="shared" si="689"/>
        <v>0</v>
      </c>
      <c r="AO226" s="3">
        <v>0</v>
      </c>
      <c r="AP226" s="3">
        <f t="shared" si="690"/>
        <v>0</v>
      </c>
      <c r="AQ226" s="3">
        <v>0</v>
      </c>
      <c r="AR226" s="3">
        <f t="shared" si="633"/>
        <v>0</v>
      </c>
      <c r="AS226" s="5" t="s">
        <v>297</v>
      </c>
      <c r="AT226" s="5"/>
    </row>
    <row r="227" spans="1:46" ht="36" x14ac:dyDescent="0.35">
      <c r="A227" s="30" t="s">
        <v>232</v>
      </c>
      <c r="B227" s="33" t="s">
        <v>42</v>
      </c>
      <c r="C227" s="2" t="s">
        <v>97</v>
      </c>
      <c r="D227" s="4">
        <f>D229+D230</f>
        <v>18636</v>
      </c>
      <c r="E227" s="4">
        <f>E229+E230</f>
        <v>0</v>
      </c>
      <c r="F227" s="4">
        <f t="shared" si="455"/>
        <v>18636</v>
      </c>
      <c r="G227" s="4">
        <f>G229+G230</f>
        <v>0</v>
      </c>
      <c r="H227" s="4">
        <f t="shared" si="680"/>
        <v>18636</v>
      </c>
      <c r="I227" s="4">
        <f>I229+I230</f>
        <v>0</v>
      </c>
      <c r="J227" s="4">
        <f t="shared" si="681"/>
        <v>18636</v>
      </c>
      <c r="K227" s="4">
        <f>K229+K230</f>
        <v>0</v>
      </c>
      <c r="L227" s="4">
        <f t="shared" si="682"/>
        <v>18636</v>
      </c>
      <c r="M227" s="4">
        <f>M229+M230</f>
        <v>0</v>
      </c>
      <c r="N227" s="4">
        <f>L227+M227</f>
        <v>18636</v>
      </c>
      <c r="O227" s="4">
        <f>O229+O230</f>
        <v>0</v>
      </c>
      <c r="P227" s="4">
        <f>N227+O227</f>
        <v>18636</v>
      </c>
      <c r="Q227" s="4">
        <f>Q229+Q230</f>
        <v>0</v>
      </c>
      <c r="R227" s="3">
        <f t="shared" si="623"/>
        <v>18636</v>
      </c>
      <c r="S227" s="4">
        <f t="shared" ref="S227:AF227" si="691">S229+S230</f>
        <v>0</v>
      </c>
      <c r="T227" s="4">
        <f t="shared" ref="T227:V227" si="692">T229+T230</f>
        <v>0</v>
      </c>
      <c r="U227" s="4">
        <f t="shared" si="456"/>
        <v>0</v>
      </c>
      <c r="V227" s="4">
        <f t="shared" si="692"/>
        <v>0</v>
      </c>
      <c r="W227" s="4">
        <f t="shared" si="683"/>
        <v>0</v>
      </c>
      <c r="X227" s="4">
        <f t="shared" ref="X227" si="693">X229+X230</f>
        <v>0</v>
      </c>
      <c r="Y227" s="4">
        <f t="shared" si="684"/>
        <v>0</v>
      </c>
      <c r="Z227" s="4">
        <f t="shared" ref="Z227:AB227" si="694">Z229+Z230</f>
        <v>0</v>
      </c>
      <c r="AA227" s="4">
        <f t="shared" si="685"/>
        <v>0</v>
      </c>
      <c r="AB227" s="4">
        <f t="shared" si="694"/>
        <v>0</v>
      </c>
      <c r="AC227" s="4">
        <f t="shared" si="686"/>
        <v>0</v>
      </c>
      <c r="AD227" s="4">
        <f t="shared" ref="AD227" si="695">AD229+AD230</f>
        <v>0</v>
      </c>
      <c r="AE227" s="3">
        <f t="shared" si="628"/>
        <v>0</v>
      </c>
      <c r="AF227" s="4">
        <f t="shared" si="691"/>
        <v>0</v>
      </c>
      <c r="AG227" s="3">
        <f t="shared" ref="AG227:AI227" si="696">AG229+AG230</f>
        <v>0</v>
      </c>
      <c r="AH227" s="3">
        <f t="shared" si="457"/>
        <v>0</v>
      </c>
      <c r="AI227" s="3">
        <f t="shared" si="696"/>
        <v>0</v>
      </c>
      <c r="AJ227" s="3">
        <f t="shared" si="687"/>
        <v>0</v>
      </c>
      <c r="AK227" s="3">
        <f t="shared" ref="AK227:AM227" si="697">AK229+AK230</f>
        <v>0</v>
      </c>
      <c r="AL227" s="3">
        <f t="shared" si="688"/>
        <v>0</v>
      </c>
      <c r="AM227" s="3">
        <f t="shared" si="697"/>
        <v>0</v>
      </c>
      <c r="AN227" s="3">
        <f t="shared" si="689"/>
        <v>0</v>
      </c>
      <c r="AO227" s="3">
        <f t="shared" ref="AO227:AQ227" si="698">AO229+AO230</f>
        <v>0</v>
      </c>
      <c r="AP227" s="3">
        <f t="shared" si="690"/>
        <v>0</v>
      </c>
      <c r="AQ227" s="3">
        <f t="shared" si="698"/>
        <v>0</v>
      </c>
      <c r="AR227" s="3">
        <f t="shared" si="633"/>
        <v>0</v>
      </c>
      <c r="AS227" s="5"/>
      <c r="AT227" s="5"/>
    </row>
    <row r="228" spans="1:46" x14ac:dyDescent="0.35">
      <c r="A228" s="30"/>
      <c r="B228" s="33" t="s">
        <v>5</v>
      </c>
      <c r="C228" s="33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3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5"/>
      <c r="AT228" s="5"/>
    </row>
    <row r="229" spans="1:46" hidden="1" x14ac:dyDescent="0.35">
      <c r="A229" s="13"/>
      <c r="B229" s="1" t="s">
        <v>6</v>
      </c>
      <c r="C229" s="1"/>
      <c r="D229" s="4">
        <v>4659</v>
      </c>
      <c r="E229" s="4"/>
      <c r="F229" s="4">
        <f t="shared" si="455"/>
        <v>4659</v>
      </c>
      <c r="G229" s="4"/>
      <c r="H229" s="4">
        <f t="shared" ref="H229:H231" si="699">F229+G229</f>
        <v>4659</v>
      </c>
      <c r="I229" s="4"/>
      <c r="J229" s="4">
        <f t="shared" ref="J229:J231" si="700">H229+I229</f>
        <v>4659</v>
      </c>
      <c r="K229" s="4"/>
      <c r="L229" s="4">
        <f t="shared" ref="L229:L231" si="701">J229+K229</f>
        <v>4659</v>
      </c>
      <c r="M229" s="4"/>
      <c r="N229" s="4">
        <f>L229+M229</f>
        <v>4659</v>
      </c>
      <c r="O229" s="4"/>
      <c r="P229" s="4">
        <f>N229+O229</f>
        <v>4659</v>
      </c>
      <c r="Q229" s="4"/>
      <c r="R229" s="4">
        <f t="shared" si="623"/>
        <v>4659</v>
      </c>
      <c r="S229" s="4">
        <v>0</v>
      </c>
      <c r="T229" s="4">
        <v>0</v>
      </c>
      <c r="U229" s="4">
        <f t="shared" si="456"/>
        <v>0</v>
      </c>
      <c r="V229" s="4">
        <v>0</v>
      </c>
      <c r="W229" s="4">
        <f t="shared" ref="W229:W231" si="702">U229+V229</f>
        <v>0</v>
      </c>
      <c r="X229" s="4">
        <v>0</v>
      </c>
      <c r="Y229" s="4">
        <f t="shared" ref="Y229:Y231" si="703">W229+X229</f>
        <v>0</v>
      </c>
      <c r="Z229" s="4">
        <v>0</v>
      </c>
      <c r="AA229" s="4">
        <f t="shared" ref="AA229:AA231" si="704">Y229+Z229</f>
        <v>0</v>
      </c>
      <c r="AB229" s="4">
        <v>0</v>
      </c>
      <c r="AC229" s="4">
        <f t="shared" ref="AC229:AC231" si="705">AA229+AB229</f>
        <v>0</v>
      </c>
      <c r="AD229" s="4">
        <v>0</v>
      </c>
      <c r="AE229" s="4">
        <f t="shared" si="628"/>
        <v>0</v>
      </c>
      <c r="AF229" s="3">
        <v>0</v>
      </c>
      <c r="AG229" s="3">
        <v>0</v>
      </c>
      <c r="AH229" s="3">
        <f t="shared" si="457"/>
        <v>0</v>
      </c>
      <c r="AI229" s="3">
        <v>0</v>
      </c>
      <c r="AJ229" s="3">
        <f t="shared" ref="AJ229:AJ231" si="706">AH229+AI229</f>
        <v>0</v>
      </c>
      <c r="AK229" s="3">
        <v>0</v>
      </c>
      <c r="AL229" s="3">
        <f t="shared" ref="AL229:AL231" si="707">AJ229+AK229</f>
        <v>0</v>
      </c>
      <c r="AM229" s="3">
        <v>0</v>
      </c>
      <c r="AN229" s="3">
        <f t="shared" ref="AN229:AN231" si="708">AL229+AM229</f>
        <v>0</v>
      </c>
      <c r="AO229" s="3">
        <v>0</v>
      </c>
      <c r="AP229" s="3">
        <f t="shared" ref="AP229:AP231" si="709">AN229+AO229</f>
        <v>0</v>
      </c>
      <c r="AQ229" s="3">
        <v>0</v>
      </c>
      <c r="AR229" s="3">
        <f t="shared" si="633"/>
        <v>0</v>
      </c>
      <c r="AS229" s="5" t="s">
        <v>298</v>
      </c>
      <c r="AT229" s="5">
        <v>0</v>
      </c>
    </row>
    <row r="230" spans="1:46" x14ac:dyDescent="0.35">
      <c r="A230" s="30"/>
      <c r="B230" s="33" t="s">
        <v>21</v>
      </c>
      <c r="C230" s="33"/>
      <c r="D230" s="4">
        <v>13977</v>
      </c>
      <c r="E230" s="4"/>
      <c r="F230" s="4">
        <f t="shared" si="455"/>
        <v>13977</v>
      </c>
      <c r="G230" s="4"/>
      <c r="H230" s="4">
        <f t="shared" si="699"/>
        <v>13977</v>
      </c>
      <c r="I230" s="4"/>
      <c r="J230" s="4">
        <f t="shared" si="700"/>
        <v>13977</v>
      </c>
      <c r="K230" s="4"/>
      <c r="L230" s="4">
        <f t="shared" si="701"/>
        <v>13977</v>
      </c>
      <c r="M230" s="4"/>
      <c r="N230" s="4">
        <f>L230+M230</f>
        <v>13977</v>
      </c>
      <c r="O230" s="4"/>
      <c r="P230" s="4">
        <f>N230+O230</f>
        <v>13977</v>
      </c>
      <c r="Q230" s="4"/>
      <c r="R230" s="3">
        <f t="shared" si="623"/>
        <v>13977</v>
      </c>
      <c r="S230" s="4">
        <v>0</v>
      </c>
      <c r="T230" s="4">
        <v>0</v>
      </c>
      <c r="U230" s="4">
        <f t="shared" si="456"/>
        <v>0</v>
      </c>
      <c r="V230" s="4">
        <v>0</v>
      </c>
      <c r="W230" s="4">
        <f t="shared" si="702"/>
        <v>0</v>
      </c>
      <c r="X230" s="4">
        <v>0</v>
      </c>
      <c r="Y230" s="4">
        <f t="shared" si="703"/>
        <v>0</v>
      </c>
      <c r="Z230" s="4">
        <v>0</v>
      </c>
      <c r="AA230" s="4">
        <f t="shared" si="704"/>
        <v>0</v>
      </c>
      <c r="AB230" s="4">
        <v>0</v>
      </c>
      <c r="AC230" s="4">
        <f t="shared" si="705"/>
        <v>0</v>
      </c>
      <c r="AD230" s="4">
        <v>0</v>
      </c>
      <c r="AE230" s="3">
        <f t="shared" si="628"/>
        <v>0</v>
      </c>
      <c r="AF230" s="3">
        <v>0</v>
      </c>
      <c r="AG230" s="3">
        <v>0</v>
      </c>
      <c r="AH230" s="3">
        <f t="shared" si="457"/>
        <v>0</v>
      </c>
      <c r="AI230" s="3">
        <v>0</v>
      </c>
      <c r="AJ230" s="3">
        <f t="shared" si="706"/>
        <v>0</v>
      </c>
      <c r="AK230" s="3">
        <v>0</v>
      </c>
      <c r="AL230" s="3">
        <f t="shared" si="707"/>
        <v>0</v>
      </c>
      <c r="AM230" s="3">
        <v>0</v>
      </c>
      <c r="AN230" s="3">
        <f t="shared" si="708"/>
        <v>0</v>
      </c>
      <c r="AO230" s="3">
        <v>0</v>
      </c>
      <c r="AP230" s="3">
        <f t="shared" si="709"/>
        <v>0</v>
      </c>
      <c r="AQ230" s="3">
        <v>0</v>
      </c>
      <c r="AR230" s="3">
        <f t="shared" si="633"/>
        <v>0</v>
      </c>
      <c r="AS230" s="5" t="s">
        <v>297</v>
      </c>
      <c r="AT230" s="5"/>
    </row>
    <row r="231" spans="1:46" ht="36" x14ac:dyDescent="0.35">
      <c r="A231" s="30" t="s">
        <v>233</v>
      </c>
      <c r="B231" s="33" t="s">
        <v>43</v>
      </c>
      <c r="C231" s="2" t="s">
        <v>97</v>
      </c>
      <c r="D231" s="4">
        <f>D233+D234</f>
        <v>55250.1</v>
      </c>
      <c r="E231" s="4">
        <f>E233+E234</f>
        <v>0</v>
      </c>
      <c r="F231" s="4">
        <f t="shared" si="455"/>
        <v>55250.1</v>
      </c>
      <c r="G231" s="4">
        <f>G233+G234</f>
        <v>0</v>
      </c>
      <c r="H231" s="4">
        <f t="shared" si="699"/>
        <v>55250.1</v>
      </c>
      <c r="I231" s="4">
        <f>I233+I234</f>
        <v>0</v>
      </c>
      <c r="J231" s="4">
        <f t="shared" si="700"/>
        <v>55250.1</v>
      </c>
      <c r="K231" s="4">
        <f>K233+K234</f>
        <v>0</v>
      </c>
      <c r="L231" s="4">
        <f t="shared" si="701"/>
        <v>55250.1</v>
      </c>
      <c r="M231" s="4">
        <f>M233+M234</f>
        <v>0</v>
      </c>
      <c r="N231" s="4">
        <f>L231+M231</f>
        <v>55250.1</v>
      </c>
      <c r="O231" s="4">
        <f>O233+O234</f>
        <v>0</v>
      </c>
      <c r="P231" s="4">
        <f>N231+O231</f>
        <v>55250.1</v>
      </c>
      <c r="Q231" s="4">
        <f>Q233+Q234</f>
        <v>0</v>
      </c>
      <c r="R231" s="3">
        <f t="shared" si="623"/>
        <v>55250.1</v>
      </c>
      <c r="S231" s="4">
        <f t="shared" ref="S231:AF231" si="710">S233+S234</f>
        <v>394108.19999999995</v>
      </c>
      <c r="T231" s="4">
        <f t="shared" ref="T231:V231" si="711">T233+T234</f>
        <v>0</v>
      </c>
      <c r="U231" s="4">
        <f t="shared" si="456"/>
        <v>394108.19999999995</v>
      </c>
      <c r="V231" s="4">
        <f t="shared" si="711"/>
        <v>0</v>
      </c>
      <c r="W231" s="4">
        <f t="shared" si="702"/>
        <v>394108.19999999995</v>
      </c>
      <c r="X231" s="4">
        <f t="shared" ref="X231" si="712">X233+X234</f>
        <v>0</v>
      </c>
      <c r="Y231" s="4">
        <f t="shared" si="703"/>
        <v>394108.19999999995</v>
      </c>
      <c r="Z231" s="4">
        <f t="shared" ref="Z231:AB231" si="713">Z233+Z234</f>
        <v>0</v>
      </c>
      <c r="AA231" s="4">
        <f t="shared" si="704"/>
        <v>394108.19999999995</v>
      </c>
      <c r="AB231" s="4">
        <f t="shared" si="713"/>
        <v>0</v>
      </c>
      <c r="AC231" s="4">
        <f t="shared" si="705"/>
        <v>394108.19999999995</v>
      </c>
      <c r="AD231" s="4">
        <f t="shared" ref="AD231" si="714">AD233+AD234</f>
        <v>0</v>
      </c>
      <c r="AE231" s="3">
        <f t="shared" si="628"/>
        <v>394108.19999999995</v>
      </c>
      <c r="AF231" s="4">
        <f t="shared" si="710"/>
        <v>0</v>
      </c>
      <c r="AG231" s="3">
        <f t="shared" ref="AG231:AI231" si="715">AG233+AG234</f>
        <v>0</v>
      </c>
      <c r="AH231" s="3">
        <f t="shared" si="457"/>
        <v>0</v>
      </c>
      <c r="AI231" s="3">
        <f t="shared" si="715"/>
        <v>0</v>
      </c>
      <c r="AJ231" s="3">
        <f t="shared" si="706"/>
        <v>0</v>
      </c>
      <c r="AK231" s="3">
        <f t="shared" ref="AK231:AM231" si="716">AK233+AK234</f>
        <v>0</v>
      </c>
      <c r="AL231" s="3">
        <f t="shared" si="707"/>
        <v>0</v>
      </c>
      <c r="AM231" s="3">
        <f t="shared" si="716"/>
        <v>0</v>
      </c>
      <c r="AN231" s="3">
        <f t="shared" si="708"/>
        <v>0</v>
      </c>
      <c r="AO231" s="3">
        <f t="shared" ref="AO231:AQ231" si="717">AO233+AO234</f>
        <v>0</v>
      </c>
      <c r="AP231" s="3">
        <f t="shared" si="709"/>
        <v>0</v>
      </c>
      <c r="AQ231" s="3">
        <f t="shared" si="717"/>
        <v>0</v>
      </c>
      <c r="AR231" s="3">
        <f t="shared" si="633"/>
        <v>0</v>
      </c>
      <c r="AS231" s="5"/>
      <c r="AT231" s="5"/>
    </row>
    <row r="232" spans="1:46" x14ac:dyDescent="0.35">
      <c r="A232" s="30"/>
      <c r="B232" s="33" t="s">
        <v>5</v>
      </c>
      <c r="C232" s="33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3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5"/>
      <c r="AT232" s="5"/>
    </row>
    <row r="233" spans="1:46" hidden="1" x14ac:dyDescent="0.35">
      <c r="A233" s="13"/>
      <c r="B233" s="1" t="s">
        <v>6</v>
      </c>
      <c r="C233" s="1"/>
      <c r="D233" s="4">
        <v>13812.6</v>
      </c>
      <c r="E233" s="4"/>
      <c r="F233" s="4">
        <f t="shared" si="455"/>
        <v>13812.6</v>
      </c>
      <c r="G233" s="4"/>
      <c r="H233" s="4">
        <f t="shared" ref="H233:H235" si="718">F233+G233</f>
        <v>13812.6</v>
      </c>
      <c r="I233" s="4"/>
      <c r="J233" s="4">
        <f t="shared" ref="J233:J235" si="719">H233+I233</f>
        <v>13812.6</v>
      </c>
      <c r="K233" s="4"/>
      <c r="L233" s="4">
        <f t="shared" ref="L233:L235" si="720">J233+K233</f>
        <v>13812.6</v>
      </c>
      <c r="M233" s="4"/>
      <c r="N233" s="4">
        <f>L233+M233</f>
        <v>13812.6</v>
      </c>
      <c r="O233" s="4"/>
      <c r="P233" s="4">
        <f>N233+O233</f>
        <v>13812.6</v>
      </c>
      <c r="Q233" s="4"/>
      <c r="R233" s="4">
        <f t="shared" si="623"/>
        <v>13812.6</v>
      </c>
      <c r="S233" s="4">
        <v>98527.1</v>
      </c>
      <c r="T233" s="4"/>
      <c r="U233" s="4">
        <f t="shared" si="456"/>
        <v>98527.1</v>
      </c>
      <c r="V233" s="4"/>
      <c r="W233" s="4">
        <f t="shared" ref="W233:W235" si="721">U233+V233</f>
        <v>98527.1</v>
      </c>
      <c r="X233" s="4"/>
      <c r="Y233" s="4">
        <f t="shared" ref="Y233:Y235" si="722">W233+X233</f>
        <v>98527.1</v>
      </c>
      <c r="Z233" s="4"/>
      <c r="AA233" s="4">
        <f t="shared" ref="AA233:AA235" si="723">Y233+Z233</f>
        <v>98527.1</v>
      </c>
      <c r="AB233" s="4"/>
      <c r="AC233" s="4">
        <f t="shared" ref="AC233:AC235" si="724">AA233+AB233</f>
        <v>98527.1</v>
      </c>
      <c r="AD233" s="4"/>
      <c r="AE233" s="4">
        <f t="shared" si="628"/>
        <v>98527.1</v>
      </c>
      <c r="AF233" s="3">
        <v>0</v>
      </c>
      <c r="AG233" s="3">
        <v>0</v>
      </c>
      <c r="AH233" s="3">
        <f t="shared" si="457"/>
        <v>0</v>
      </c>
      <c r="AI233" s="3">
        <v>0</v>
      </c>
      <c r="AJ233" s="3">
        <f t="shared" ref="AJ233:AJ235" si="725">AH233+AI233</f>
        <v>0</v>
      </c>
      <c r="AK233" s="3">
        <v>0</v>
      </c>
      <c r="AL233" s="3">
        <f t="shared" ref="AL233:AL235" si="726">AJ233+AK233</f>
        <v>0</v>
      </c>
      <c r="AM233" s="3">
        <v>0</v>
      </c>
      <c r="AN233" s="3">
        <f t="shared" ref="AN233:AN235" si="727">AL233+AM233</f>
        <v>0</v>
      </c>
      <c r="AO233" s="3">
        <v>0</v>
      </c>
      <c r="AP233" s="3">
        <f t="shared" ref="AP233:AP235" si="728">AN233+AO233</f>
        <v>0</v>
      </c>
      <c r="AQ233" s="3">
        <v>0</v>
      </c>
      <c r="AR233" s="3">
        <f t="shared" si="633"/>
        <v>0</v>
      </c>
      <c r="AS233" s="5" t="s">
        <v>288</v>
      </c>
      <c r="AT233" s="5">
        <v>0</v>
      </c>
    </row>
    <row r="234" spans="1:46" x14ac:dyDescent="0.35">
      <c r="A234" s="30"/>
      <c r="B234" s="33" t="s">
        <v>21</v>
      </c>
      <c r="C234" s="33"/>
      <c r="D234" s="4">
        <v>41437.5</v>
      </c>
      <c r="E234" s="4"/>
      <c r="F234" s="4">
        <f t="shared" si="455"/>
        <v>41437.5</v>
      </c>
      <c r="G234" s="4"/>
      <c r="H234" s="4">
        <f t="shared" si="718"/>
        <v>41437.5</v>
      </c>
      <c r="I234" s="4"/>
      <c r="J234" s="4">
        <f t="shared" si="719"/>
        <v>41437.5</v>
      </c>
      <c r="K234" s="4"/>
      <c r="L234" s="4">
        <f t="shared" si="720"/>
        <v>41437.5</v>
      </c>
      <c r="M234" s="4"/>
      <c r="N234" s="4">
        <f>L234+M234</f>
        <v>41437.5</v>
      </c>
      <c r="O234" s="4"/>
      <c r="P234" s="4">
        <f>N234+O234</f>
        <v>41437.5</v>
      </c>
      <c r="Q234" s="4"/>
      <c r="R234" s="3">
        <f t="shared" si="623"/>
        <v>41437.5</v>
      </c>
      <c r="S234" s="4">
        <v>295581.09999999998</v>
      </c>
      <c r="T234" s="4"/>
      <c r="U234" s="4">
        <f t="shared" si="456"/>
        <v>295581.09999999998</v>
      </c>
      <c r="V234" s="4"/>
      <c r="W234" s="4">
        <f t="shared" si="721"/>
        <v>295581.09999999998</v>
      </c>
      <c r="X234" s="4"/>
      <c r="Y234" s="4">
        <f t="shared" si="722"/>
        <v>295581.09999999998</v>
      </c>
      <c r="Z234" s="4"/>
      <c r="AA234" s="4">
        <f t="shared" si="723"/>
        <v>295581.09999999998</v>
      </c>
      <c r="AB234" s="4"/>
      <c r="AC234" s="4">
        <f t="shared" si="724"/>
        <v>295581.09999999998</v>
      </c>
      <c r="AD234" s="4"/>
      <c r="AE234" s="3">
        <f t="shared" si="628"/>
        <v>295581.09999999998</v>
      </c>
      <c r="AF234" s="3">
        <v>0</v>
      </c>
      <c r="AG234" s="3">
        <v>0</v>
      </c>
      <c r="AH234" s="3">
        <f t="shared" si="457"/>
        <v>0</v>
      </c>
      <c r="AI234" s="3">
        <v>0</v>
      </c>
      <c r="AJ234" s="3">
        <f t="shared" si="725"/>
        <v>0</v>
      </c>
      <c r="AK234" s="3">
        <v>0</v>
      </c>
      <c r="AL234" s="3">
        <f t="shared" si="726"/>
        <v>0</v>
      </c>
      <c r="AM234" s="3">
        <v>0</v>
      </c>
      <c r="AN234" s="3">
        <f t="shared" si="727"/>
        <v>0</v>
      </c>
      <c r="AO234" s="3">
        <v>0</v>
      </c>
      <c r="AP234" s="3">
        <f t="shared" si="728"/>
        <v>0</v>
      </c>
      <c r="AQ234" s="3">
        <v>0</v>
      </c>
      <c r="AR234" s="3">
        <f t="shared" si="633"/>
        <v>0</v>
      </c>
      <c r="AS234" s="5" t="s">
        <v>297</v>
      </c>
      <c r="AT234" s="5"/>
    </row>
    <row r="235" spans="1:46" ht="36" x14ac:dyDescent="0.35">
      <c r="A235" s="30" t="s">
        <v>234</v>
      </c>
      <c r="B235" s="33" t="s">
        <v>44</v>
      </c>
      <c r="C235" s="2" t="s">
        <v>248</v>
      </c>
      <c r="D235" s="4">
        <f>D237+D238</f>
        <v>283733.40000000002</v>
      </c>
      <c r="E235" s="4">
        <f>E237+E238</f>
        <v>0</v>
      </c>
      <c r="F235" s="4">
        <f t="shared" si="455"/>
        <v>283733.40000000002</v>
      </c>
      <c r="G235" s="4">
        <f>G237+G238</f>
        <v>0</v>
      </c>
      <c r="H235" s="4">
        <f t="shared" si="718"/>
        <v>283733.40000000002</v>
      </c>
      <c r="I235" s="4">
        <f>I237+I238</f>
        <v>0</v>
      </c>
      <c r="J235" s="4">
        <f t="shared" si="719"/>
        <v>283733.40000000002</v>
      </c>
      <c r="K235" s="4">
        <f>K237+K238</f>
        <v>25817.919999999998</v>
      </c>
      <c r="L235" s="4">
        <f t="shared" si="720"/>
        <v>309551.32</v>
      </c>
      <c r="M235" s="4">
        <f>M237+M238</f>
        <v>0</v>
      </c>
      <c r="N235" s="4">
        <f>L235+M235</f>
        <v>309551.32</v>
      </c>
      <c r="O235" s="4">
        <f>O237+O238</f>
        <v>0</v>
      </c>
      <c r="P235" s="4">
        <f>N235+O235</f>
        <v>309551.32</v>
      </c>
      <c r="Q235" s="4">
        <f>Q237+Q238</f>
        <v>0</v>
      </c>
      <c r="R235" s="3">
        <f t="shared" si="623"/>
        <v>309551.32</v>
      </c>
      <c r="S235" s="4">
        <f t="shared" ref="S235:AF235" si="729">S237+S238</f>
        <v>0</v>
      </c>
      <c r="T235" s="4">
        <f t="shared" ref="T235:V235" si="730">T237+T238</f>
        <v>0</v>
      </c>
      <c r="U235" s="4">
        <f t="shared" si="456"/>
        <v>0</v>
      </c>
      <c r="V235" s="4">
        <f t="shared" si="730"/>
        <v>0</v>
      </c>
      <c r="W235" s="4">
        <f t="shared" si="721"/>
        <v>0</v>
      </c>
      <c r="X235" s="4">
        <f t="shared" ref="X235" si="731">X237+X238</f>
        <v>0</v>
      </c>
      <c r="Y235" s="4">
        <f t="shared" si="722"/>
        <v>0</v>
      </c>
      <c r="Z235" s="4">
        <f t="shared" ref="Z235:AB235" si="732">Z237+Z238</f>
        <v>0</v>
      </c>
      <c r="AA235" s="4">
        <f t="shared" si="723"/>
        <v>0</v>
      </c>
      <c r="AB235" s="4">
        <f t="shared" si="732"/>
        <v>0</v>
      </c>
      <c r="AC235" s="4">
        <f t="shared" si="724"/>
        <v>0</v>
      </c>
      <c r="AD235" s="4">
        <f t="shared" ref="AD235" si="733">AD237+AD238</f>
        <v>0</v>
      </c>
      <c r="AE235" s="3">
        <f t="shared" si="628"/>
        <v>0</v>
      </c>
      <c r="AF235" s="4">
        <f t="shared" si="729"/>
        <v>0</v>
      </c>
      <c r="AG235" s="3">
        <f t="shared" ref="AG235:AI235" si="734">AG237+AG238</f>
        <v>0</v>
      </c>
      <c r="AH235" s="3">
        <f t="shared" si="457"/>
        <v>0</v>
      </c>
      <c r="AI235" s="3">
        <f t="shared" si="734"/>
        <v>0</v>
      </c>
      <c r="AJ235" s="3">
        <f t="shared" si="725"/>
        <v>0</v>
      </c>
      <c r="AK235" s="3">
        <f t="shared" ref="AK235:AM235" si="735">AK237+AK238</f>
        <v>0</v>
      </c>
      <c r="AL235" s="3">
        <f t="shared" si="726"/>
        <v>0</v>
      </c>
      <c r="AM235" s="3">
        <f t="shared" si="735"/>
        <v>0</v>
      </c>
      <c r="AN235" s="3">
        <f t="shared" si="727"/>
        <v>0</v>
      </c>
      <c r="AO235" s="3">
        <f t="shared" ref="AO235:AQ235" si="736">AO237+AO238</f>
        <v>0</v>
      </c>
      <c r="AP235" s="3">
        <f t="shared" si="728"/>
        <v>0</v>
      </c>
      <c r="AQ235" s="3">
        <f t="shared" si="736"/>
        <v>0</v>
      </c>
      <c r="AR235" s="3">
        <f t="shared" si="633"/>
        <v>0</v>
      </c>
      <c r="AS235" s="5"/>
      <c r="AT235" s="5"/>
    </row>
    <row r="236" spans="1:46" x14ac:dyDescent="0.35">
      <c r="A236" s="30"/>
      <c r="B236" s="33" t="s">
        <v>5</v>
      </c>
      <c r="C236" s="33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3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5"/>
      <c r="AT236" s="5"/>
    </row>
    <row r="237" spans="1:46" hidden="1" x14ac:dyDescent="0.35">
      <c r="A237" s="13"/>
      <c r="B237" s="1" t="s">
        <v>6</v>
      </c>
      <c r="C237" s="1"/>
      <c r="D237" s="4">
        <v>70933.399999999994</v>
      </c>
      <c r="E237" s="4"/>
      <c r="F237" s="4">
        <f t="shared" si="455"/>
        <v>70933.399999999994</v>
      </c>
      <c r="G237" s="4"/>
      <c r="H237" s="4">
        <f t="shared" ref="H237:H243" si="737">F237+G237</f>
        <v>70933.399999999994</v>
      </c>
      <c r="I237" s="4"/>
      <c r="J237" s="4">
        <f t="shared" ref="J237:J243" si="738">H237+I237</f>
        <v>70933.399999999994</v>
      </c>
      <c r="K237" s="4">
        <v>25817.919999999998</v>
      </c>
      <c r="L237" s="4">
        <f t="shared" ref="L237:L243" si="739">J237+K237</f>
        <v>96751.319999999992</v>
      </c>
      <c r="M237" s="4"/>
      <c r="N237" s="4">
        <f t="shared" ref="N237:N243" si="740">L237+M237</f>
        <v>96751.319999999992</v>
      </c>
      <c r="O237" s="4"/>
      <c r="P237" s="4">
        <f t="shared" ref="P237:P243" si="741">N237+O237</f>
        <v>96751.319999999992</v>
      </c>
      <c r="Q237" s="4"/>
      <c r="R237" s="4">
        <f t="shared" si="623"/>
        <v>96751.319999999992</v>
      </c>
      <c r="S237" s="4">
        <v>0</v>
      </c>
      <c r="T237" s="4">
        <v>0</v>
      </c>
      <c r="U237" s="4">
        <f t="shared" si="456"/>
        <v>0</v>
      </c>
      <c r="V237" s="4">
        <v>0</v>
      </c>
      <c r="W237" s="4">
        <f t="shared" ref="W237:W243" si="742">U237+V237</f>
        <v>0</v>
      </c>
      <c r="X237" s="4">
        <v>0</v>
      </c>
      <c r="Y237" s="4">
        <f t="shared" ref="Y237:Y243" si="743">W237+X237</f>
        <v>0</v>
      </c>
      <c r="Z237" s="4">
        <v>0</v>
      </c>
      <c r="AA237" s="4">
        <f t="shared" ref="AA237:AA243" si="744">Y237+Z237</f>
        <v>0</v>
      </c>
      <c r="AB237" s="4"/>
      <c r="AC237" s="4">
        <f t="shared" ref="AC237:AC243" si="745">AA237+AB237</f>
        <v>0</v>
      </c>
      <c r="AD237" s="4"/>
      <c r="AE237" s="4">
        <f t="shared" si="628"/>
        <v>0</v>
      </c>
      <c r="AF237" s="3">
        <v>0</v>
      </c>
      <c r="AG237" s="3">
        <v>0</v>
      </c>
      <c r="AH237" s="3">
        <f t="shared" si="457"/>
        <v>0</v>
      </c>
      <c r="AI237" s="3">
        <v>0</v>
      </c>
      <c r="AJ237" s="3">
        <f t="shared" ref="AJ237:AJ243" si="746">AH237+AI237</f>
        <v>0</v>
      </c>
      <c r="AK237" s="3">
        <v>0</v>
      </c>
      <c r="AL237" s="3">
        <f t="shared" ref="AL237:AL243" si="747">AJ237+AK237</f>
        <v>0</v>
      </c>
      <c r="AM237" s="3">
        <v>0</v>
      </c>
      <c r="AN237" s="3">
        <f t="shared" ref="AN237:AN243" si="748">AL237+AM237</f>
        <v>0</v>
      </c>
      <c r="AO237" s="3">
        <v>0</v>
      </c>
      <c r="AP237" s="3">
        <f t="shared" ref="AP237:AP243" si="749">AN237+AO237</f>
        <v>0</v>
      </c>
      <c r="AQ237" s="3">
        <v>0</v>
      </c>
      <c r="AR237" s="3">
        <f t="shared" si="633"/>
        <v>0</v>
      </c>
      <c r="AS237" s="5" t="s">
        <v>278</v>
      </c>
      <c r="AT237" s="5">
        <v>0</v>
      </c>
    </row>
    <row r="238" spans="1:46" x14ac:dyDescent="0.35">
      <c r="A238" s="30"/>
      <c r="B238" s="33" t="s">
        <v>21</v>
      </c>
      <c r="C238" s="33"/>
      <c r="D238" s="4">
        <v>212800</v>
      </c>
      <c r="E238" s="4"/>
      <c r="F238" s="4">
        <f t="shared" si="455"/>
        <v>212800</v>
      </c>
      <c r="G238" s="4"/>
      <c r="H238" s="4">
        <f t="shared" si="737"/>
        <v>212800</v>
      </c>
      <c r="I238" s="4"/>
      <c r="J238" s="4">
        <f t="shared" si="738"/>
        <v>212800</v>
      </c>
      <c r="K238" s="4"/>
      <c r="L238" s="4">
        <f t="shared" si="739"/>
        <v>212800</v>
      </c>
      <c r="M238" s="4"/>
      <c r="N238" s="4">
        <f t="shared" si="740"/>
        <v>212800</v>
      </c>
      <c r="O238" s="4"/>
      <c r="P238" s="4">
        <f t="shared" si="741"/>
        <v>212800</v>
      </c>
      <c r="Q238" s="4"/>
      <c r="R238" s="3">
        <f t="shared" si="623"/>
        <v>212800</v>
      </c>
      <c r="S238" s="4">
        <v>0</v>
      </c>
      <c r="T238" s="4">
        <v>0</v>
      </c>
      <c r="U238" s="4">
        <f t="shared" si="456"/>
        <v>0</v>
      </c>
      <c r="V238" s="4">
        <v>0</v>
      </c>
      <c r="W238" s="4">
        <f t="shared" si="742"/>
        <v>0</v>
      </c>
      <c r="X238" s="4">
        <v>0</v>
      </c>
      <c r="Y238" s="4">
        <f t="shared" si="743"/>
        <v>0</v>
      </c>
      <c r="Z238" s="4">
        <v>0</v>
      </c>
      <c r="AA238" s="4">
        <f t="shared" si="744"/>
        <v>0</v>
      </c>
      <c r="AB238" s="4"/>
      <c r="AC238" s="4">
        <f t="shared" si="745"/>
        <v>0</v>
      </c>
      <c r="AD238" s="4"/>
      <c r="AE238" s="3">
        <f t="shared" si="628"/>
        <v>0</v>
      </c>
      <c r="AF238" s="3">
        <v>0</v>
      </c>
      <c r="AG238" s="3">
        <v>0</v>
      </c>
      <c r="AH238" s="3">
        <f t="shared" si="457"/>
        <v>0</v>
      </c>
      <c r="AI238" s="3">
        <v>0</v>
      </c>
      <c r="AJ238" s="3">
        <f t="shared" si="746"/>
        <v>0</v>
      </c>
      <c r="AK238" s="3">
        <v>0</v>
      </c>
      <c r="AL238" s="3">
        <f t="shared" si="747"/>
        <v>0</v>
      </c>
      <c r="AM238" s="3">
        <v>0</v>
      </c>
      <c r="AN238" s="3">
        <f t="shared" si="748"/>
        <v>0</v>
      </c>
      <c r="AO238" s="3">
        <v>0</v>
      </c>
      <c r="AP238" s="3">
        <f t="shared" si="749"/>
        <v>0</v>
      </c>
      <c r="AQ238" s="3">
        <v>0</v>
      </c>
      <c r="AR238" s="3">
        <f t="shared" si="633"/>
        <v>0</v>
      </c>
      <c r="AS238" s="5" t="s">
        <v>278</v>
      </c>
      <c r="AT238" s="5"/>
    </row>
    <row r="239" spans="1:46" ht="36" x14ac:dyDescent="0.35">
      <c r="A239" s="30" t="s">
        <v>235</v>
      </c>
      <c r="B239" s="33" t="s">
        <v>252</v>
      </c>
      <c r="C239" s="2" t="s">
        <v>97</v>
      </c>
      <c r="D239" s="4">
        <v>8000</v>
      </c>
      <c r="E239" s="4"/>
      <c r="F239" s="4">
        <f t="shared" si="455"/>
        <v>8000</v>
      </c>
      <c r="G239" s="4">
        <v>3396.34</v>
      </c>
      <c r="H239" s="4">
        <f t="shared" si="737"/>
        <v>11396.34</v>
      </c>
      <c r="I239" s="4"/>
      <c r="J239" s="4">
        <f t="shared" si="738"/>
        <v>11396.34</v>
      </c>
      <c r="K239" s="4"/>
      <c r="L239" s="4">
        <f t="shared" si="739"/>
        <v>11396.34</v>
      </c>
      <c r="M239" s="4"/>
      <c r="N239" s="4">
        <f t="shared" si="740"/>
        <v>11396.34</v>
      </c>
      <c r="O239" s="4"/>
      <c r="P239" s="4">
        <f t="shared" si="741"/>
        <v>11396.34</v>
      </c>
      <c r="Q239" s="4"/>
      <c r="R239" s="3">
        <f t="shared" si="623"/>
        <v>11396.34</v>
      </c>
      <c r="S239" s="4">
        <v>39873.699999999997</v>
      </c>
      <c r="T239" s="4"/>
      <c r="U239" s="4">
        <f t="shared" si="456"/>
        <v>39873.699999999997</v>
      </c>
      <c r="V239" s="4"/>
      <c r="W239" s="4">
        <f t="shared" si="742"/>
        <v>39873.699999999997</v>
      </c>
      <c r="X239" s="4"/>
      <c r="Y239" s="4">
        <f t="shared" si="743"/>
        <v>39873.699999999997</v>
      </c>
      <c r="Z239" s="4"/>
      <c r="AA239" s="4">
        <f t="shared" si="744"/>
        <v>39873.699999999997</v>
      </c>
      <c r="AB239" s="4"/>
      <c r="AC239" s="4">
        <f t="shared" si="745"/>
        <v>39873.699999999997</v>
      </c>
      <c r="AD239" s="4"/>
      <c r="AE239" s="3">
        <f t="shared" si="628"/>
        <v>39873.699999999997</v>
      </c>
      <c r="AF239" s="3">
        <v>0</v>
      </c>
      <c r="AG239" s="3">
        <v>0</v>
      </c>
      <c r="AH239" s="3">
        <f t="shared" si="457"/>
        <v>0</v>
      </c>
      <c r="AI239" s="3">
        <v>0</v>
      </c>
      <c r="AJ239" s="3">
        <f t="shared" si="746"/>
        <v>0</v>
      </c>
      <c r="AK239" s="3">
        <v>0</v>
      </c>
      <c r="AL239" s="3">
        <f t="shared" si="747"/>
        <v>0</v>
      </c>
      <c r="AM239" s="3">
        <v>0</v>
      </c>
      <c r="AN239" s="3">
        <f t="shared" si="748"/>
        <v>0</v>
      </c>
      <c r="AO239" s="3">
        <v>0</v>
      </c>
      <c r="AP239" s="3">
        <f t="shared" si="749"/>
        <v>0</v>
      </c>
      <c r="AQ239" s="3">
        <v>0</v>
      </c>
      <c r="AR239" s="3">
        <f t="shared" si="633"/>
        <v>0</v>
      </c>
      <c r="AS239" s="5" t="s">
        <v>282</v>
      </c>
      <c r="AT239" s="5"/>
    </row>
    <row r="240" spans="1:46" ht="36" x14ac:dyDescent="0.35">
      <c r="A240" s="30" t="s">
        <v>236</v>
      </c>
      <c r="B240" s="33" t="s">
        <v>52</v>
      </c>
      <c r="C240" s="2" t="s">
        <v>97</v>
      </c>
      <c r="D240" s="4">
        <v>21398.400000000001</v>
      </c>
      <c r="E240" s="4"/>
      <c r="F240" s="4">
        <f t="shared" si="455"/>
        <v>21398.400000000001</v>
      </c>
      <c r="G240" s="4"/>
      <c r="H240" s="4">
        <f t="shared" si="737"/>
        <v>21398.400000000001</v>
      </c>
      <c r="I240" s="4"/>
      <c r="J240" s="4">
        <f t="shared" si="738"/>
        <v>21398.400000000001</v>
      </c>
      <c r="K240" s="4"/>
      <c r="L240" s="4">
        <f t="shared" si="739"/>
        <v>21398.400000000001</v>
      </c>
      <c r="M240" s="4"/>
      <c r="N240" s="4">
        <f t="shared" si="740"/>
        <v>21398.400000000001</v>
      </c>
      <c r="O240" s="4"/>
      <c r="P240" s="4">
        <f t="shared" si="741"/>
        <v>21398.400000000001</v>
      </c>
      <c r="Q240" s="4">
        <v>-21398.400000000001</v>
      </c>
      <c r="R240" s="3">
        <f t="shared" si="623"/>
        <v>0</v>
      </c>
      <c r="S240" s="4">
        <v>0</v>
      </c>
      <c r="T240" s="4">
        <v>0</v>
      </c>
      <c r="U240" s="4">
        <f t="shared" si="456"/>
        <v>0</v>
      </c>
      <c r="V240" s="4">
        <v>0</v>
      </c>
      <c r="W240" s="4">
        <f t="shared" si="742"/>
        <v>0</v>
      </c>
      <c r="X240" s="4">
        <v>0</v>
      </c>
      <c r="Y240" s="4">
        <f t="shared" si="743"/>
        <v>0</v>
      </c>
      <c r="Z240" s="4">
        <v>0</v>
      </c>
      <c r="AA240" s="4">
        <f t="shared" si="744"/>
        <v>0</v>
      </c>
      <c r="AB240" s="4"/>
      <c r="AC240" s="4">
        <f t="shared" si="745"/>
        <v>0</v>
      </c>
      <c r="AD240" s="4">
        <v>21398.400000000001</v>
      </c>
      <c r="AE240" s="3">
        <f t="shared" si="628"/>
        <v>21398.400000000001</v>
      </c>
      <c r="AF240" s="3">
        <v>0</v>
      </c>
      <c r="AG240" s="3">
        <v>0</v>
      </c>
      <c r="AH240" s="3">
        <f t="shared" si="457"/>
        <v>0</v>
      </c>
      <c r="AI240" s="3">
        <v>0</v>
      </c>
      <c r="AJ240" s="3">
        <f t="shared" si="746"/>
        <v>0</v>
      </c>
      <c r="AK240" s="3">
        <v>0</v>
      </c>
      <c r="AL240" s="3">
        <f t="shared" si="747"/>
        <v>0</v>
      </c>
      <c r="AM240" s="3">
        <v>0</v>
      </c>
      <c r="AN240" s="3">
        <f t="shared" si="748"/>
        <v>0</v>
      </c>
      <c r="AO240" s="3">
        <v>0</v>
      </c>
      <c r="AP240" s="3">
        <f t="shared" si="749"/>
        <v>0</v>
      </c>
      <c r="AQ240" s="3">
        <v>0</v>
      </c>
      <c r="AR240" s="3">
        <f t="shared" si="633"/>
        <v>0</v>
      </c>
      <c r="AS240" s="5" t="s">
        <v>283</v>
      </c>
      <c r="AT240" s="5"/>
    </row>
    <row r="241" spans="1:46" ht="36" x14ac:dyDescent="0.35">
      <c r="A241" s="30" t="s">
        <v>237</v>
      </c>
      <c r="B241" s="33" t="s">
        <v>53</v>
      </c>
      <c r="C241" s="2" t="s">
        <v>97</v>
      </c>
      <c r="D241" s="4">
        <v>12363.3</v>
      </c>
      <c r="E241" s="4"/>
      <c r="F241" s="4">
        <f t="shared" ref="F241:F332" si="750">D241+E241</f>
        <v>12363.3</v>
      </c>
      <c r="G241" s="4"/>
      <c r="H241" s="4">
        <f t="shared" si="737"/>
        <v>12363.3</v>
      </c>
      <c r="I241" s="4"/>
      <c r="J241" s="4">
        <f t="shared" si="738"/>
        <v>12363.3</v>
      </c>
      <c r="K241" s="4"/>
      <c r="L241" s="4">
        <f t="shared" si="739"/>
        <v>12363.3</v>
      </c>
      <c r="M241" s="4"/>
      <c r="N241" s="4">
        <f t="shared" si="740"/>
        <v>12363.3</v>
      </c>
      <c r="O241" s="4"/>
      <c r="P241" s="4">
        <f t="shared" si="741"/>
        <v>12363.3</v>
      </c>
      <c r="Q241" s="4"/>
      <c r="R241" s="3">
        <f t="shared" si="623"/>
        <v>12363.3</v>
      </c>
      <c r="S241" s="4">
        <v>0</v>
      </c>
      <c r="T241" s="4">
        <v>0</v>
      </c>
      <c r="U241" s="4">
        <f t="shared" ref="U241:U332" si="751">S241+T241</f>
        <v>0</v>
      </c>
      <c r="V241" s="4">
        <v>0</v>
      </c>
      <c r="W241" s="4">
        <f t="shared" si="742"/>
        <v>0</v>
      </c>
      <c r="X241" s="4">
        <v>0</v>
      </c>
      <c r="Y241" s="4">
        <f t="shared" si="743"/>
        <v>0</v>
      </c>
      <c r="Z241" s="4">
        <v>0</v>
      </c>
      <c r="AA241" s="4">
        <f t="shared" si="744"/>
        <v>0</v>
      </c>
      <c r="AB241" s="4"/>
      <c r="AC241" s="4">
        <f t="shared" si="745"/>
        <v>0</v>
      </c>
      <c r="AD241" s="4"/>
      <c r="AE241" s="3">
        <f t="shared" si="628"/>
        <v>0</v>
      </c>
      <c r="AF241" s="3">
        <v>0</v>
      </c>
      <c r="AG241" s="3">
        <v>0</v>
      </c>
      <c r="AH241" s="3">
        <f t="shared" ref="AH241:AH332" si="752">AF241+AG241</f>
        <v>0</v>
      </c>
      <c r="AI241" s="3">
        <v>0</v>
      </c>
      <c r="AJ241" s="3">
        <f t="shared" si="746"/>
        <v>0</v>
      </c>
      <c r="AK241" s="3">
        <v>0</v>
      </c>
      <c r="AL241" s="3">
        <f t="shared" si="747"/>
        <v>0</v>
      </c>
      <c r="AM241" s="3">
        <v>0</v>
      </c>
      <c r="AN241" s="3">
        <f t="shared" si="748"/>
        <v>0</v>
      </c>
      <c r="AO241" s="3">
        <v>0</v>
      </c>
      <c r="AP241" s="3">
        <f t="shared" si="749"/>
        <v>0</v>
      </c>
      <c r="AQ241" s="3">
        <v>0</v>
      </c>
      <c r="AR241" s="3">
        <f t="shared" si="633"/>
        <v>0</v>
      </c>
      <c r="AS241" s="5" t="s">
        <v>284</v>
      </c>
      <c r="AT241" s="5"/>
    </row>
    <row r="242" spans="1:46" ht="54" x14ac:dyDescent="0.35">
      <c r="A242" s="30" t="s">
        <v>238</v>
      </c>
      <c r="B242" s="33" t="s">
        <v>54</v>
      </c>
      <c r="C242" s="2" t="s">
        <v>97</v>
      </c>
      <c r="D242" s="4">
        <v>9666.2000000000007</v>
      </c>
      <c r="E242" s="4"/>
      <c r="F242" s="4">
        <f t="shared" si="750"/>
        <v>9666.2000000000007</v>
      </c>
      <c r="G242" s="4"/>
      <c r="H242" s="4">
        <f t="shared" si="737"/>
        <v>9666.2000000000007</v>
      </c>
      <c r="I242" s="4"/>
      <c r="J242" s="4">
        <f t="shared" si="738"/>
        <v>9666.2000000000007</v>
      </c>
      <c r="K242" s="4"/>
      <c r="L242" s="4">
        <f t="shared" si="739"/>
        <v>9666.2000000000007</v>
      </c>
      <c r="M242" s="4"/>
      <c r="N242" s="4">
        <f t="shared" si="740"/>
        <v>9666.2000000000007</v>
      </c>
      <c r="O242" s="4"/>
      <c r="P242" s="4">
        <f t="shared" si="741"/>
        <v>9666.2000000000007</v>
      </c>
      <c r="Q242" s="4">
        <v>-9666.2000000000007</v>
      </c>
      <c r="R242" s="3">
        <f t="shared" si="623"/>
        <v>0</v>
      </c>
      <c r="S242" s="4">
        <v>0</v>
      </c>
      <c r="T242" s="4">
        <v>0</v>
      </c>
      <c r="U242" s="4">
        <f t="shared" si="751"/>
        <v>0</v>
      </c>
      <c r="V242" s="4">
        <v>0</v>
      </c>
      <c r="W242" s="4">
        <f t="shared" si="742"/>
        <v>0</v>
      </c>
      <c r="X242" s="4">
        <v>0</v>
      </c>
      <c r="Y242" s="4">
        <f t="shared" si="743"/>
        <v>0</v>
      </c>
      <c r="Z242" s="4">
        <v>0</v>
      </c>
      <c r="AA242" s="4">
        <f t="shared" si="744"/>
        <v>0</v>
      </c>
      <c r="AB242" s="4"/>
      <c r="AC242" s="4">
        <f t="shared" si="745"/>
        <v>0</v>
      </c>
      <c r="AD242" s="4">
        <v>9666.2000000000007</v>
      </c>
      <c r="AE242" s="3">
        <f t="shared" si="628"/>
        <v>9666.2000000000007</v>
      </c>
      <c r="AF242" s="3">
        <v>0</v>
      </c>
      <c r="AG242" s="3">
        <v>0</v>
      </c>
      <c r="AH242" s="3">
        <f t="shared" si="752"/>
        <v>0</v>
      </c>
      <c r="AI242" s="3">
        <v>0</v>
      </c>
      <c r="AJ242" s="3">
        <f t="shared" si="746"/>
        <v>0</v>
      </c>
      <c r="AK242" s="3">
        <v>0</v>
      </c>
      <c r="AL242" s="3">
        <f t="shared" si="747"/>
        <v>0</v>
      </c>
      <c r="AM242" s="3">
        <v>0</v>
      </c>
      <c r="AN242" s="3">
        <f t="shared" si="748"/>
        <v>0</v>
      </c>
      <c r="AO242" s="3">
        <v>0</v>
      </c>
      <c r="AP242" s="3">
        <f t="shared" si="749"/>
        <v>0</v>
      </c>
      <c r="AQ242" s="3">
        <v>0</v>
      </c>
      <c r="AR242" s="3">
        <f t="shared" si="633"/>
        <v>0</v>
      </c>
      <c r="AS242" s="5" t="s">
        <v>285</v>
      </c>
      <c r="AT242" s="5"/>
    </row>
    <row r="243" spans="1:46" ht="36" x14ac:dyDescent="0.35">
      <c r="A243" s="30" t="s">
        <v>239</v>
      </c>
      <c r="B243" s="33" t="s">
        <v>55</v>
      </c>
      <c r="C243" s="2" t="s">
        <v>97</v>
      </c>
      <c r="D243" s="4">
        <f>D245+D246</f>
        <v>0</v>
      </c>
      <c r="E243" s="4">
        <f>E245+E246</f>
        <v>0</v>
      </c>
      <c r="F243" s="4">
        <f t="shared" si="750"/>
        <v>0</v>
      </c>
      <c r="G243" s="4">
        <f>G245+G246</f>
        <v>0</v>
      </c>
      <c r="H243" s="4">
        <f t="shared" si="737"/>
        <v>0</v>
      </c>
      <c r="I243" s="4">
        <f>I245+I246</f>
        <v>0</v>
      </c>
      <c r="J243" s="4">
        <f t="shared" si="738"/>
        <v>0</v>
      </c>
      <c r="K243" s="4">
        <f>K245+K246</f>
        <v>0</v>
      </c>
      <c r="L243" s="4">
        <f t="shared" si="739"/>
        <v>0</v>
      </c>
      <c r="M243" s="4">
        <f>M245+M246</f>
        <v>0</v>
      </c>
      <c r="N243" s="4">
        <f t="shared" si="740"/>
        <v>0</v>
      </c>
      <c r="O243" s="4">
        <f>O245+O246</f>
        <v>0</v>
      </c>
      <c r="P243" s="4">
        <f t="shared" si="741"/>
        <v>0</v>
      </c>
      <c r="Q243" s="4">
        <f>Q245+Q246</f>
        <v>0</v>
      </c>
      <c r="R243" s="3">
        <f t="shared" si="623"/>
        <v>0</v>
      </c>
      <c r="S243" s="4">
        <f t="shared" ref="S243:AF243" si="753">S245+S246</f>
        <v>33031.4</v>
      </c>
      <c r="T243" s="4">
        <f t="shared" ref="T243:V243" si="754">T245+T246</f>
        <v>0</v>
      </c>
      <c r="U243" s="4">
        <f t="shared" si="751"/>
        <v>33031.4</v>
      </c>
      <c r="V243" s="4">
        <f t="shared" si="754"/>
        <v>0</v>
      </c>
      <c r="W243" s="4">
        <f t="shared" si="742"/>
        <v>33031.4</v>
      </c>
      <c r="X243" s="4">
        <f t="shared" ref="X243" si="755">X245+X246</f>
        <v>0</v>
      </c>
      <c r="Y243" s="4">
        <f t="shared" si="743"/>
        <v>33031.4</v>
      </c>
      <c r="Z243" s="4">
        <f t="shared" ref="Z243:AB243" si="756">Z245+Z246</f>
        <v>0</v>
      </c>
      <c r="AA243" s="4">
        <f t="shared" si="744"/>
        <v>33031.4</v>
      </c>
      <c r="AB243" s="4">
        <f t="shared" si="756"/>
        <v>0</v>
      </c>
      <c r="AC243" s="4">
        <f t="shared" si="745"/>
        <v>33031.4</v>
      </c>
      <c r="AD243" s="4">
        <f t="shared" ref="AD243" si="757">AD245+AD246</f>
        <v>0</v>
      </c>
      <c r="AE243" s="3">
        <f t="shared" si="628"/>
        <v>33031.4</v>
      </c>
      <c r="AF243" s="4">
        <f t="shared" si="753"/>
        <v>0</v>
      </c>
      <c r="AG243" s="3">
        <f t="shared" ref="AG243:AI243" si="758">AG245+AG246</f>
        <v>0</v>
      </c>
      <c r="AH243" s="3">
        <f t="shared" si="752"/>
        <v>0</v>
      </c>
      <c r="AI243" s="3">
        <f t="shared" si="758"/>
        <v>0</v>
      </c>
      <c r="AJ243" s="3">
        <f t="shared" si="746"/>
        <v>0</v>
      </c>
      <c r="AK243" s="3">
        <f t="shared" ref="AK243:AM243" si="759">AK245+AK246</f>
        <v>0</v>
      </c>
      <c r="AL243" s="3">
        <f t="shared" si="747"/>
        <v>0</v>
      </c>
      <c r="AM243" s="3">
        <f t="shared" si="759"/>
        <v>0</v>
      </c>
      <c r="AN243" s="3">
        <f t="shared" si="748"/>
        <v>0</v>
      </c>
      <c r="AO243" s="3">
        <f t="shared" ref="AO243:AQ243" si="760">AO245+AO246</f>
        <v>0</v>
      </c>
      <c r="AP243" s="3">
        <f t="shared" si="749"/>
        <v>0</v>
      </c>
      <c r="AQ243" s="3">
        <f t="shared" si="760"/>
        <v>0</v>
      </c>
      <c r="AR243" s="3">
        <f t="shared" si="633"/>
        <v>0</v>
      </c>
      <c r="AS243" s="5"/>
      <c r="AT243" s="5"/>
    </row>
    <row r="244" spans="1:46" x14ac:dyDescent="0.35">
      <c r="A244" s="30"/>
      <c r="B244" s="33" t="s">
        <v>5</v>
      </c>
      <c r="C244" s="33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3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5"/>
      <c r="AT244" s="5"/>
    </row>
    <row r="245" spans="1:46" hidden="1" x14ac:dyDescent="0.35">
      <c r="A245" s="13"/>
      <c r="B245" s="1" t="s">
        <v>6</v>
      </c>
      <c r="C245" s="1"/>
      <c r="D245" s="4">
        <v>0</v>
      </c>
      <c r="E245" s="4">
        <v>0</v>
      </c>
      <c r="F245" s="4">
        <f t="shared" si="750"/>
        <v>0</v>
      </c>
      <c r="G245" s="4">
        <v>0</v>
      </c>
      <c r="H245" s="4">
        <f t="shared" ref="H245:H247" si="761">F245+G245</f>
        <v>0</v>
      </c>
      <c r="I245" s="4">
        <v>0</v>
      </c>
      <c r="J245" s="4">
        <f t="shared" ref="J245:J247" si="762">H245+I245</f>
        <v>0</v>
      </c>
      <c r="K245" s="4">
        <v>0</v>
      </c>
      <c r="L245" s="4">
        <f t="shared" ref="L245:L247" si="763">J245+K245</f>
        <v>0</v>
      </c>
      <c r="M245" s="4">
        <v>0</v>
      </c>
      <c r="N245" s="4">
        <f>L245+M245</f>
        <v>0</v>
      </c>
      <c r="O245" s="4">
        <v>0</v>
      </c>
      <c r="P245" s="4">
        <f>N245+O245</f>
        <v>0</v>
      </c>
      <c r="Q245" s="4">
        <v>0</v>
      </c>
      <c r="R245" s="4">
        <f t="shared" si="623"/>
        <v>0</v>
      </c>
      <c r="S245" s="4">
        <v>8257.9</v>
      </c>
      <c r="T245" s="4"/>
      <c r="U245" s="4">
        <f t="shared" si="751"/>
        <v>8257.9</v>
      </c>
      <c r="V245" s="4"/>
      <c r="W245" s="4">
        <f t="shared" ref="W245:W247" si="764">U245+V245</f>
        <v>8257.9</v>
      </c>
      <c r="X245" s="4"/>
      <c r="Y245" s="4">
        <f t="shared" ref="Y245:Y247" si="765">W245+X245</f>
        <v>8257.9</v>
      </c>
      <c r="Z245" s="4"/>
      <c r="AA245" s="4">
        <f t="shared" ref="AA245:AA247" si="766">Y245+Z245</f>
        <v>8257.9</v>
      </c>
      <c r="AB245" s="4">
        <v>-0.05</v>
      </c>
      <c r="AC245" s="4">
        <f t="shared" ref="AC245:AC247" si="767">AA245+AB245</f>
        <v>8257.85</v>
      </c>
      <c r="AD245" s="4"/>
      <c r="AE245" s="4">
        <f t="shared" si="628"/>
        <v>8257.85</v>
      </c>
      <c r="AF245" s="3">
        <v>0</v>
      </c>
      <c r="AG245" s="3">
        <v>0</v>
      </c>
      <c r="AH245" s="3">
        <f t="shared" si="752"/>
        <v>0</v>
      </c>
      <c r="AI245" s="3">
        <v>0</v>
      </c>
      <c r="AJ245" s="3">
        <f t="shared" ref="AJ245:AJ247" si="768">AH245+AI245</f>
        <v>0</v>
      </c>
      <c r="AK245" s="3">
        <v>0</v>
      </c>
      <c r="AL245" s="3">
        <f t="shared" ref="AL245:AL247" si="769">AJ245+AK245</f>
        <v>0</v>
      </c>
      <c r="AM245" s="3">
        <v>0</v>
      </c>
      <c r="AN245" s="3">
        <f t="shared" ref="AN245:AN247" si="770">AL245+AM245</f>
        <v>0</v>
      </c>
      <c r="AO245" s="3">
        <v>0</v>
      </c>
      <c r="AP245" s="3">
        <f t="shared" ref="AP245:AP247" si="771">AN245+AO245</f>
        <v>0</v>
      </c>
      <c r="AQ245" s="3">
        <v>0</v>
      </c>
      <c r="AR245" s="3">
        <f t="shared" si="633"/>
        <v>0</v>
      </c>
      <c r="AS245" s="5" t="s">
        <v>287</v>
      </c>
      <c r="AT245" s="5">
        <v>0</v>
      </c>
    </row>
    <row r="246" spans="1:46" x14ac:dyDescent="0.35">
      <c r="A246" s="30"/>
      <c r="B246" s="33" t="s">
        <v>21</v>
      </c>
      <c r="C246" s="33"/>
      <c r="D246" s="4">
        <v>0</v>
      </c>
      <c r="E246" s="4">
        <v>0</v>
      </c>
      <c r="F246" s="4">
        <f t="shared" si="750"/>
        <v>0</v>
      </c>
      <c r="G246" s="4">
        <v>0</v>
      </c>
      <c r="H246" s="4">
        <f t="shared" si="761"/>
        <v>0</v>
      </c>
      <c r="I246" s="4">
        <v>0</v>
      </c>
      <c r="J246" s="4">
        <f t="shared" si="762"/>
        <v>0</v>
      </c>
      <c r="K246" s="4">
        <v>0</v>
      </c>
      <c r="L246" s="4">
        <f t="shared" si="763"/>
        <v>0</v>
      </c>
      <c r="M246" s="4">
        <v>0</v>
      </c>
      <c r="N246" s="4">
        <f>L246+M246</f>
        <v>0</v>
      </c>
      <c r="O246" s="4">
        <v>0</v>
      </c>
      <c r="P246" s="4">
        <f>N246+O246</f>
        <v>0</v>
      </c>
      <c r="Q246" s="4">
        <v>0</v>
      </c>
      <c r="R246" s="3">
        <f t="shared" si="623"/>
        <v>0</v>
      </c>
      <c r="S246" s="4">
        <v>24773.5</v>
      </c>
      <c r="T246" s="4"/>
      <c r="U246" s="4">
        <f t="shared" si="751"/>
        <v>24773.5</v>
      </c>
      <c r="V246" s="4"/>
      <c r="W246" s="4">
        <f t="shared" si="764"/>
        <v>24773.5</v>
      </c>
      <c r="X246" s="4"/>
      <c r="Y246" s="4">
        <f t="shared" si="765"/>
        <v>24773.5</v>
      </c>
      <c r="Z246" s="4"/>
      <c r="AA246" s="4">
        <f t="shared" si="766"/>
        <v>24773.5</v>
      </c>
      <c r="AB246" s="4">
        <v>0.05</v>
      </c>
      <c r="AC246" s="4">
        <f t="shared" si="767"/>
        <v>24773.55</v>
      </c>
      <c r="AD246" s="4"/>
      <c r="AE246" s="3">
        <f t="shared" si="628"/>
        <v>24773.55</v>
      </c>
      <c r="AF246" s="3">
        <v>0</v>
      </c>
      <c r="AG246" s="3">
        <v>0</v>
      </c>
      <c r="AH246" s="3">
        <f t="shared" si="752"/>
        <v>0</v>
      </c>
      <c r="AI246" s="3">
        <v>0</v>
      </c>
      <c r="AJ246" s="3">
        <f t="shared" si="768"/>
        <v>0</v>
      </c>
      <c r="AK246" s="3">
        <v>0</v>
      </c>
      <c r="AL246" s="3">
        <f t="shared" si="769"/>
        <v>0</v>
      </c>
      <c r="AM246" s="3">
        <v>0</v>
      </c>
      <c r="AN246" s="3">
        <f t="shared" si="770"/>
        <v>0</v>
      </c>
      <c r="AO246" s="3">
        <v>0</v>
      </c>
      <c r="AP246" s="3">
        <f t="shared" si="771"/>
        <v>0</v>
      </c>
      <c r="AQ246" s="3">
        <v>0</v>
      </c>
      <c r="AR246" s="3">
        <f t="shared" si="633"/>
        <v>0</v>
      </c>
      <c r="AS246" s="5" t="s">
        <v>297</v>
      </c>
      <c r="AT246" s="5"/>
    </row>
    <row r="247" spans="1:46" ht="36" x14ac:dyDescent="0.35">
      <c r="A247" s="30" t="s">
        <v>240</v>
      </c>
      <c r="B247" s="33" t="s">
        <v>56</v>
      </c>
      <c r="C247" s="2" t="s">
        <v>97</v>
      </c>
      <c r="D247" s="4">
        <f>D249+D250</f>
        <v>0</v>
      </c>
      <c r="E247" s="4">
        <f>E249+E250</f>
        <v>0</v>
      </c>
      <c r="F247" s="4">
        <f t="shared" si="750"/>
        <v>0</v>
      </c>
      <c r="G247" s="4">
        <f>G249+G250</f>
        <v>0</v>
      </c>
      <c r="H247" s="4">
        <f t="shared" si="761"/>
        <v>0</v>
      </c>
      <c r="I247" s="4">
        <f>I249+I250</f>
        <v>0</v>
      </c>
      <c r="J247" s="4">
        <f t="shared" si="762"/>
        <v>0</v>
      </c>
      <c r="K247" s="4">
        <f>K249+K250</f>
        <v>0</v>
      </c>
      <c r="L247" s="4">
        <f t="shared" si="763"/>
        <v>0</v>
      </c>
      <c r="M247" s="4">
        <f>M249+M250</f>
        <v>0</v>
      </c>
      <c r="N247" s="4">
        <f>L247+M247</f>
        <v>0</v>
      </c>
      <c r="O247" s="4">
        <f>O249+O250</f>
        <v>0</v>
      </c>
      <c r="P247" s="4">
        <f>N247+O247</f>
        <v>0</v>
      </c>
      <c r="Q247" s="4">
        <f>Q249+Q250</f>
        <v>0</v>
      </c>
      <c r="R247" s="3">
        <f t="shared" si="623"/>
        <v>0</v>
      </c>
      <c r="S247" s="4">
        <f t="shared" ref="S247:AF247" si="772">S249+S250</f>
        <v>19415.8</v>
      </c>
      <c r="T247" s="4">
        <f t="shared" ref="T247:V247" si="773">T249+T250</f>
        <v>0</v>
      </c>
      <c r="U247" s="4">
        <f t="shared" si="751"/>
        <v>19415.8</v>
      </c>
      <c r="V247" s="4">
        <f t="shared" si="773"/>
        <v>0</v>
      </c>
      <c r="W247" s="4">
        <f t="shared" si="764"/>
        <v>19415.8</v>
      </c>
      <c r="X247" s="4">
        <f t="shared" ref="X247" si="774">X249+X250</f>
        <v>0</v>
      </c>
      <c r="Y247" s="4">
        <f t="shared" si="765"/>
        <v>19415.8</v>
      </c>
      <c r="Z247" s="4">
        <f t="shared" ref="Z247:AB247" si="775">Z249+Z250</f>
        <v>0</v>
      </c>
      <c r="AA247" s="4">
        <f t="shared" si="766"/>
        <v>19415.8</v>
      </c>
      <c r="AB247" s="4">
        <f t="shared" si="775"/>
        <v>0</v>
      </c>
      <c r="AC247" s="4">
        <f t="shared" si="767"/>
        <v>19415.8</v>
      </c>
      <c r="AD247" s="4">
        <f t="shared" ref="AD247" si="776">AD249+AD250</f>
        <v>0</v>
      </c>
      <c r="AE247" s="3">
        <f t="shared" si="628"/>
        <v>19415.8</v>
      </c>
      <c r="AF247" s="4">
        <f t="shared" si="772"/>
        <v>0</v>
      </c>
      <c r="AG247" s="3">
        <f t="shared" ref="AG247:AI247" si="777">AG249+AG250</f>
        <v>0</v>
      </c>
      <c r="AH247" s="3">
        <f t="shared" si="752"/>
        <v>0</v>
      </c>
      <c r="AI247" s="3">
        <f t="shared" si="777"/>
        <v>0</v>
      </c>
      <c r="AJ247" s="3">
        <f t="shared" si="768"/>
        <v>0</v>
      </c>
      <c r="AK247" s="3">
        <f t="shared" ref="AK247:AM247" si="778">AK249+AK250</f>
        <v>0</v>
      </c>
      <c r="AL247" s="3">
        <f t="shared" si="769"/>
        <v>0</v>
      </c>
      <c r="AM247" s="3">
        <f t="shared" si="778"/>
        <v>0</v>
      </c>
      <c r="AN247" s="3">
        <f t="shared" si="770"/>
        <v>0</v>
      </c>
      <c r="AO247" s="3">
        <f t="shared" ref="AO247:AQ247" si="779">AO249+AO250</f>
        <v>0</v>
      </c>
      <c r="AP247" s="3">
        <f t="shared" si="771"/>
        <v>0</v>
      </c>
      <c r="AQ247" s="3">
        <f t="shared" si="779"/>
        <v>0</v>
      </c>
      <c r="AR247" s="3">
        <f t="shared" si="633"/>
        <v>0</v>
      </c>
      <c r="AS247" s="5"/>
      <c r="AT247" s="5"/>
    </row>
    <row r="248" spans="1:46" x14ac:dyDescent="0.35">
      <c r="A248" s="30"/>
      <c r="B248" s="33" t="s">
        <v>5</v>
      </c>
      <c r="C248" s="33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3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5"/>
      <c r="AT248" s="5"/>
    </row>
    <row r="249" spans="1:46" hidden="1" x14ac:dyDescent="0.35">
      <c r="A249" s="13"/>
      <c r="B249" s="1" t="s">
        <v>6</v>
      </c>
      <c r="C249" s="1"/>
      <c r="D249" s="4">
        <v>0</v>
      </c>
      <c r="E249" s="4">
        <v>0</v>
      </c>
      <c r="F249" s="4">
        <f t="shared" si="750"/>
        <v>0</v>
      </c>
      <c r="G249" s="4">
        <v>0</v>
      </c>
      <c r="H249" s="4">
        <f t="shared" ref="H249:H251" si="780">F249+G249</f>
        <v>0</v>
      </c>
      <c r="I249" s="4">
        <v>0</v>
      </c>
      <c r="J249" s="4">
        <f t="shared" ref="J249:J251" si="781">H249+I249</f>
        <v>0</v>
      </c>
      <c r="K249" s="4">
        <v>0</v>
      </c>
      <c r="L249" s="4">
        <f t="shared" ref="L249:L251" si="782">J249+K249</f>
        <v>0</v>
      </c>
      <c r="M249" s="4">
        <v>0</v>
      </c>
      <c r="N249" s="4">
        <f>L249+M249</f>
        <v>0</v>
      </c>
      <c r="O249" s="4">
        <v>0</v>
      </c>
      <c r="P249" s="4">
        <f>N249+O249</f>
        <v>0</v>
      </c>
      <c r="Q249" s="4">
        <v>0</v>
      </c>
      <c r="R249" s="4">
        <f t="shared" si="623"/>
        <v>0</v>
      </c>
      <c r="S249" s="4">
        <v>4853.8999999999996</v>
      </c>
      <c r="T249" s="4"/>
      <c r="U249" s="4">
        <f t="shared" si="751"/>
        <v>4853.8999999999996</v>
      </c>
      <c r="V249" s="4"/>
      <c r="W249" s="4">
        <f t="shared" ref="W249:W251" si="783">U249+V249</f>
        <v>4853.8999999999996</v>
      </c>
      <c r="X249" s="4"/>
      <c r="Y249" s="4">
        <f t="shared" ref="Y249:Y251" si="784">W249+X249</f>
        <v>4853.8999999999996</v>
      </c>
      <c r="Z249" s="4"/>
      <c r="AA249" s="4">
        <f t="shared" ref="AA249:AA251" si="785">Y249+Z249</f>
        <v>4853.8999999999996</v>
      </c>
      <c r="AB249" s="4">
        <v>0.05</v>
      </c>
      <c r="AC249" s="4">
        <f t="shared" ref="AC249:AC251" si="786">AA249+AB249</f>
        <v>4853.95</v>
      </c>
      <c r="AD249" s="4"/>
      <c r="AE249" s="4">
        <f t="shared" si="628"/>
        <v>4853.95</v>
      </c>
      <c r="AF249" s="3">
        <v>0</v>
      </c>
      <c r="AG249" s="3">
        <v>0</v>
      </c>
      <c r="AH249" s="3">
        <f t="shared" si="752"/>
        <v>0</v>
      </c>
      <c r="AI249" s="3">
        <v>0</v>
      </c>
      <c r="AJ249" s="3">
        <f t="shared" ref="AJ249:AJ251" si="787">AH249+AI249</f>
        <v>0</v>
      </c>
      <c r="AK249" s="3">
        <v>0</v>
      </c>
      <c r="AL249" s="3">
        <f t="shared" ref="AL249:AL251" si="788">AJ249+AK249</f>
        <v>0</v>
      </c>
      <c r="AM249" s="3">
        <v>0</v>
      </c>
      <c r="AN249" s="3">
        <f t="shared" ref="AN249:AN251" si="789">AL249+AM249</f>
        <v>0</v>
      </c>
      <c r="AO249" s="3">
        <v>0</v>
      </c>
      <c r="AP249" s="3">
        <f t="shared" ref="AP249:AP251" si="790">AN249+AO249</f>
        <v>0</v>
      </c>
      <c r="AQ249" s="3">
        <v>0</v>
      </c>
      <c r="AR249" s="3">
        <f t="shared" si="633"/>
        <v>0</v>
      </c>
      <c r="AS249" s="5" t="s">
        <v>294</v>
      </c>
      <c r="AT249" s="5">
        <v>0</v>
      </c>
    </row>
    <row r="250" spans="1:46" x14ac:dyDescent="0.35">
      <c r="A250" s="30"/>
      <c r="B250" s="33" t="s">
        <v>21</v>
      </c>
      <c r="C250" s="33"/>
      <c r="D250" s="4">
        <v>0</v>
      </c>
      <c r="E250" s="4">
        <v>0</v>
      </c>
      <c r="F250" s="4">
        <f t="shared" si="750"/>
        <v>0</v>
      </c>
      <c r="G250" s="4">
        <v>0</v>
      </c>
      <c r="H250" s="4">
        <f t="shared" si="780"/>
        <v>0</v>
      </c>
      <c r="I250" s="4">
        <v>0</v>
      </c>
      <c r="J250" s="4">
        <f t="shared" si="781"/>
        <v>0</v>
      </c>
      <c r="K250" s="4">
        <v>0</v>
      </c>
      <c r="L250" s="4">
        <f t="shared" si="782"/>
        <v>0</v>
      </c>
      <c r="M250" s="4">
        <v>0</v>
      </c>
      <c r="N250" s="4">
        <f>L250+M250</f>
        <v>0</v>
      </c>
      <c r="O250" s="4">
        <v>0</v>
      </c>
      <c r="P250" s="4">
        <f>N250+O250</f>
        <v>0</v>
      </c>
      <c r="Q250" s="4">
        <v>0</v>
      </c>
      <c r="R250" s="3">
        <f t="shared" si="623"/>
        <v>0</v>
      </c>
      <c r="S250" s="4">
        <v>14561.9</v>
      </c>
      <c r="T250" s="4"/>
      <c r="U250" s="4">
        <f t="shared" si="751"/>
        <v>14561.9</v>
      </c>
      <c r="V250" s="4"/>
      <c r="W250" s="4">
        <f t="shared" si="783"/>
        <v>14561.9</v>
      </c>
      <c r="X250" s="4"/>
      <c r="Y250" s="4">
        <f t="shared" si="784"/>
        <v>14561.9</v>
      </c>
      <c r="Z250" s="4"/>
      <c r="AA250" s="4">
        <f t="shared" si="785"/>
        <v>14561.9</v>
      </c>
      <c r="AB250" s="4">
        <v>-0.05</v>
      </c>
      <c r="AC250" s="4">
        <f t="shared" si="786"/>
        <v>14561.85</v>
      </c>
      <c r="AD250" s="4"/>
      <c r="AE250" s="3">
        <f t="shared" si="628"/>
        <v>14561.85</v>
      </c>
      <c r="AF250" s="3">
        <v>0</v>
      </c>
      <c r="AG250" s="3">
        <v>0</v>
      </c>
      <c r="AH250" s="3">
        <f t="shared" si="752"/>
        <v>0</v>
      </c>
      <c r="AI250" s="3">
        <v>0</v>
      </c>
      <c r="AJ250" s="3">
        <f t="shared" si="787"/>
        <v>0</v>
      </c>
      <c r="AK250" s="3">
        <v>0</v>
      </c>
      <c r="AL250" s="3">
        <f t="shared" si="788"/>
        <v>0</v>
      </c>
      <c r="AM250" s="3">
        <v>0</v>
      </c>
      <c r="AN250" s="3">
        <f t="shared" si="789"/>
        <v>0</v>
      </c>
      <c r="AO250" s="3">
        <v>0</v>
      </c>
      <c r="AP250" s="3">
        <f t="shared" si="790"/>
        <v>0</v>
      </c>
      <c r="AQ250" s="3">
        <v>0</v>
      </c>
      <c r="AR250" s="3">
        <f t="shared" si="633"/>
        <v>0</v>
      </c>
      <c r="AS250" s="5" t="s">
        <v>297</v>
      </c>
      <c r="AT250" s="5"/>
    </row>
    <row r="251" spans="1:46" ht="36" x14ac:dyDescent="0.35">
      <c r="A251" s="30" t="s">
        <v>241</v>
      </c>
      <c r="B251" s="33" t="s">
        <v>98</v>
      </c>
      <c r="C251" s="2" t="s">
        <v>97</v>
      </c>
      <c r="D251" s="4">
        <f>D253+D254</f>
        <v>0</v>
      </c>
      <c r="E251" s="4">
        <f>E253+E254</f>
        <v>0</v>
      </c>
      <c r="F251" s="4">
        <f t="shared" si="750"/>
        <v>0</v>
      </c>
      <c r="G251" s="4">
        <f>G253+G254</f>
        <v>0</v>
      </c>
      <c r="H251" s="4">
        <f t="shared" si="780"/>
        <v>0</v>
      </c>
      <c r="I251" s="4">
        <f>I253+I254</f>
        <v>0</v>
      </c>
      <c r="J251" s="4">
        <f t="shared" si="781"/>
        <v>0</v>
      </c>
      <c r="K251" s="4">
        <f>K253+K254</f>
        <v>0</v>
      </c>
      <c r="L251" s="4">
        <f t="shared" si="782"/>
        <v>0</v>
      </c>
      <c r="M251" s="4">
        <f>M253+M254</f>
        <v>0</v>
      </c>
      <c r="N251" s="4">
        <f>L251+M251</f>
        <v>0</v>
      </c>
      <c r="O251" s="4">
        <f>O253+O254</f>
        <v>0</v>
      </c>
      <c r="P251" s="4">
        <f>N251+O251</f>
        <v>0</v>
      </c>
      <c r="Q251" s="4">
        <f>Q253+Q254</f>
        <v>0</v>
      </c>
      <c r="R251" s="3">
        <f t="shared" si="623"/>
        <v>0</v>
      </c>
      <c r="S251" s="4">
        <f t="shared" ref="S251:AF251" si="791">S253+S254</f>
        <v>100000</v>
      </c>
      <c r="T251" s="4">
        <f t="shared" ref="T251:V251" si="792">T253+T254</f>
        <v>0</v>
      </c>
      <c r="U251" s="4">
        <f t="shared" si="751"/>
        <v>100000</v>
      </c>
      <c r="V251" s="4">
        <f t="shared" si="792"/>
        <v>0</v>
      </c>
      <c r="W251" s="4">
        <f t="shared" si="783"/>
        <v>100000</v>
      </c>
      <c r="X251" s="4">
        <f t="shared" ref="X251" si="793">X253+X254</f>
        <v>0</v>
      </c>
      <c r="Y251" s="4">
        <f t="shared" si="784"/>
        <v>100000</v>
      </c>
      <c r="Z251" s="4">
        <f t="shared" ref="Z251:AB251" si="794">Z253+Z254</f>
        <v>0</v>
      </c>
      <c r="AA251" s="4">
        <f t="shared" si="785"/>
        <v>100000</v>
      </c>
      <c r="AB251" s="4">
        <f t="shared" si="794"/>
        <v>0</v>
      </c>
      <c r="AC251" s="4">
        <f t="shared" si="786"/>
        <v>100000</v>
      </c>
      <c r="AD251" s="4">
        <f t="shared" ref="AD251" si="795">AD253+AD254</f>
        <v>0</v>
      </c>
      <c r="AE251" s="3">
        <f t="shared" si="628"/>
        <v>100000</v>
      </c>
      <c r="AF251" s="4">
        <f t="shared" si="791"/>
        <v>999358.3</v>
      </c>
      <c r="AG251" s="3">
        <f t="shared" ref="AG251:AI251" si="796">AG253+AG254</f>
        <v>0</v>
      </c>
      <c r="AH251" s="3">
        <f t="shared" si="752"/>
        <v>999358.3</v>
      </c>
      <c r="AI251" s="3">
        <f t="shared" si="796"/>
        <v>0</v>
      </c>
      <c r="AJ251" s="3">
        <f t="shared" si="787"/>
        <v>999358.3</v>
      </c>
      <c r="AK251" s="3">
        <f t="shared" ref="AK251:AM251" si="797">AK253+AK254</f>
        <v>0</v>
      </c>
      <c r="AL251" s="3">
        <f t="shared" si="788"/>
        <v>999358.3</v>
      </c>
      <c r="AM251" s="3">
        <f t="shared" si="797"/>
        <v>0</v>
      </c>
      <c r="AN251" s="3">
        <f t="shared" si="789"/>
        <v>999358.3</v>
      </c>
      <c r="AO251" s="3">
        <f t="shared" ref="AO251:AQ251" si="798">AO253+AO254</f>
        <v>0</v>
      </c>
      <c r="AP251" s="3">
        <f t="shared" si="790"/>
        <v>999358.3</v>
      </c>
      <c r="AQ251" s="3">
        <f t="shared" si="798"/>
        <v>0</v>
      </c>
      <c r="AR251" s="3">
        <f t="shared" si="633"/>
        <v>999358.3</v>
      </c>
      <c r="AS251" s="5"/>
      <c r="AT251" s="5"/>
    </row>
    <row r="252" spans="1:46" x14ac:dyDescent="0.35">
      <c r="A252" s="30"/>
      <c r="B252" s="33" t="s">
        <v>5</v>
      </c>
      <c r="C252" s="33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3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5"/>
      <c r="AT252" s="5"/>
    </row>
    <row r="253" spans="1:46" hidden="1" x14ac:dyDescent="0.35">
      <c r="A253" s="13"/>
      <c r="B253" s="1" t="s">
        <v>6</v>
      </c>
      <c r="C253" s="1"/>
      <c r="D253" s="4">
        <v>0</v>
      </c>
      <c r="E253" s="4">
        <v>0</v>
      </c>
      <c r="F253" s="4">
        <f t="shared" si="750"/>
        <v>0</v>
      </c>
      <c r="G253" s="4">
        <v>0</v>
      </c>
      <c r="H253" s="4">
        <f t="shared" ref="H253:H277" si="799">F253+G253</f>
        <v>0</v>
      </c>
      <c r="I253" s="4">
        <v>0</v>
      </c>
      <c r="J253" s="4">
        <f t="shared" ref="J253:J255" si="800">H253+I253</f>
        <v>0</v>
      </c>
      <c r="K253" s="4">
        <v>0</v>
      </c>
      <c r="L253" s="4">
        <f t="shared" ref="L253:L255" si="801">J253+K253</f>
        <v>0</v>
      </c>
      <c r="M253" s="4">
        <v>0</v>
      </c>
      <c r="N253" s="4">
        <f>L253+M253</f>
        <v>0</v>
      </c>
      <c r="O253" s="4">
        <v>0</v>
      </c>
      <c r="P253" s="4">
        <f>N253+O253</f>
        <v>0</v>
      </c>
      <c r="Q253" s="4">
        <v>0</v>
      </c>
      <c r="R253" s="4">
        <f t="shared" si="623"/>
        <v>0</v>
      </c>
      <c r="S253" s="4">
        <v>25000</v>
      </c>
      <c r="T253" s="4"/>
      <c r="U253" s="4">
        <f t="shared" si="751"/>
        <v>25000</v>
      </c>
      <c r="V253" s="4"/>
      <c r="W253" s="4">
        <f t="shared" ref="W253:W277" si="802">U253+V253</f>
        <v>25000</v>
      </c>
      <c r="X253" s="4"/>
      <c r="Y253" s="4">
        <f t="shared" ref="Y253:Y255" si="803">W253+X253</f>
        <v>25000</v>
      </c>
      <c r="Z253" s="4"/>
      <c r="AA253" s="4">
        <f t="shared" ref="AA253:AA255" si="804">Y253+Z253</f>
        <v>25000</v>
      </c>
      <c r="AB253" s="4"/>
      <c r="AC253" s="4">
        <f t="shared" ref="AC253:AC255" si="805">AA253+AB253</f>
        <v>25000</v>
      </c>
      <c r="AD253" s="4"/>
      <c r="AE253" s="4">
        <f t="shared" si="628"/>
        <v>25000</v>
      </c>
      <c r="AF253" s="3">
        <v>284496.90000000002</v>
      </c>
      <c r="AG253" s="3"/>
      <c r="AH253" s="3">
        <f t="shared" si="752"/>
        <v>284496.90000000002</v>
      </c>
      <c r="AI253" s="3"/>
      <c r="AJ253" s="3">
        <f t="shared" ref="AJ253:AJ277" si="806">AH253+AI253</f>
        <v>284496.90000000002</v>
      </c>
      <c r="AK253" s="3"/>
      <c r="AL253" s="3">
        <f t="shared" ref="AL253:AL255" si="807">AJ253+AK253</f>
        <v>284496.90000000002</v>
      </c>
      <c r="AM253" s="3"/>
      <c r="AN253" s="3">
        <f t="shared" ref="AN253:AN255" si="808">AL253+AM253</f>
        <v>284496.90000000002</v>
      </c>
      <c r="AO253" s="3"/>
      <c r="AP253" s="3">
        <f t="shared" ref="AP253:AP255" si="809">AN253+AO253</f>
        <v>284496.90000000002</v>
      </c>
      <c r="AQ253" s="3"/>
      <c r="AR253" s="3">
        <f t="shared" si="633"/>
        <v>284496.90000000002</v>
      </c>
      <c r="AS253" s="5" t="s">
        <v>295</v>
      </c>
      <c r="AT253" s="5">
        <v>0</v>
      </c>
    </row>
    <row r="254" spans="1:46" x14ac:dyDescent="0.35">
      <c r="A254" s="30"/>
      <c r="B254" s="33" t="s">
        <v>21</v>
      </c>
      <c r="C254" s="33"/>
      <c r="D254" s="4">
        <v>0</v>
      </c>
      <c r="E254" s="4">
        <v>0</v>
      </c>
      <c r="F254" s="4">
        <f t="shared" si="750"/>
        <v>0</v>
      </c>
      <c r="G254" s="4">
        <v>0</v>
      </c>
      <c r="H254" s="4">
        <f t="shared" si="799"/>
        <v>0</v>
      </c>
      <c r="I254" s="4">
        <v>0</v>
      </c>
      <c r="J254" s="4">
        <f t="shared" si="800"/>
        <v>0</v>
      </c>
      <c r="K254" s="4">
        <v>0</v>
      </c>
      <c r="L254" s="4">
        <f t="shared" si="801"/>
        <v>0</v>
      </c>
      <c r="M254" s="4">
        <v>0</v>
      </c>
      <c r="N254" s="4">
        <f>L254+M254</f>
        <v>0</v>
      </c>
      <c r="O254" s="4">
        <v>0</v>
      </c>
      <c r="P254" s="4">
        <f>N254+O254</f>
        <v>0</v>
      </c>
      <c r="Q254" s="4">
        <v>0</v>
      </c>
      <c r="R254" s="3">
        <f t="shared" si="623"/>
        <v>0</v>
      </c>
      <c r="S254" s="4">
        <v>75000</v>
      </c>
      <c r="T254" s="4"/>
      <c r="U254" s="4">
        <f t="shared" si="751"/>
        <v>75000</v>
      </c>
      <c r="V254" s="4"/>
      <c r="W254" s="4">
        <f t="shared" si="802"/>
        <v>75000</v>
      </c>
      <c r="X254" s="4"/>
      <c r="Y254" s="4">
        <f t="shared" si="803"/>
        <v>75000</v>
      </c>
      <c r="Z254" s="4"/>
      <c r="AA254" s="4">
        <f t="shared" si="804"/>
        <v>75000</v>
      </c>
      <c r="AB254" s="4"/>
      <c r="AC254" s="4">
        <f t="shared" si="805"/>
        <v>75000</v>
      </c>
      <c r="AD254" s="4"/>
      <c r="AE254" s="3">
        <f t="shared" si="628"/>
        <v>75000</v>
      </c>
      <c r="AF254" s="3">
        <v>714861.4</v>
      </c>
      <c r="AG254" s="3"/>
      <c r="AH254" s="3">
        <f t="shared" si="752"/>
        <v>714861.4</v>
      </c>
      <c r="AI254" s="3"/>
      <c r="AJ254" s="3">
        <f t="shared" si="806"/>
        <v>714861.4</v>
      </c>
      <c r="AK254" s="3"/>
      <c r="AL254" s="3">
        <f t="shared" si="807"/>
        <v>714861.4</v>
      </c>
      <c r="AM254" s="3"/>
      <c r="AN254" s="3">
        <f t="shared" si="808"/>
        <v>714861.4</v>
      </c>
      <c r="AO254" s="3"/>
      <c r="AP254" s="3">
        <f t="shared" si="809"/>
        <v>714861.4</v>
      </c>
      <c r="AQ254" s="3"/>
      <c r="AR254" s="3">
        <f t="shared" si="633"/>
        <v>714861.4</v>
      </c>
      <c r="AS254" s="5" t="s">
        <v>297</v>
      </c>
      <c r="AT254" s="5"/>
    </row>
    <row r="255" spans="1:46" ht="45" customHeight="1" x14ac:dyDescent="0.35">
      <c r="A255" s="30" t="s">
        <v>242</v>
      </c>
      <c r="B255" s="33" t="s">
        <v>323</v>
      </c>
      <c r="C255" s="2" t="s">
        <v>97</v>
      </c>
      <c r="D255" s="4"/>
      <c r="E255" s="4"/>
      <c r="F255" s="4"/>
      <c r="G255" s="4">
        <f>G257+G258+G259</f>
        <v>94805.5</v>
      </c>
      <c r="H255" s="4">
        <f t="shared" si="799"/>
        <v>94805.5</v>
      </c>
      <c r="I255" s="4">
        <f>I257+I258+I259</f>
        <v>0</v>
      </c>
      <c r="J255" s="4">
        <f t="shared" si="800"/>
        <v>94805.5</v>
      </c>
      <c r="K255" s="4">
        <f>K257+K258+K259</f>
        <v>0</v>
      </c>
      <c r="L255" s="4">
        <f t="shared" si="801"/>
        <v>94805.5</v>
      </c>
      <c r="M255" s="4">
        <f>M257+M258+M259</f>
        <v>0</v>
      </c>
      <c r="N255" s="4">
        <f>L255+M255</f>
        <v>94805.5</v>
      </c>
      <c r="O255" s="4">
        <f>O257+O258+O259</f>
        <v>0</v>
      </c>
      <c r="P255" s="4">
        <f>N255+O255</f>
        <v>94805.5</v>
      </c>
      <c r="Q255" s="4">
        <f>Q257+Q258+Q259</f>
        <v>0</v>
      </c>
      <c r="R255" s="3">
        <f t="shared" si="623"/>
        <v>94805.5</v>
      </c>
      <c r="S255" s="4"/>
      <c r="T255" s="4"/>
      <c r="U255" s="4"/>
      <c r="V255" s="4">
        <f>V257+V258+V259</f>
        <v>0</v>
      </c>
      <c r="W255" s="4">
        <f t="shared" si="802"/>
        <v>0</v>
      </c>
      <c r="X255" s="4">
        <f>X257+X258+X259</f>
        <v>0</v>
      </c>
      <c r="Y255" s="4">
        <f t="shared" si="803"/>
        <v>0</v>
      </c>
      <c r="Z255" s="4">
        <f>Z257+Z258+Z259</f>
        <v>0</v>
      </c>
      <c r="AA255" s="4">
        <f t="shared" si="804"/>
        <v>0</v>
      </c>
      <c r="AB255" s="4">
        <f>AB257+AB258+AB259</f>
        <v>0</v>
      </c>
      <c r="AC255" s="4">
        <f t="shared" si="805"/>
        <v>0</v>
      </c>
      <c r="AD255" s="4">
        <f>AD257+AD258+AD259</f>
        <v>0</v>
      </c>
      <c r="AE255" s="3">
        <f t="shared" si="628"/>
        <v>0</v>
      </c>
      <c r="AF255" s="4"/>
      <c r="AG255" s="3"/>
      <c r="AH255" s="3"/>
      <c r="AI255" s="3">
        <f>AI257+AI258+AI259</f>
        <v>0</v>
      </c>
      <c r="AJ255" s="3">
        <f t="shared" si="806"/>
        <v>0</v>
      </c>
      <c r="AK255" s="3">
        <f>AK257+AK258+AK259</f>
        <v>0</v>
      </c>
      <c r="AL255" s="3">
        <f t="shared" si="807"/>
        <v>0</v>
      </c>
      <c r="AM255" s="3">
        <f>AM257+AM258+AM259</f>
        <v>0</v>
      </c>
      <c r="AN255" s="3">
        <f t="shared" si="808"/>
        <v>0</v>
      </c>
      <c r="AO255" s="3">
        <f>AO257+AO258+AO259</f>
        <v>0</v>
      </c>
      <c r="AP255" s="3">
        <f t="shared" si="809"/>
        <v>0</v>
      </c>
      <c r="AQ255" s="3">
        <f t="shared" ref="AQ255" si="810">AQ257+AQ258+AQ259</f>
        <v>0</v>
      </c>
      <c r="AR255" s="3">
        <f t="shared" si="633"/>
        <v>0</v>
      </c>
      <c r="AS255" s="5"/>
      <c r="AT255" s="5"/>
    </row>
    <row r="256" spans="1:46" x14ac:dyDescent="0.35">
      <c r="A256" s="30"/>
      <c r="B256" s="33" t="s">
        <v>5</v>
      </c>
      <c r="C256" s="33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3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3"/>
      <c r="AF256" s="4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5"/>
      <c r="AT256" s="5"/>
    </row>
    <row r="257" spans="1:46" hidden="1" x14ac:dyDescent="0.35">
      <c r="A257" s="13"/>
      <c r="B257" s="1" t="s">
        <v>6</v>
      </c>
      <c r="C257" s="1"/>
      <c r="D257" s="4"/>
      <c r="E257" s="4"/>
      <c r="F257" s="4"/>
      <c r="G257" s="4">
        <v>1185.0999999999999</v>
      </c>
      <c r="H257" s="4">
        <f t="shared" si="799"/>
        <v>1185.0999999999999</v>
      </c>
      <c r="I257" s="4"/>
      <c r="J257" s="4">
        <f t="shared" ref="J257:J260" si="811">H257+I257</f>
        <v>1185.0999999999999</v>
      </c>
      <c r="K257" s="4"/>
      <c r="L257" s="4">
        <f t="shared" ref="L257:L260" si="812">J257+K257</f>
        <v>1185.0999999999999</v>
      </c>
      <c r="M257" s="4"/>
      <c r="N257" s="4">
        <f>L257+M257</f>
        <v>1185.0999999999999</v>
      </c>
      <c r="O257" s="4"/>
      <c r="P257" s="4">
        <f>N257+O257</f>
        <v>1185.0999999999999</v>
      </c>
      <c r="Q257" s="4"/>
      <c r="R257" s="4">
        <f t="shared" si="623"/>
        <v>1185.0999999999999</v>
      </c>
      <c r="S257" s="4"/>
      <c r="T257" s="4"/>
      <c r="U257" s="4"/>
      <c r="V257" s="4"/>
      <c r="W257" s="4">
        <f t="shared" si="802"/>
        <v>0</v>
      </c>
      <c r="X257" s="4"/>
      <c r="Y257" s="4">
        <f t="shared" ref="Y257:Y260" si="813">W257+X257</f>
        <v>0</v>
      </c>
      <c r="Z257" s="4"/>
      <c r="AA257" s="4">
        <f t="shared" ref="AA257:AA260" si="814">Y257+Z257</f>
        <v>0</v>
      </c>
      <c r="AB257" s="4"/>
      <c r="AC257" s="4">
        <f t="shared" ref="AC257:AC260" si="815">AA257+AB257</f>
        <v>0</v>
      </c>
      <c r="AD257" s="4"/>
      <c r="AE257" s="4">
        <f t="shared" si="628"/>
        <v>0</v>
      </c>
      <c r="AF257" s="4"/>
      <c r="AG257" s="3"/>
      <c r="AH257" s="3"/>
      <c r="AI257" s="3"/>
      <c r="AJ257" s="3">
        <f t="shared" si="806"/>
        <v>0</v>
      </c>
      <c r="AK257" s="3"/>
      <c r="AL257" s="3">
        <f t="shared" ref="AL257:AL260" si="816">AJ257+AK257</f>
        <v>0</v>
      </c>
      <c r="AM257" s="3"/>
      <c r="AN257" s="3">
        <f t="shared" ref="AN257:AN260" si="817">AL257+AM257</f>
        <v>0</v>
      </c>
      <c r="AO257" s="3"/>
      <c r="AP257" s="3">
        <f t="shared" ref="AP257:AP260" si="818">AN257+AO257</f>
        <v>0</v>
      </c>
      <c r="AQ257" s="3"/>
      <c r="AR257" s="3">
        <f t="shared" si="633"/>
        <v>0</v>
      </c>
      <c r="AS257" s="5" t="s">
        <v>325</v>
      </c>
      <c r="AT257" s="5">
        <v>0</v>
      </c>
    </row>
    <row r="258" spans="1:46" x14ac:dyDescent="0.35">
      <c r="A258" s="30"/>
      <c r="B258" s="33" t="s">
        <v>21</v>
      </c>
      <c r="C258" s="33"/>
      <c r="D258" s="4"/>
      <c r="E258" s="4"/>
      <c r="F258" s="4"/>
      <c r="G258" s="4">
        <v>3555.2</v>
      </c>
      <c r="H258" s="4">
        <f t="shared" si="799"/>
        <v>3555.2</v>
      </c>
      <c r="I258" s="4"/>
      <c r="J258" s="4">
        <f t="shared" si="811"/>
        <v>3555.2</v>
      </c>
      <c r="K258" s="4"/>
      <c r="L258" s="4">
        <f t="shared" si="812"/>
        <v>3555.2</v>
      </c>
      <c r="M258" s="4"/>
      <c r="N258" s="4">
        <f>L258+M258</f>
        <v>3555.2</v>
      </c>
      <c r="O258" s="4"/>
      <c r="P258" s="4">
        <f>N258+O258</f>
        <v>3555.2</v>
      </c>
      <c r="Q258" s="4"/>
      <c r="R258" s="3">
        <f t="shared" si="623"/>
        <v>3555.2</v>
      </c>
      <c r="S258" s="4"/>
      <c r="T258" s="4"/>
      <c r="U258" s="4"/>
      <c r="V258" s="4"/>
      <c r="W258" s="4">
        <f t="shared" si="802"/>
        <v>0</v>
      </c>
      <c r="X258" s="4"/>
      <c r="Y258" s="4">
        <f t="shared" si="813"/>
        <v>0</v>
      </c>
      <c r="Z258" s="4"/>
      <c r="AA258" s="4">
        <f t="shared" si="814"/>
        <v>0</v>
      </c>
      <c r="AB258" s="4"/>
      <c r="AC258" s="4">
        <f t="shared" si="815"/>
        <v>0</v>
      </c>
      <c r="AD258" s="4"/>
      <c r="AE258" s="3">
        <f t="shared" si="628"/>
        <v>0</v>
      </c>
      <c r="AF258" s="4"/>
      <c r="AG258" s="3"/>
      <c r="AH258" s="3"/>
      <c r="AI258" s="3"/>
      <c r="AJ258" s="3">
        <f t="shared" si="806"/>
        <v>0</v>
      </c>
      <c r="AK258" s="3"/>
      <c r="AL258" s="3">
        <f t="shared" si="816"/>
        <v>0</v>
      </c>
      <c r="AM258" s="3"/>
      <c r="AN258" s="3">
        <f t="shared" si="817"/>
        <v>0</v>
      </c>
      <c r="AO258" s="3"/>
      <c r="AP258" s="3">
        <f t="shared" si="818"/>
        <v>0</v>
      </c>
      <c r="AQ258" s="3"/>
      <c r="AR258" s="3">
        <f t="shared" si="633"/>
        <v>0</v>
      </c>
      <c r="AS258" s="5" t="s">
        <v>325</v>
      </c>
      <c r="AT258" s="5"/>
    </row>
    <row r="259" spans="1:46" x14ac:dyDescent="0.35">
      <c r="A259" s="30"/>
      <c r="B259" s="33" t="s">
        <v>20</v>
      </c>
      <c r="C259" s="33"/>
      <c r="D259" s="4"/>
      <c r="E259" s="4"/>
      <c r="F259" s="4"/>
      <c r="G259" s="4">
        <v>90065.2</v>
      </c>
      <c r="H259" s="4">
        <f t="shared" si="799"/>
        <v>90065.2</v>
      </c>
      <c r="I259" s="4"/>
      <c r="J259" s="4">
        <f t="shared" si="811"/>
        <v>90065.2</v>
      </c>
      <c r="K259" s="4"/>
      <c r="L259" s="4">
        <f t="shared" si="812"/>
        <v>90065.2</v>
      </c>
      <c r="M259" s="4"/>
      <c r="N259" s="4">
        <f>L259+M259</f>
        <v>90065.2</v>
      </c>
      <c r="O259" s="4"/>
      <c r="P259" s="4">
        <f>N259+O259</f>
        <v>90065.2</v>
      </c>
      <c r="Q259" s="4"/>
      <c r="R259" s="3">
        <f t="shared" si="623"/>
        <v>90065.2</v>
      </c>
      <c r="S259" s="4"/>
      <c r="T259" s="4"/>
      <c r="U259" s="4"/>
      <c r="V259" s="4"/>
      <c r="W259" s="4">
        <f t="shared" si="802"/>
        <v>0</v>
      </c>
      <c r="X259" s="4"/>
      <c r="Y259" s="4">
        <f t="shared" si="813"/>
        <v>0</v>
      </c>
      <c r="Z259" s="4"/>
      <c r="AA259" s="4">
        <f t="shared" si="814"/>
        <v>0</v>
      </c>
      <c r="AB259" s="4"/>
      <c r="AC259" s="4">
        <f t="shared" si="815"/>
        <v>0</v>
      </c>
      <c r="AD259" s="4"/>
      <c r="AE259" s="3">
        <f t="shared" si="628"/>
        <v>0</v>
      </c>
      <c r="AF259" s="4"/>
      <c r="AG259" s="3"/>
      <c r="AH259" s="3"/>
      <c r="AI259" s="3"/>
      <c r="AJ259" s="3">
        <f t="shared" si="806"/>
        <v>0</v>
      </c>
      <c r="AK259" s="3"/>
      <c r="AL259" s="3">
        <f t="shared" si="816"/>
        <v>0</v>
      </c>
      <c r="AM259" s="3"/>
      <c r="AN259" s="3">
        <f t="shared" si="817"/>
        <v>0</v>
      </c>
      <c r="AO259" s="3"/>
      <c r="AP259" s="3">
        <f t="shared" si="818"/>
        <v>0</v>
      </c>
      <c r="AQ259" s="3"/>
      <c r="AR259" s="3">
        <f t="shared" si="633"/>
        <v>0</v>
      </c>
      <c r="AS259" s="5" t="s">
        <v>325</v>
      </c>
      <c r="AT259" s="5"/>
    </row>
    <row r="260" spans="1:46" ht="60.75" customHeight="1" x14ac:dyDescent="0.35">
      <c r="A260" s="30" t="s">
        <v>243</v>
      </c>
      <c r="B260" s="33" t="s">
        <v>324</v>
      </c>
      <c r="C260" s="2" t="s">
        <v>97</v>
      </c>
      <c r="D260" s="4"/>
      <c r="E260" s="4"/>
      <c r="F260" s="4"/>
      <c r="G260" s="4">
        <f>G262+G263+G264</f>
        <v>99267.5</v>
      </c>
      <c r="H260" s="4">
        <f t="shared" si="799"/>
        <v>99267.5</v>
      </c>
      <c r="I260" s="4">
        <f>I262+I263+I264</f>
        <v>0</v>
      </c>
      <c r="J260" s="4">
        <f t="shared" si="811"/>
        <v>99267.5</v>
      </c>
      <c r="K260" s="4">
        <f>K262+K263+K264</f>
        <v>0</v>
      </c>
      <c r="L260" s="4">
        <f t="shared" si="812"/>
        <v>99267.5</v>
      </c>
      <c r="M260" s="4">
        <f>M262+M263+M264</f>
        <v>0</v>
      </c>
      <c r="N260" s="4">
        <f>L260+M260</f>
        <v>99267.5</v>
      </c>
      <c r="O260" s="4">
        <f>O262+O263+O264</f>
        <v>0</v>
      </c>
      <c r="P260" s="4">
        <f>N260+O260</f>
        <v>99267.5</v>
      </c>
      <c r="Q260" s="4">
        <f>Q262+Q263+Q264</f>
        <v>0</v>
      </c>
      <c r="R260" s="3">
        <f t="shared" si="623"/>
        <v>99267.5</v>
      </c>
      <c r="S260" s="4"/>
      <c r="T260" s="4"/>
      <c r="U260" s="4"/>
      <c r="V260" s="4">
        <f>V262+V263+V264</f>
        <v>0</v>
      </c>
      <c r="W260" s="4">
        <f t="shared" si="802"/>
        <v>0</v>
      </c>
      <c r="X260" s="4">
        <f>X262+X263+X264</f>
        <v>0</v>
      </c>
      <c r="Y260" s="4">
        <f t="shared" si="813"/>
        <v>0</v>
      </c>
      <c r="Z260" s="4">
        <f>Z262+Z263+Z264</f>
        <v>0</v>
      </c>
      <c r="AA260" s="4">
        <f t="shared" si="814"/>
        <v>0</v>
      </c>
      <c r="AB260" s="4">
        <f>AB262+AB263+AB264</f>
        <v>0</v>
      </c>
      <c r="AC260" s="4">
        <f t="shared" si="815"/>
        <v>0</v>
      </c>
      <c r="AD260" s="4">
        <f>AD262+AD263+AD264</f>
        <v>0</v>
      </c>
      <c r="AE260" s="3">
        <f t="shared" si="628"/>
        <v>0</v>
      </c>
      <c r="AF260" s="4"/>
      <c r="AG260" s="3"/>
      <c r="AH260" s="3"/>
      <c r="AI260" s="3">
        <f>AI262+AI263+AI264</f>
        <v>0</v>
      </c>
      <c r="AJ260" s="3">
        <f t="shared" si="806"/>
        <v>0</v>
      </c>
      <c r="AK260" s="3">
        <f>AK262+AK263+AK264</f>
        <v>0</v>
      </c>
      <c r="AL260" s="3">
        <f t="shared" si="816"/>
        <v>0</v>
      </c>
      <c r="AM260" s="3">
        <f>AM262+AM263+AM264</f>
        <v>0</v>
      </c>
      <c r="AN260" s="3">
        <f t="shared" si="817"/>
        <v>0</v>
      </c>
      <c r="AO260" s="3">
        <f>AO262+AO263+AO264</f>
        <v>0</v>
      </c>
      <c r="AP260" s="3">
        <f t="shared" si="818"/>
        <v>0</v>
      </c>
      <c r="AQ260" s="3">
        <f t="shared" ref="AQ260" si="819">AQ262+AQ263+AQ264</f>
        <v>0</v>
      </c>
      <c r="AR260" s="3">
        <f t="shared" si="633"/>
        <v>0</v>
      </c>
      <c r="AS260" s="5"/>
      <c r="AT260" s="5"/>
    </row>
    <row r="261" spans="1:46" x14ac:dyDescent="0.35">
      <c r="A261" s="30"/>
      <c r="B261" s="33" t="s">
        <v>5</v>
      </c>
      <c r="C261" s="33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3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3"/>
      <c r="AF261" s="4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5"/>
      <c r="AT261" s="5"/>
    </row>
    <row r="262" spans="1:46" hidden="1" x14ac:dyDescent="0.35">
      <c r="A262" s="13"/>
      <c r="B262" s="1" t="s">
        <v>6</v>
      </c>
      <c r="C262" s="1"/>
      <c r="D262" s="4"/>
      <c r="E262" s="4"/>
      <c r="F262" s="4"/>
      <c r="G262" s="4">
        <v>1240.9000000000001</v>
      </c>
      <c r="H262" s="4">
        <f t="shared" si="799"/>
        <v>1240.9000000000001</v>
      </c>
      <c r="I262" s="4"/>
      <c r="J262" s="4">
        <f t="shared" ref="J262:J274" si="820">H262+I262</f>
        <v>1240.9000000000001</v>
      </c>
      <c r="K262" s="4"/>
      <c r="L262" s="4">
        <f t="shared" ref="L262:L274" si="821">J262+K262</f>
        <v>1240.9000000000001</v>
      </c>
      <c r="M262" s="4"/>
      <c r="N262" s="4">
        <f>L262+M262</f>
        <v>1240.9000000000001</v>
      </c>
      <c r="O262" s="4"/>
      <c r="P262" s="4">
        <f>N262+O262</f>
        <v>1240.9000000000001</v>
      </c>
      <c r="Q262" s="4"/>
      <c r="R262" s="4">
        <f t="shared" si="623"/>
        <v>1240.9000000000001</v>
      </c>
      <c r="S262" s="4"/>
      <c r="T262" s="4"/>
      <c r="U262" s="4"/>
      <c r="V262" s="4"/>
      <c r="W262" s="4">
        <f t="shared" si="802"/>
        <v>0</v>
      </c>
      <c r="X262" s="4"/>
      <c r="Y262" s="4">
        <f t="shared" ref="Y262:Y274" si="822">W262+X262</f>
        <v>0</v>
      </c>
      <c r="Z262" s="4"/>
      <c r="AA262" s="4">
        <f t="shared" ref="AA262:AA274" si="823">Y262+Z262</f>
        <v>0</v>
      </c>
      <c r="AB262" s="4"/>
      <c r="AC262" s="4">
        <f t="shared" ref="AC262:AC274" si="824">AA262+AB262</f>
        <v>0</v>
      </c>
      <c r="AD262" s="4"/>
      <c r="AE262" s="4">
        <f t="shared" si="628"/>
        <v>0</v>
      </c>
      <c r="AF262" s="4"/>
      <c r="AG262" s="3"/>
      <c r="AH262" s="3"/>
      <c r="AI262" s="3"/>
      <c r="AJ262" s="3">
        <f t="shared" si="806"/>
        <v>0</v>
      </c>
      <c r="AK262" s="3"/>
      <c r="AL262" s="3">
        <f t="shared" ref="AL262:AL274" si="825">AJ262+AK262</f>
        <v>0</v>
      </c>
      <c r="AM262" s="3"/>
      <c r="AN262" s="3">
        <f t="shared" ref="AN262:AN274" si="826">AL262+AM262</f>
        <v>0</v>
      </c>
      <c r="AO262" s="3"/>
      <c r="AP262" s="3">
        <f t="shared" ref="AP262:AP274" si="827">AN262+AO262</f>
        <v>0</v>
      </c>
      <c r="AQ262" s="3"/>
      <c r="AR262" s="3">
        <f t="shared" si="633"/>
        <v>0</v>
      </c>
      <c r="AS262" s="5" t="s">
        <v>325</v>
      </c>
      <c r="AT262" s="5">
        <v>0</v>
      </c>
    </row>
    <row r="263" spans="1:46" x14ac:dyDescent="0.35">
      <c r="A263" s="30"/>
      <c r="B263" s="33" t="s">
        <v>21</v>
      </c>
      <c r="C263" s="33"/>
      <c r="D263" s="4"/>
      <c r="E263" s="4"/>
      <c r="F263" s="4"/>
      <c r="G263" s="4">
        <v>3722.5</v>
      </c>
      <c r="H263" s="4">
        <f t="shared" si="799"/>
        <v>3722.5</v>
      </c>
      <c r="I263" s="4"/>
      <c r="J263" s="4">
        <f t="shared" si="820"/>
        <v>3722.5</v>
      </c>
      <c r="K263" s="4"/>
      <c r="L263" s="4">
        <f t="shared" si="821"/>
        <v>3722.5</v>
      </c>
      <c r="M263" s="4"/>
      <c r="N263" s="4">
        <f>L263+M263</f>
        <v>3722.5</v>
      </c>
      <c r="O263" s="4"/>
      <c r="P263" s="4">
        <f>N263+O263</f>
        <v>3722.5</v>
      </c>
      <c r="Q263" s="4"/>
      <c r="R263" s="3">
        <f t="shared" si="623"/>
        <v>3722.5</v>
      </c>
      <c r="S263" s="4"/>
      <c r="T263" s="4"/>
      <c r="U263" s="4"/>
      <c r="V263" s="4"/>
      <c r="W263" s="4">
        <f t="shared" si="802"/>
        <v>0</v>
      </c>
      <c r="X263" s="4"/>
      <c r="Y263" s="4">
        <f t="shared" si="822"/>
        <v>0</v>
      </c>
      <c r="Z263" s="4"/>
      <c r="AA263" s="4">
        <f t="shared" si="823"/>
        <v>0</v>
      </c>
      <c r="AB263" s="4"/>
      <c r="AC263" s="4">
        <f t="shared" si="824"/>
        <v>0</v>
      </c>
      <c r="AD263" s="4"/>
      <c r="AE263" s="3">
        <f t="shared" si="628"/>
        <v>0</v>
      </c>
      <c r="AF263" s="4"/>
      <c r="AG263" s="3"/>
      <c r="AH263" s="3"/>
      <c r="AI263" s="3"/>
      <c r="AJ263" s="3">
        <f t="shared" si="806"/>
        <v>0</v>
      </c>
      <c r="AK263" s="3"/>
      <c r="AL263" s="3">
        <f t="shared" si="825"/>
        <v>0</v>
      </c>
      <c r="AM263" s="3"/>
      <c r="AN263" s="3">
        <f t="shared" si="826"/>
        <v>0</v>
      </c>
      <c r="AO263" s="3"/>
      <c r="AP263" s="3">
        <f t="shared" si="827"/>
        <v>0</v>
      </c>
      <c r="AQ263" s="3"/>
      <c r="AR263" s="3">
        <f t="shared" si="633"/>
        <v>0</v>
      </c>
      <c r="AS263" s="5" t="s">
        <v>325</v>
      </c>
      <c r="AT263" s="5"/>
    </row>
    <row r="264" spans="1:46" x14ac:dyDescent="0.35">
      <c r="A264" s="30"/>
      <c r="B264" s="33" t="s">
        <v>20</v>
      </c>
      <c r="C264" s="33"/>
      <c r="D264" s="4"/>
      <c r="E264" s="4"/>
      <c r="F264" s="4"/>
      <c r="G264" s="4">
        <v>94304.1</v>
      </c>
      <c r="H264" s="4">
        <f t="shared" si="799"/>
        <v>94304.1</v>
      </c>
      <c r="I264" s="4"/>
      <c r="J264" s="4">
        <f t="shared" si="820"/>
        <v>94304.1</v>
      </c>
      <c r="K264" s="4"/>
      <c r="L264" s="4">
        <f>J264+K264</f>
        <v>94304.1</v>
      </c>
      <c r="M264" s="4"/>
      <c r="N264" s="4">
        <f>L264+M264</f>
        <v>94304.1</v>
      </c>
      <c r="O264" s="4"/>
      <c r="P264" s="4">
        <f>N264+O264</f>
        <v>94304.1</v>
      </c>
      <c r="Q264" s="4"/>
      <c r="R264" s="3">
        <f t="shared" si="623"/>
        <v>94304.1</v>
      </c>
      <c r="S264" s="4"/>
      <c r="T264" s="4"/>
      <c r="U264" s="4"/>
      <c r="V264" s="4"/>
      <c r="W264" s="4">
        <f t="shared" si="802"/>
        <v>0</v>
      </c>
      <c r="X264" s="4"/>
      <c r="Y264" s="4">
        <f t="shared" si="822"/>
        <v>0</v>
      </c>
      <c r="Z264" s="4"/>
      <c r="AA264" s="4">
        <f t="shared" si="823"/>
        <v>0</v>
      </c>
      <c r="AB264" s="4"/>
      <c r="AC264" s="4">
        <f t="shared" si="824"/>
        <v>0</v>
      </c>
      <c r="AD264" s="4"/>
      <c r="AE264" s="3">
        <f t="shared" si="628"/>
        <v>0</v>
      </c>
      <c r="AF264" s="4"/>
      <c r="AG264" s="3"/>
      <c r="AH264" s="3"/>
      <c r="AI264" s="3"/>
      <c r="AJ264" s="3">
        <f t="shared" si="806"/>
        <v>0</v>
      </c>
      <c r="AK264" s="3"/>
      <c r="AL264" s="3">
        <f t="shared" si="825"/>
        <v>0</v>
      </c>
      <c r="AM264" s="3"/>
      <c r="AN264" s="3">
        <f t="shared" si="826"/>
        <v>0</v>
      </c>
      <c r="AO264" s="3"/>
      <c r="AP264" s="3">
        <f t="shared" si="827"/>
        <v>0</v>
      </c>
      <c r="AQ264" s="3"/>
      <c r="AR264" s="3">
        <f t="shared" si="633"/>
        <v>0</v>
      </c>
      <c r="AS264" s="5" t="s">
        <v>325</v>
      </c>
      <c r="AT264" s="5"/>
    </row>
    <row r="265" spans="1:46" ht="36" x14ac:dyDescent="0.35">
      <c r="A265" s="30" t="s">
        <v>163</v>
      </c>
      <c r="B265" s="33" t="s">
        <v>32</v>
      </c>
      <c r="C265" s="2" t="s">
        <v>97</v>
      </c>
      <c r="D265" s="4"/>
      <c r="E265" s="4"/>
      <c r="F265" s="4"/>
      <c r="G265" s="4"/>
      <c r="H265" s="4"/>
      <c r="I265" s="4"/>
      <c r="J265" s="4"/>
      <c r="K265" s="4">
        <v>10087</v>
      </c>
      <c r="L265" s="4">
        <f>J265+K265</f>
        <v>10087</v>
      </c>
      <c r="M265" s="4"/>
      <c r="N265" s="4">
        <f>L265+M265</f>
        <v>10087</v>
      </c>
      <c r="O265" s="4">
        <f>O267+O268</f>
        <v>94025</v>
      </c>
      <c r="P265" s="4">
        <f>N265+O265</f>
        <v>104112</v>
      </c>
      <c r="Q265" s="4">
        <f>Q267+Q268</f>
        <v>0</v>
      </c>
      <c r="R265" s="3">
        <f t="shared" si="623"/>
        <v>104112</v>
      </c>
      <c r="S265" s="4"/>
      <c r="T265" s="4"/>
      <c r="U265" s="4"/>
      <c r="V265" s="4"/>
      <c r="W265" s="4"/>
      <c r="X265" s="4"/>
      <c r="Y265" s="4">
        <f t="shared" si="822"/>
        <v>0</v>
      </c>
      <c r="Z265" s="4"/>
      <c r="AA265" s="4">
        <f t="shared" si="823"/>
        <v>0</v>
      </c>
      <c r="AB265" s="4"/>
      <c r="AC265" s="4">
        <f t="shared" si="824"/>
        <v>0</v>
      </c>
      <c r="AD265" s="4"/>
      <c r="AE265" s="3">
        <f t="shared" si="628"/>
        <v>0</v>
      </c>
      <c r="AF265" s="4"/>
      <c r="AG265" s="3"/>
      <c r="AH265" s="3"/>
      <c r="AI265" s="3"/>
      <c r="AJ265" s="3"/>
      <c r="AK265" s="3"/>
      <c r="AL265" s="3">
        <f t="shared" si="825"/>
        <v>0</v>
      </c>
      <c r="AM265" s="3"/>
      <c r="AN265" s="3">
        <f t="shared" si="826"/>
        <v>0</v>
      </c>
      <c r="AO265" s="3"/>
      <c r="AP265" s="3">
        <f t="shared" si="827"/>
        <v>0</v>
      </c>
      <c r="AQ265" s="3"/>
      <c r="AR265" s="3">
        <f t="shared" si="633"/>
        <v>0</v>
      </c>
      <c r="AS265" s="5" t="s">
        <v>364</v>
      </c>
      <c r="AT265" s="5"/>
    </row>
    <row r="266" spans="1:46" x14ac:dyDescent="0.35">
      <c r="A266" s="30"/>
      <c r="B266" s="33" t="s">
        <v>5</v>
      </c>
      <c r="C266" s="2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3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3"/>
      <c r="AF266" s="4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5"/>
      <c r="AT266" s="5"/>
    </row>
    <row r="267" spans="1:46" hidden="1" x14ac:dyDescent="0.35">
      <c r="A267" s="13"/>
      <c r="B267" s="1" t="s">
        <v>6</v>
      </c>
      <c r="C267" s="2"/>
      <c r="D267" s="4"/>
      <c r="E267" s="4"/>
      <c r="F267" s="4"/>
      <c r="G267" s="4"/>
      <c r="H267" s="4"/>
      <c r="I267" s="4"/>
      <c r="J267" s="4"/>
      <c r="K267" s="4">
        <v>10087</v>
      </c>
      <c r="L267" s="4">
        <f t="shared" ref="L267:L268" si="828">J267+K267</f>
        <v>10087</v>
      </c>
      <c r="M267" s="4"/>
      <c r="N267" s="4">
        <f t="shared" ref="N267:N268" si="829">L267+M267</f>
        <v>10087</v>
      </c>
      <c r="O267" s="4">
        <v>23416.2</v>
      </c>
      <c r="P267" s="4">
        <f t="shared" ref="P267:P272" si="830">N267+O267</f>
        <v>33503.199999999997</v>
      </c>
      <c r="Q267" s="4"/>
      <c r="R267" s="4">
        <f t="shared" si="623"/>
        <v>33503.199999999997</v>
      </c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>
        <f t="shared" si="824"/>
        <v>0</v>
      </c>
      <c r="AD267" s="4"/>
      <c r="AE267" s="4">
        <f t="shared" si="628"/>
        <v>0</v>
      </c>
      <c r="AF267" s="4"/>
      <c r="AG267" s="3"/>
      <c r="AH267" s="3"/>
      <c r="AI267" s="3"/>
      <c r="AJ267" s="3"/>
      <c r="AK267" s="3"/>
      <c r="AL267" s="3"/>
      <c r="AM267" s="3"/>
      <c r="AN267" s="3"/>
      <c r="AO267" s="3"/>
      <c r="AP267" s="3">
        <f t="shared" si="827"/>
        <v>0</v>
      </c>
      <c r="AQ267" s="3"/>
      <c r="AR267" s="3">
        <f t="shared" si="633"/>
        <v>0</v>
      </c>
      <c r="AS267" s="5" t="s">
        <v>286</v>
      </c>
      <c r="AT267" s="5">
        <v>0</v>
      </c>
    </row>
    <row r="268" spans="1:46" x14ac:dyDescent="0.35">
      <c r="A268" s="30"/>
      <c r="B268" s="33" t="s">
        <v>21</v>
      </c>
      <c r="C268" s="2"/>
      <c r="D268" s="4"/>
      <c r="E268" s="4"/>
      <c r="F268" s="4"/>
      <c r="G268" s="4"/>
      <c r="H268" s="4"/>
      <c r="I268" s="4"/>
      <c r="J268" s="4"/>
      <c r="K268" s="4"/>
      <c r="L268" s="4">
        <f t="shared" si="828"/>
        <v>0</v>
      </c>
      <c r="M268" s="4"/>
      <c r="N268" s="4">
        <f t="shared" si="829"/>
        <v>0</v>
      </c>
      <c r="O268" s="4">
        <v>70608.800000000003</v>
      </c>
      <c r="P268" s="4">
        <f t="shared" si="830"/>
        <v>70608.800000000003</v>
      </c>
      <c r="Q268" s="4"/>
      <c r="R268" s="3">
        <f t="shared" si="623"/>
        <v>70608.800000000003</v>
      </c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>
        <f t="shared" si="824"/>
        <v>0</v>
      </c>
      <c r="AD268" s="4"/>
      <c r="AE268" s="3">
        <f t="shared" si="628"/>
        <v>0</v>
      </c>
      <c r="AF268" s="4"/>
      <c r="AG268" s="3"/>
      <c r="AH268" s="3"/>
      <c r="AI268" s="3"/>
      <c r="AJ268" s="3"/>
      <c r="AK268" s="3"/>
      <c r="AL268" s="3"/>
      <c r="AM268" s="3"/>
      <c r="AN268" s="3"/>
      <c r="AO268" s="3"/>
      <c r="AP268" s="3">
        <f t="shared" si="827"/>
        <v>0</v>
      </c>
      <c r="AQ268" s="3"/>
      <c r="AR268" s="3">
        <f t="shared" si="633"/>
        <v>0</v>
      </c>
      <c r="AS268" s="5" t="s">
        <v>297</v>
      </c>
      <c r="AT268" s="5"/>
    </row>
    <row r="269" spans="1:46" ht="36" x14ac:dyDescent="0.35">
      <c r="A269" s="30" t="s">
        <v>244</v>
      </c>
      <c r="B269" s="33" t="s">
        <v>386</v>
      </c>
      <c r="C269" s="2" t="s">
        <v>97</v>
      </c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>
        <f t="shared" si="830"/>
        <v>0</v>
      </c>
      <c r="Q269" s="4"/>
      <c r="R269" s="3">
        <f t="shared" si="623"/>
        <v>0</v>
      </c>
      <c r="S269" s="4"/>
      <c r="T269" s="4"/>
      <c r="U269" s="4"/>
      <c r="V269" s="4"/>
      <c r="W269" s="4"/>
      <c r="X269" s="4"/>
      <c r="Y269" s="4"/>
      <c r="Z269" s="4"/>
      <c r="AA269" s="4"/>
      <c r="AB269" s="4">
        <f>AB271+AB272</f>
        <v>35000</v>
      </c>
      <c r="AC269" s="4">
        <f t="shared" si="824"/>
        <v>35000</v>
      </c>
      <c r="AD269" s="4">
        <f>AD271+AD272</f>
        <v>0</v>
      </c>
      <c r="AE269" s="3">
        <f t="shared" si="628"/>
        <v>35000</v>
      </c>
      <c r="AF269" s="4"/>
      <c r="AG269" s="3"/>
      <c r="AH269" s="3"/>
      <c r="AI269" s="3"/>
      <c r="AJ269" s="3"/>
      <c r="AK269" s="3"/>
      <c r="AL269" s="3"/>
      <c r="AM269" s="3"/>
      <c r="AN269" s="3"/>
      <c r="AO269" s="3"/>
      <c r="AP269" s="3">
        <f>AN269+AO269</f>
        <v>0</v>
      </c>
      <c r="AQ269" s="3"/>
      <c r="AR269" s="3">
        <f t="shared" si="633"/>
        <v>0</v>
      </c>
      <c r="AS269" s="5"/>
      <c r="AT269" s="5"/>
    </row>
    <row r="270" spans="1:46" x14ac:dyDescent="0.35">
      <c r="A270" s="30"/>
      <c r="B270" s="33" t="s">
        <v>5</v>
      </c>
      <c r="C270" s="2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3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3"/>
      <c r="AF270" s="4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5"/>
      <c r="AT270" s="5"/>
    </row>
    <row r="271" spans="1:46" hidden="1" x14ac:dyDescent="0.35">
      <c r="A271" s="13"/>
      <c r="B271" s="1" t="s">
        <v>6</v>
      </c>
      <c r="C271" s="2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>
        <f t="shared" si="830"/>
        <v>0</v>
      </c>
      <c r="Q271" s="4"/>
      <c r="R271" s="4">
        <f t="shared" si="623"/>
        <v>0</v>
      </c>
      <c r="S271" s="4"/>
      <c r="T271" s="4"/>
      <c r="U271" s="4"/>
      <c r="V271" s="4"/>
      <c r="W271" s="4"/>
      <c r="X271" s="4"/>
      <c r="Y271" s="4"/>
      <c r="Z271" s="4"/>
      <c r="AA271" s="4"/>
      <c r="AB271" s="4">
        <v>26250</v>
      </c>
      <c r="AC271" s="4">
        <f t="shared" si="824"/>
        <v>26250</v>
      </c>
      <c r="AD271" s="4"/>
      <c r="AE271" s="4">
        <f t="shared" si="628"/>
        <v>26250</v>
      </c>
      <c r="AF271" s="4"/>
      <c r="AG271" s="3"/>
      <c r="AH271" s="3"/>
      <c r="AI271" s="3"/>
      <c r="AJ271" s="3"/>
      <c r="AK271" s="3"/>
      <c r="AL271" s="3"/>
      <c r="AM271" s="3"/>
      <c r="AN271" s="3"/>
      <c r="AO271" s="3"/>
      <c r="AP271" s="3">
        <f t="shared" ref="AP271" si="831">AN271+AO271</f>
        <v>0</v>
      </c>
      <c r="AQ271" s="3"/>
      <c r="AR271" s="3">
        <f t="shared" si="633"/>
        <v>0</v>
      </c>
      <c r="AS271" s="5" t="s">
        <v>392</v>
      </c>
      <c r="AT271" s="5">
        <v>0</v>
      </c>
    </row>
    <row r="272" spans="1:46" x14ac:dyDescent="0.35">
      <c r="A272" s="30"/>
      <c r="B272" s="33" t="s">
        <v>21</v>
      </c>
      <c r="C272" s="2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>
        <f t="shared" si="830"/>
        <v>0</v>
      </c>
      <c r="Q272" s="4"/>
      <c r="R272" s="3">
        <f t="shared" si="623"/>
        <v>0</v>
      </c>
      <c r="S272" s="4"/>
      <c r="T272" s="4"/>
      <c r="U272" s="4"/>
      <c r="V272" s="4"/>
      <c r="W272" s="4"/>
      <c r="X272" s="4"/>
      <c r="Y272" s="4"/>
      <c r="Z272" s="4"/>
      <c r="AA272" s="4"/>
      <c r="AB272" s="4">
        <v>8750</v>
      </c>
      <c r="AC272" s="4">
        <f t="shared" si="824"/>
        <v>8750</v>
      </c>
      <c r="AD272" s="4"/>
      <c r="AE272" s="3">
        <f t="shared" si="628"/>
        <v>8750</v>
      </c>
      <c r="AF272" s="4"/>
      <c r="AG272" s="3"/>
      <c r="AH272" s="3"/>
      <c r="AI272" s="3"/>
      <c r="AJ272" s="3"/>
      <c r="AK272" s="3"/>
      <c r="AL272" s="3"/>
      <c r="AM272" s="3"/>
      <c r="AN272" s="3"/>
      <c r="AO272" s="3"/>
      <c r="AP272" s="3">
        <f t="shared" si="827"/>
        <v>0</v>
      </c>
      <c r="AQ272" s="3"/>
      <c r="AR272" s="3">
        <f t="shared" si="633"/>
        <v>0</v>
      </c>
      <c r="AS272" s="5"/>
      <c r="AT272" s="5"/>
    </row>
    <row r="273" spans="1:46" ht="36" x14ac:dyDescent="0.35">
      <c r="A273" s="30" t="s">
        <v>245</v>
      </c>
      <c r="B273" s="33" t="s">
        <v>396</v>
      </c>
      <c r="C273" s="2" t="s">
        <v>301</v>
      </c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>
        <v>128</v>
      </c>
      <c r="R273" s="3">
        <f t="shared" si="623"/>
        <v>128</v>
      </c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3">
        <f t="shared" si="628"/>
        <v>0</v>
      </c>
      <c r="AF273" s="4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>
        <f t="shared" si="633"/>
        <v>0</v>
      </c>
      <c r="AS273" s="5">
        <v>1020141890</v>
      </c>
      <c r="AT273" s="5"/>
    </row>
    <row r="274" spans="1:46" x14ac:dyDescent="0.35">
      <c r="A274" s="30"/>
      <c r="B274" s="33" t="s">
        <v>99</v>
      </c>
      <c r="C274" s="33"/>
      <c r="D274" s="4">
        <f>D277</f>
        <v>2259263.7999999998</v>
      </c>
      <c r="E274" s="4">
        <f>E277</f>
        <v>0</v>
      </c>
      <c r="F274" s="4">
        <f t="shared" si="750"/>
        <v>2259263.7999999998</v>
      </c>
      <c r="G274" s="4">
        <f>G277+G276</f>
        <v>182641.4</v>
      </c>
      <c r="H274" s="4">
        <f t="shared" si="799"/>
        <v>2441905.1999999997</v>
      </c>
      <c r="I274" s="4">
        <f>I277+I276</f>
        <v>0</v>
      </c>
      <c r="J274" s="4">
        <f t="shared" si="820"/>
        <v>2441905.1999999997</v>
      </c>
      <c r="K274" s="4">
        <f>K277+K276</f>
        <v>0</v>
      </c>
      <c r="L274" s="4">
        <f t="shared" si="821"/>
        <v>2441905.1999999997</v>
      </c>
      <c r="M274" s="4">
        <f>M277+M276</f>
        <v>0</v>
      </c>
      <c r="N274" s="4">
        <f>L274+M274</f>
        <v>2441905.1999999997</v>
      </c>
      <c r="O274" s="4">
        <f>O277+O276</f>
        <v>15.446</v>
      </c>
      <c r="P274" s="4">
        <f>N274+O274</f>
        <v>2441920.6459999997</v>
      </c>
      <c r="Q274" s="4">
        <f>Q277+Q276</f>
        <v>0</v>
      </c>
      <c r="R274" s="3">
        <f t="shared" si="623"/>
        <v>2441920.6459999997</v>
      </c>
      <c r="S274" s="4">
        <f t="shared" ref="S274:AF274" si="832">S277</f>
        <v>936232.6</v>
      </c>
      <c r="T274" s="4">
        <f t="shared" ref="T274" si="833">T277</f>
        <v>0</v>
      </c>
      <c r="U274" s="4">
        <f t="shared" si="751"/>
        <v>936232.6</v>
      </c>
      <c r="V274" s="4">
        <f>V277+V276</f>
        <v>0</v>
      </c>
      <c r="W274" s="4">
        <f t="shared" si="802"/>
        <v>936232.6</v>
      </c>
      <c r="X274" s="4">
        <f>X277+X276</f>
        <v>500000</v>
      </c>
      <c r="Y274" s="4">
        <f t="shared" si="822"/>
        <v>1436232.6</v>
      </c>
      <c r="Z274" s="4">
        <f>Z277+Z276</f>
        <v>-500000</v>
      </c>
      <c r="AA274" s="4">
        <f t="shared" si="823"/>
        <v>936232.60000000009</v>
      </c>
      <c r="AB274" s="4">
        <f>AB277+AB276</f>
        <v>0</v>
      </c>
      <c r="AC274" s="4">
        <f t="shared" si="824"/>
        <v>936232.60000000009</v>
      </c>
      <c r="AD274" s="4">
        <f>AD277+AD276</f>
        <v>0</v>
      </c>
      <c r="AE274" s="3">
        <f t="shared" si="628"/>
        <v>936232.60000000009</v>
      </c>
      <c r="AF274" s="4">
        <f t="shared" si="832"/>
        <v>0</v>
      </c>
      <c r="AG274" s="3">
        <f t="shared" ref="AG274" si="834">AG277</f>
        <v>0</v>
      </c>
      <c r="AH274" s="3">
        <f t="shared" si="752"/>
        <v>0</v>
      </c>
      <c r="AI274" s="3">
        <f>AI277+AI276</f>
        <v>0</v>
      </c>
      <c r="AJ274" s="3">
        <f t="shared" si="806"/>
        <v>0</v>
      </c>
      <c r="AK274" s="3">
        <f>AK277+AK276</f>
        <v>0</v>
      </c>
      <c r="AL274" s="3">
        <f t="shared" si="825"/>
        <v>0</v>
      </c>
      <c r="AM274" s="3">
        <f>AM277+AM276</f>
        <v>0</v>
      </c>
      <c r="AN274" s="3">
        <f t="shared" si="826"/>
        <v>0</v>
      </c>
      <c r="AO274" s="3">
        <f>AO277+AO276</f>
        <v>0</v>
      </c>
      <c r="AP274" s="3">
        <f t="shared" si="827"/>
        <v>0</v>
      </c>
      <c r="AQ274" s="3">
        <f t="shared" ref="AQ274" si="835">AQ277+AQ276</f>
        <v>0</v>
      </c>
      <c r="AR274" s="3">
        <f t="shared" si="633"/>
        <v>0</v>
      </c>
      <c r="AS274" s="5"/>
      <c r="AT274" s="5"/>
    </row>
    <row r="275" spans="1:46" x14ac:dyDescent="0.35">
      <c r="A275" s="30"/>
      <c r="B275" s="14" t="s">
        <v>5</v>
      </c>
      <c r="C275" s="33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3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5"/>
      <c r="AT275" s="5"/>
    </row>
    <row r="276" spans="1:46" hidden="1" x14ac:dyDescent="0.35">
      <c r="A276" s="13"/>
      <c r="B276" s="1" t="s">
        <v>6</v>
      </c>
      <c r="C276" s="1"/>
      <c r="D276" s="4"/>
      <c r="E276" s="4"/>
      <c r="F276" s="4"/>
      <c r="G276" s="4">
        <f>G286</f>
        <v>35136.400000000001</v>
      </c>
      <c r="H276" s="4">
        <f t="shared" si="799"/>
        <v>35136.400000000001</v>
      </c>
      <c r="I276" s="4">
        <f>I286</f>
        <v>0</v>
      </c>
      <c r="J276" s="4">
        <f t="shared" ref="J276:J278" si="836">H276+I276</f>
        <v>35136.400000000001</v>
      </c>
      <c r="K276" s="4">
        <f>K286</f>
        <v>0</v>
      </c>
      <c r="L276" s="4">
        <f t="shared" ref="L276:L278" si="837">J276+K276</f>
        <v>35136.400000000001</v>
      </c>
      <c r="M276" s="4">
        <f>M286</f>
        <v>0</v>
      </c>
      <c r="N276" s="4">
        <f>L276+M276</f>
        <v>35136.400000000001</v>
      </c>
      <c r="O276" s="4">
        <f>O286</f>
        <v>15.446</v>
      </c>
      <c r="P276" s="4">
        <f>N276+O276</f>
        <v>35151.846000000005</v>
      </c>
      <c r="Q276" s="4">
        <f>Q286</f>
        <v>0</v>
      </c>
      <c r="R276" s="4">
        <f t="shared" si="623"/>
        <v>35151.846000000005</v>
      </c>
      <c r="S276" s="4"/>
      <c r="T276" s="4"/>
      <c r="U276" s="4"/>
      <c r="V276" s="4">
        <f>V286</f>
        <v>0</v>
      </c>
      <c r="W276" s="4">
        <f t="shared" si="802"/>
        <v>0</v>
      </c>
      <c r="X276" s="4">
        <f>X286</f>
        <v>0</v>
      </c>
      <c r="Y276" s="4">
        <f t="shared" ref="Y276:Y277" si="838">W276+X276</f>
        <v>0</v>
      </c>
      <c r="Z276" s="4">
        <f>Z286</f>
        <v>0</v>
      </c>
      <c r="AA276" s="4">
        <f t="shared" ref="AA276:AA277" si="839">Y276+Z276</f>
        <v>0</v>
      </c>
      <c r="AB276" s="4">
        <f>AB286</f>
        <v>0</v>
      </c>
      <c r="AC276" s="4">
        <f t="shared" ref="AC276:AC277" si="840">AA276+AB276</f>
        <v>0</v>
      </c>
      <c r="AD276" s="4">
        <f>AD286</f>
        <v>0</v>
      </c>
      <c r="AE276" s="4">
        <f t="shared" si="628"/>
        <v>0</v>
      </c>
      <c r="AF276" s="4"/>
      <c r="AG276" s="3"/>
      <c r="AH276" s="3"/>
      <c r="AI276" s="3">
        <f>AI286</f>
        <v>0</v>
      </c>
      <c r="AJ276" s="3">
        <f t="shared" si="806"/>
        <v>0</v>
      </c>
      <c r="AK276" s="3">
        <f>AK286</f>
        <v>0</v>
      </c>
      <c r="AL276" s="3">
        <f t="shared" ref="AL276:AL278" si="841">AJ276+AK276</f>
        <v>0</v>
      </c>
      <c r="AM276" s="3">
        <f>AM286</f>
        <v>0</v>
      </c>
      <c r="AN276" s="3">
        <f t="shared" ref="AN276:AN278" si="842">AL276+AM276</f>
        <v>0</v>
      </c>
      <c r="AO276" s="3">
        <f>AO286</f>
        <v>0</v>
      </c>
      <c r="AP276" s="3">
        <f t="shared" ref="AP276:AP278" si="843">AN276+AO276</f>
        <v>0</v>
      </c>
      <c r="AQ276" s="3">
        <f t="shared" ref="AQ276" si="844">AQ286</f>
        <v>0</v>
      </c>
      <c r="AR276" s="3">
        <f t="shared" si="633"/>
        <v>0</v>
      </c>
      <c r="AS276" s="5"/>
      <c r="AT276" s="5">
        <v>0</v>
      </c>
    </row>
    <row r="277" spans="1:46" x14ac:dyDescent="0.35">
      <c r="A277" s="30"/>
      <c r="B277" s="14" t="s">
        <v>12</v>
      </c>
      <c r="C277" s="33"/>
      <c r="D277" s="4">
        <f>D280+D283</f>
        <v>2259263.7999999998</v>
      </c>
      <c r="E277" s="4">
        <f>E280+E283</f>
        <v>0</v>
      </c>
      <c r="F277" s="4">
        <f t="shared" si="750"/>
        <v>2259263.7999999998</v>
      </c>
      <c r="G277" s="4">
        <f>G280+G283+G287</f>
        <v>147505</v>
      </c>
      <c r="H277" s="4">
        <f t="shared" si="799"/>
        <v>2406768.7999999998</v>
      </c>
      <c r="I277" s="4">
        <f>I280+I283+I287</f>
        <v>0</v>
      </c>
      <c r="J277" s="4">
        <f t="shared" si="836"/>
        <v>2406768.7999999998</v>
      </c>
      <c r="K277" s="4">
        <f>K280+K283+K287+K290</f>
        <v>0</v>
      </c>
      <c r="L277" s="4">
        <f t="shared" si="837"/>
        <v>2406768.7999999998</v>
      </c>
      <c r="M277" s="4">
        <f>M280+M283+M287+M290</f>
        <v>0</v>
      </c>
      <c r="N277" s="4">
        <f>L277+M277</f>
        <v>2406768.7999999998</v>
      </c>
      <c r="O277" s="4">
        <f>O280+O283+O287+O290</f>
        <v>0</v>
      </c>
      <c r="P277" s="4">
        <f>N277+O277</f>
        <v>2406768.7999999998</v>
      </c>
      <c r="Q277" s="4">
        <f>Q280+Q283+Q287+Q290</f>
        <v>0</v>
      </c>
      <c r="R277" s="3">
        <f t="shared" si="623"/>
        <v>2406768.7999999998</v>
      </c>
      <c r="S277" s="4">
        <f t="shared" ref="S277:AF277" si="845">S280+S283</f>
        <v>936232.6</v>
      </c>
      <c r="T277" s="4">
        <f t="shared" ref="T277" si="846">T280+T283</f>
        <v>0</v>
      </c>
      <c r="U277" s="4">
        <f t="shared" si="751"/>
        <v>936232.6</v>
      </c>
      <c r="V277" s="4">
        <f>V280+V283+V287</f>
        <v>0</v>
      </c>
      <c r="W277" s="4">
        <f t="shared" si="802"/>
        <v>936232.6</v>
      </c>
      <c r="X277" s="4">
        <f>X280+X283+X287+X290</f>
        <v>500000</v>
      </c>
      <c r="Y277" s="4">
        <f t="shared" si="838"/>
        <v>1436232.6</v>
      </c>
      <c r="Z277" s="4">
        <f>Z280+Z283+Z287+Z290</f>
        <v>-500000</v>
      </c>
      <c r="AA277" s="4">
        <f t="shared" si="839"/>
        <v>936232.60000000009</v>
      </c>
      <c r="AB277" s="4">
        <f>AB280+AB283+AB287+AB290</f>
        <v>0</v>
      </c>
      <c r="AC277" s="4">
        <f t="shared" si="840"/>
        <v>936232.60000000009</v>
      </c>
      <c r="AD277" s="4">
        <f>AD280+AD283+AD287+AD290</f>
        <v>0</v>
      </c>
      <c r="AE277" s="3">
        <f t="shared" si="628"/>
        <v>936232.60000000009</v>
      </c>
      <c r="AF277" s="4">
        <f t="shared" si="845"/>
        <v>0</v>
      </c>
      <c r="AG277" s="3">
        <f t="shared" ref="AG277" si="847">AG280+AG283</f>
        <v>0</v>
      </c>
      <c r="AH277" s="3">
        <f t="shared" si="752"/>
        <v>0</v>
      </c>
      <c r="AI277" s="3">
        <f>AI280+AI283+AI287</f>
        <v>0</v>
      </c>
      <c r="AJ277" s="3">
        <f t="shared" si="806"/>
        <v>0</v>
      </c>
      <c r="AK277" s="3">
        <f>AK280+AK283+AK287+AK290</f>
        <v>0</v>
      </c>
      <c r="AL277" s="3">
        <f t="shared" si="841"/>
        <v>0</v>
      </c>
      <c r="AM277" s="3">
        <f>AM280+AM283+AM287+AM290</f>
        <v>0</v>
      </c>
      <c r="AN277" s="3">
        <f t="shared" si="842"/>
        <v>0</v>
      </c>
      <c r="AO277" s="3">
        <f>AO280+AO283+AO287+AO290</f>
        <v>0</v>
      </c>
      <c r="AP277" s="3">
        <f t="shared" si="843"/>
        <v>0</v>
      </c>
      <c r="AQ277" s="3">
        <f t="shared" ref="AQ277" si="848">AQ280+AQ283+AQ287+AQ290</f>
        <v>0</v>
      </c>
      <c r="AR277" s="3">
        <f t="shared" si="633"/>
        <v>0</v>
      </c>
      <c r="AS277" s="5"/>
      <c r="AT277" s="5"/>
    </row>
    <row r="278" spans="1:46" ht="36" x14ac:dyDescent="0.35">
      <c r="A278" s="30" t="s">
        <v>246</v>
      </c>
      <c r="B278" s="33" t="s">
        <v>100</v>
      </c>
      <c r="C278" s="2" t="s">
        <v>97</v>
      </c>
      <c r="D278" s="4">
        <f>D280</f>
        <v>2259263.7999999998</v>
      </c>
      <c r="E278" s="4">
        <f>E280</f>
        <v>0</v>
      </c>
      <c r="F278" s="4">
        <f t="shared" si="750"/>
        <v>2259263.7999999998</v>
      </c>
      <c r="G278" s="4">
        <f>G280</f>
        <v>0</v>
      </c>
      <c r="H278" s="4">
        <f t="shared" ref="H278" si="849">F278+G278</f>
        <v>2259263.7999999998</v>
      </c>
      <c r="I278" s="4">
        <f>I280</f>
        <v>0</v>
      </c>
      <c r="J278" s="4">
        <f t="shared" si="836"/>
        <v>2259263.7999999998</v>
      </c>
      <c r="K278" s="4">
        <f>K280</f>
        <v>0</v>
      </c>
      <c r="L278" s="4">
        <f t="shared" si="837"/>
        <v>2259263.7999999998</v>
      </c>
      <c r="M278" s="4">
        <f>M280</f>
        <v>0</v>
      </c>
      <c r="N278" s="4">
        <f>L278+M278</f>
        <v>2259263.7999999998</v>
      </c>
      <c r="O278" s="4">
        <f>O280</f>
        <v>0</v>
      </c>
      <c r="P278" s="4">
        <f>N278+O278</f>
        <v>2259263.7999999998</v>
      </c>
      <c r="Q278" s="4">
        <f>Q280</f>
        <v>0</v>
      </c>
      <c r="R278" s="3">
        <f t="shared" ref="R278:R333" si="850">P278+Q278</f>
        <v>2259263.7999999998</v>
      </c>
      <c r="S278" s="4">
        <f t="shared" ref="S278:AF278" si="851">S280</f>
        <v>669232.6</v>
      </c>
      <c r="T278" s="4">
        <f t="shared" ref="T278:V278" si="852">T280</f>
        <v>0</v>
      </c>
      <c r="U278" s="4">
        <f t="shared" si="751"/>
        <v>669232.6</v>
      </c>
      <c r="V278" s="4">
        <f t="shared" si="852"/>
        <v>0</v>
      </c>
      <c r="W278" s="4">
        <f t="shared" ref="W278" si="853">U278+V278</f>
        <v>669232.6</v>
      </c>
      <c r="X278" s="4">
        <f t="shared" ref="X278" si="854">X280</f>
        <v>0</v>
      </c>
      <c r="Y278" s="4">
        <f>W278+X278</f>
        <v>669232.6</v>
      </c>
      <c r="Z278" s="4">
        <f t="shared" ref="Z278:AB278" si="855">Z280</f>
        <v>0</v>
      </c>
      <c r="AA278" s="4">
        <f>Y278+Z278</f>
        <v>669232.6</v>
      </c>
      <c r="AB278" s="4">
        <f t="shared" si="855"/>
        <v>0</v>
      </c>
      <c r="AC278" s="4">
        <f>AA278+AB278</f>
        <v>669232.6</v>
      </c>
      <c r="AD278" s="4">
        <f t="shared" ref="AD278" si="856">AD280</f>
        <v>0</v>
      </c>
      <c r="AE278" s="3">
        <f t="shared" ref="AE278:AE333" si="857">AC278+AD278</f>
        <v>669232.6</v>
      </c>
      <c r="AF278" s="4">
        <f t="shared" si="851"/>
        <v>0</v>
      </c>
      <c r="AG278" s="3">
        <f t="shared" ref="AG278:AI278" si="858">AG280</f>
        <v>0</v>
      </c>
      <c r="AH278" s="3">
        <f t="shared" si="752"/>
        <v>0</v>
      </c>
      <c r="AI278" s="3">
        <f t="shared" si="858"/>
        <v>0</v>
      </c>
      <c r="AJ278" s="3">
        <f t="shared" ref="AJ278" si="859">AH278+AI278</f>
        <v>0</v>
      </c>
      <c r="AK278" s="3">
        <f t="shared" ref="AK278:AM278" si="860">AK280</f>
        <v>0</v>
      </c>
      <c r="AL278" s="3">
        <f t="shared" si="841"/>
        <v>0</v>
      </c>
      <c r="AM278" s="3">
        <f t="shared" si="860"/>
        <v>0</v>
      </c>
      <c r="AN278" s="3">
        <f t="shared" si="842"/>
        <v>0</v>
      </c>
      <c r="AO278" s="3">
        <f t="shared" ref="AO278:AQ278" si="861">AO280</f>
        <v>0</v>
      </c>
      <c r="AP278" s="3">
        <f t="shared" si="843"/>
        <v>0</v>
      </c>
      <c r="AQ278" s="3">
        <f t="shared" si="861"/>
        <v>0</v>
      </c>
      <c r="AR278" s="3">
        <f t="shared" ref="AR278:AR333" si="862">AP278+AQ278</f>
        <v>0</v>
      </c>
      <c r="AS278" s="5"/>
      <c r="AT278" s="5"/>
    </row>
    <row r="279" spans="1:46" x14ac:dyDescent="0.35">
      <c r="A279" s="30"/>
      <c r="B279" s="33" t="s">
        <v>5</v>
      </c>
      <c r="C279" s="33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3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5"/>
      <c r="AT279" s="5"/>
    </row>
    <row r="280" spans="1:46" x14ac:dyDescent="0.35">
      <c r="A280" s="30"/>
      <c r="B280" s="14" t="s">
        <v>12</v>
      </c>
      <c r="C280" s="33"/>
      <c r="D280" s="4">
        <v>2259263.7999999998</v>
      </c>
      <c r="E280" s="4"/>
      <c r="F280" s="4">
        <f t="shared" si="750"/>
        <v>2259263.7999999998</v>
      </c>
      <c r="G280" s="4"/>
      <c r="H280" s="4">
        <f t="shared" ref="H280:H281" si="863">F280+G280</f>
        <v>2259263.7999999998</v>
      </c>
      <c r="I280" s="4"/>
      <c r="J280" s="4">
        <f t="shared" ref="J280:J281" si="864">H280+I280</f>
        <v>2259263.7999999998</v>
      </c>
      <c r="K280" s="4"/>
      <c r="L280" s="4">
        <f t="shared" ref="L280:L281" si="865">J280+K280</f>
        <v>2259263.7999999998</v>
      </c>
      <c r="M280" s="4"/>
      <c r="N280" s="4">
        <f>L280+M280</f>
        <v>2259263.7999999998</v>
      </c>
      <c r="O280" s="4"/>
      <c r="P280" s="4">
        <f>N280+O280</f>
        <v>2259263.7999999998</v>
      </c>
      <c r="Q280" s="4"/>
      <c r="R280" s="3">
        <f t="shared" si="850"/>
        <v>2259263.7999999998</v>
      </c>
      <c r="S280" s="4">
        <v>669232.6</v>
      </c>
      <c r="T280" s="4"/>
      <c r="U280" s="4">
        <f t="shared" si="751"/>
        <v>669232.6</v>
      </c>
      <c r="V280" s="4"/>
      <c r="W280" s="4">
        <f t="shared" ref="W280:W281" si="866">U280+V280</f>
        <v>669232.6</v>
      </c>
      <c r="X280" s="4"/>
      <c r="Y280" s="4">
        <f t="shared" ref="Y280:Y281" si="867">W280+X280</f>
        <v>669232.6</v>
      </c>
      <c r="Z280" s="4"/>
      <c r="AA280" s="4">
        <f t="shared" ref="AA280:AA281" si="868">Y280+Z280</f>
        <v>669232.6</v>
      </c>
      <c r="AB280" s="4"/>
      <c r="AC280" s="4">
        <f t="shared" ref="AC280:AC281" si="869">AA280+AB280</f>
        <v>669232.6</v>
      </c>
      <c r="AD280" s="4"/>
      <c r="AE280" s="3">
        <f t="shared" si="857"/>
        <v>669232.6</v>
      </c>
      <c r="AF280" s="3">
        <v>0</v>
      </c>
      <c r="AG280" s="3">
        <v>0</v>
      </c>
      <c r="AH280" s="3">
        <f t="shared" si="752"/>
        <v>0</v>
      </c>
      <c r="AI280" s="3">
        <v>0</v>
      </c>
      <c r="AJ280" s="3">
        <f t="shared" ref="AJ280:AJ281" si="870">AH280+AI280</f>
        <v>0</v>
      </c>
      <c r="AK280" s="3">
        <v>0</v>
      </c>
      <c r="AL280" s="3">
        <f t="shared" ref="AL280:AL281" si="871">AJ280+AK280</f>
        <v>0</v>
      </c>
      <c r="AM280" s="3">
        <v>0</v>
      </c>
      <c r="AN280" s="3">
        <f t="shared" ref="AN280:AN281" si="872">AL280+AM280</f>
        <v>0</v>
      </c>
      <c r="AO280" s="3">
        <v>0</v>
      </c>
      <c r="AP280" s="3">
        <f t="shared" ref="AP280:AP281" si="873">AN280+AO280</f>
        <v>0</v>
      </c>
      <c r="AQ280" s="3">
        <v>0</v>
      </c>
      <c r="AR280" s="3">
        <f t="shared" si="862"/>
        <v>0</v>
      </c>
      <c r="AS280" s="5" t="s">
        <v>148</v>
      </c>
      <c r="AT280" s="5"/>
    </row>
    <row r="281" spans="1:46" ht="36" x14ac:dyDescent="0.35">
      <c r="A281" s="30" t="s">
        <v>247</v>
      </c>
      <c r="B281" s="33" t="s">
        <v>101</v>
      </c>
      <c r="C281" s="2" t="s">
        <v>97</v>
      </c>
      <c r="D281" s="4">
        <f>D283</f>
        <v>0</v>
      </c>
      <c r="E281" s="4">
        <f>E283</f>
        <v>0</v>
      </c>
      <c r="F281" s="4">
        <f t="shared" si="750"/>
        <v>0</v>
      </c>
      <c r="G281" s="4">
        <f>G283</f>
        <v>0</v>
      </c>
      <c r="H281" s="4">
        <f t="shared" si="863"/>
        <v>0</v>
      </c>
      <c r="I281" s="4">
        <f>I283</f>
        <v>0</v>
      </c>
      <c r="J281" s="4">
        <f t="shared" si="864"/>
        <v>0</v>
      </c>
      <c r="K281" s="4">
        <f>K283</f>
        <v>0</v>
      </c>
      <c r="L281" s="4">
        <f t="shared" si="865"/>
        <v>0</v>
      </c>
      <c r="M281" s="4">
        <f>M283</f>
        <v>0</v>
      </c>
      <c r="N281" s="4">
        <f>L281+M281</f>
        <v>0</v>
      </c>
      <c r="O281" s="4">
        <f>O283</f>
        <v>0</v>
      </c>
      <c r="P281" s="4">
        <f>N281+O281</f>
        <v>0</v>
      </c>
      <c r="Q281" s="4">
        <f>Q283</f>
        <v>0</v>
      </c>
      <c r="R281" s="3">
        <f t="shared" si="850"/>
        <v>0</v>
      </c>
      <c r="S281" s="4">
        <f t="shared" ref="S281:AF281" si="874">S283</f>
        <v>267000</v>
      </c>
      <c r="T281" s="4">
        <f t="shared" ref="T281:V281" si="875">T283</f>
        <v>0</v>
      </c>
      <c r="U281" s="4">
        <f t="shared" si="751"/>
        <v>267000</v>
      </c>
      <c r="V281" s="4">
        <f t="shared" si="875"/>
        <v>0</v>
      </c>
      <c r="W281" s="4">
        <f t="shared" si="866"/>
        <v>267000</v>
      </c>
      <c r="X281" s="4">
        <f t="shared" ref="X281" si="876">X283</f>
        <v>0</v>
      </c>
      <c r="Y281" s="4">
        <f t="shared" si="867"/>
        <v>267000</v>
      </c>
      <c r="Z281" s="4">
        <f t="shared" ref="Z281:AB281" si="877">Z283</f>
        <v>0</v>
      </c>
      <c r="AA281" s="4">
        <f t="shared" si="868"/>
        <v>267000</v>
      </c>
      <c r="AB281" s="4">
        <f t="shared" si="877"/>
        <v>0</v>
      </c>
      <c r="AC281" s="4">
        <f t="shared" si="869"/>
        <v>267000</v>
      </c>
      <c r="AD281" s="4">
        <f t="shared" ref="AD281" si="878">AD283</f>
        <v>0</v>
      </c>
      <c r="AE281" s="3">
        <f t="shared" si="857"/>
        <v>267000</v>
      </c>
      <c r="AF281" s="4">
        <f t="shared" si="874"/>
        <v>0</v>
      </c>
      <c r="AG281" s="3">
        <f t="shared" ref="AG281:AI281" si="879">AG283</f>
        <v>0</v>
      </c>
      <c r="AH281" s="3">
        <f t="shared" si="752"/>
        <v>0</v>
      </c>
      <c r="AI281" s="3">
        <f t="shared" si="879"/>
        <v>0</v>
      </c>
      <c r="AJ281" s="3">
        <f t="shared" si="870"/>
        <v>0</v>
      </c>
      <c r="AK281" s="3">
        <f t="shared" ref="AK281:AM281" si="880">AK283</f>
        <v>0</v>
      </c>
      <c r="AL281" s="3">
        <f t="shared" si="871"/>
        <v>0</v>
      </c>
      <c r="AM281" s="3">
        <f t="shared" si="880"/>
        <v>0</v>
      </c>
      <c r="AN281" s="3">
        <f t="shared" si="872"/>
        <v>0</v>
      </c>
      <c r="AO281" s="3">
        <f t="shared" ref="AO281:AQ281" si="881">AO283</f>
        <v>0</v>
      </c>
      <c r="AP281" s="3">
        <f t="shared" si="873"/>
        <v>0</v>
      </c>
      <c r="AQ281" s="3">
        <f t="shared" si="881"/>
        <v>0</v>
      </c>
      <c r="AR281" s="3">
        <f t="shared" si="862"/>
        <v>0</v>
      </c>
      <c r="AS281" s="5"/>
      <c r="AT281" s="5"/>
    </row>
    <row r="282" spans="1:46" x14ac:dyDescent="0.35">
      <c r="A282" s="30"/>
      <c r="B282" s="33" t="s">
        <v>5</v>
      </c>
      <c r="C282" s="33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3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5"/>
      <c r="AT282" s="5"/>
    </row>
    <row r="283" spans="1:46" x14ac:dyDescent="0.35">
      <c r="A283" s="30"/>
      <c r="B283" s="14" t="s">
        <v>12</v>
      </c>
      <c r="C283" s="33"/>
      <c r="D283" s="4">
        <v>0</v>
      </c>
      <c r="E283" s="4">
        <v>0</v>
      </c>
      <c r="F283" s="4">
        <f t="shared" si="750"/>
        <v>0</v>
      </c>
      <c r="G283" s="4">
        <v>0</v>
      </c>
      <c r="H283" s="4">
        <f>F283+G283</f>
        <v>0</v>
      </c>
      <c r="I283" s="4">
        <v>0</v>
      </c>
      <c r="J283" s="4">
        <f>H283+I283</f>
        <v>0</v>
      </c>
      <c r="K283" s="4">
        <v>0</v>
      </c>
      <c r="L283" s="4">
        <f>J283+K283</f>
        <v>0</v>
      </c>
      <c r="M283" s="4">
        <v>0</v>
      </c>
      <c r="N283" s="4">
        <f>L283+M283</f>
        <v>0</v>
      </c>
      <c r="O283" s="4">
        <v>0</v>
      </c>
      <c r="P283" s="4">
        <f>N283+O283</f>
        <v>0</v>
      </c>
      <c r="Q283" s="4">
        <v>0</v>
      </c>
      <c r="R283" s="3">
        <f t="shared" si="850"/>
        <v>0</v>
      </c>
      <c r="S283" s="4">
        <v>267000</v>
      </c>
      <c r="T283" s="4"/>
      <c r="U283" s="4">
        <f t="shared" si="751"/>
        <v>267000</v>
      </c>
      <c r="V283" s="4"/>
      <c r="W283" s="4">
        <f t="shared" ref="W283:W319" si="882">U283+V283</f>
        <v>267000</v>
      </c>
      <c r="X283" s="4"/>
      <c r="Y283" s="4">
        <f t="shared" ref="Y283:Y284" si="883">W283+X283</f>
        <v>267000</v>
      </c>
      <c r="Z283" s="4"/>
      <c r="AA283" s="4">
        <f t="shared" ref="AA283:AA284" si="884">Y283+Z283</f>
        <v>267000</v>
      </c>
      <c r="AB283" s="4"/>
      <c r="AC283" s="4">
        <f t="shared" ref="AC283:AC284" si="885">AA283+AB283</f>
        <v>267000</v>
      </c>
      <c r="AD283" s="4"/>
      <c r="AE283" s="3">
        <f t="shared" si="857"/>
        <v>267000</v>
      </c>
      <c r="AF283" s="3">
        <v>0</v>
      </c>
      <c r="AG283" s="3">
        <v>0</v>
      </c>
      <c r="AH283" s="3">
        <f t="shared" si="752"/>
        <v>0</v>
      </c>
      <c r="AI283" s="3">
        <v>0</v>
      </c>
      <c r="AJ283" s="3">
        <f t="shared" ref="AJ283:AJ319" si="886">AH283+AI283</f>
        <v>0</v>
      </c>
      <c r="AK283" s="3">
        <v>0</v>
      </c>
      <c r="AL283" s="3">
        <f t="shared" ref="AL283:AL284" si="887">AJ283+AK283</f>
        <v>0</v>
      </c>
      <c r="AM283" s="3">
        <v>0</v>
      </c>
      <c r="AN283" s="3">
        <f t="shared" ref="AN283:AN284" si="888">AL283+AM283</f>
        <v>0</v>
      </c>
      <c r="AO283" s="3">
        <v>0</v>
      </c>
      <c r="AP283" s="3">
        <f t="shared" ref="AP283:AP284" si="889">AN283+AO283</f>
        <v>0</v>
      </c>
      <c r="AQ283" s="3">
        <v>0</v>
      </c>
      <c r="AR283" s="3">
        <f t="shared" si="862"/>
        <v>0</v>
      </c>
      <c r="AS283" s="5" t="s">
        <v>148</v>
      </c>
      <c r="AT283" s="5"/>
    </row>
    <row r="284" spans="1:46" ht="36" x14ac:dyDescent="0.35">
      <c r="A284" s="30" t="s">
        <v>337</v>
      </c>
      <c r="B284" s="33" t="s">
        <v>32</v>
      </c>
      <c r="C284" s="2" t="s">
        <v>97</v>
      </c>
      <c r="D284" s="4"/>
      <c r="E284" s="4"/>
      <c r="F284" s="4"/>
      <c r="G284" s="4">
        <f>G286+G287</f>
        <v>182641.4</v>
      </c>
      <c r="H284" s="4">
        <f t="shared" ref="H284:H287" si="890">F284+G284</f>
        <v>182641.4</v>
      </c>
      <c r="I284" s="4">
        <f>I286+I287</f>
        <v>0</v>
      </c>
      <c r="J284" s="4">
        <f t="shared" ref="J284" si="891">H284+I284</f>
        <v>182641.4</v>
      </c>
      <c r="K284" s="4">
        <f>K286+K287</f>
        <v>0</v>
      </c>
      <c r="L284" s="4">
        <f t="shared" ref="L284" si="892">J284+K284</f>
        <v>182641.4</v>
      </c>
      <c r="M284" s="4">
        <f>M286+M287</f>
        <v>0</v>
      </c>
      <c r="N284" s="4">
        <f>L284+M284</f>
        <v>182641.4</v>
      </c>
      <c r="O284" s="4">
        <f>O286+O287</f>
        <v>15.446</v>
      </c>
      <c r="P284" s="4">
        <f>N284+O284</f>
        <v>182656.84599999999</v>
      </c>
      <c r="Q284" s="4">
        <f>Q286+Q287</f>
        <v>0</v>
      </c>
      <c r="R284" s="3">
        <f t="shared" si="850"/>
        <v>182656.84599999999</v>
      </c>
      <c r="S284" s="4"/>
      <c r="T284" s="4"/>
      <c r="U284" s="4"/>
      <c r="V284" s="4"/>
      <c r="W284" s="4">
        <f t="shared" si="882"/>
        <v>0</v>
      </c>
      <c r="X284" s="4"/>
      <c r="Y284" s="4">
        <f t="shared" si="883"/>
        <v>0</v>
      </c>
      <c r="Z284" s="4"/>
      <c r="AA284" s="4">
        <f t="shared" si="884"/>
        <v>0</v>
      </c>
      <c r="AB284" s="4"/>
      <c r="AC284" s="4">
        <f t="shared" si="885"/>
        <v>0</v>
      </c>
      <c r="AD284" s="4"/>
      <c r="AE284" s="3">
        <f t="shared" si="857"/>
        <v>0</v>
      </c>
      <c r="AF284" s="3"/>
      <c r="AG284" s="3"/>
      <c r="AH284" s="3"/>
      <c r="AI284" s="3"/>
      <c r="AJ284" s="3">
        <f t="shared" si="886"/>
        <v>0</v>
      </c>
      <c r="AK284" s="3"/>
      <c r="AL284" s="3">
        <f t="shared" si="887"/>
        <v>0</v>
      </c>
      <c r="AM284" s="3"/>
      <c r="AN284" s="3">
        <f t="shared" si="888"/>
        <v>0</v>
      </c>
      <c r="AO284" s="3"/>
      <c r="AP284" s="3">
        <f t="shared" si="889"/>
        <v>0</v>
      </c>
      <c r="AQ284" s="3"/>
      <c r="AR284" s="3">
        <f t="shared" si="862"/>
        <v>0</v>
      </c>
      <c r="AS284" s="5"/>
      <c r="AT284" s="5"/>
    </row>
    <row r="285" spans="1:46" x14ac:dyDescent="0.35">
      <c r="A285" s="30"/>
      <c r="B285" s="33" t="s">
        <v>5</v>
      </c>
      <c r="C285" s="33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3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5"/>
      <c r="AT285" s="5"/>
    </row>
    <row r="286" spans="1:46" hidden="1" x14ac:dyDescent="0.35">
      <c r="A286" s="13"/>
      <c r="B286" s="1" t="s">
        <v>6</v>
      </c>
      <c r="C286" s="1"/>
      <c r="D286" s="4"/>
      <c r="E286" s="4"/>
      <c r="F286" s="4"/>
      <c r="G286" s="4">
        <v>35136.400000000001</v>
      </c>
      <c r="H286" s="4">
        <f t="shared" si="890"/>
        <v>35136.400000000001</v>
      </c>
      <c r="I286" s="4"/>
      <c r="J286" s="4">
        <f t="shared" ref="J286:J319" si="893">H286+I286</f>
        <v>35136.400000000001</v>
      </c>
      <c r="K286" s="4"/>
      <c r="L286" s="4">
        <f t="shared" ref="L286:L319" si="894">J286+K286</f>
        <v>35136.400000000001</v>
      </c>
      <c r="M286" s="4"/>
      <c r="N286" s="4">
        <f>L286+M286</f>
        <v>35136.400000000001</v>
      </c>
      <c r="O286" s="4">
        <v>15.446</v>
      </c>
      <c r="P286" s="4">
        <f>N286+O286</f>
        <v>35151.846000000005</v>
      </c>
      <c r="Q286" s="4"/>
      <c r="R286" s="4">
        <f t="shared" si="850"/>
        <v>35151.846000000005</v>
      </c>
      <c r="S286" s="4"/>
      <c r="T286" s="4"/>
      <c r="U286" s="4"/>
      <c r="V286" s="4"/>
      <c r="W286" s="4">
        <f t="shared" si="882"/>
        <v>0</v>
      </c>
      <c r="X286" s="4"/>
      <c r="Y286" s="4">
        <f t="shared" ref="Y286:Y319" si="895">W286+X286</f>
        <v>0</v>
      </c>
      <c r="Z286" s="4"/>
      <c r="AA286" s="4">
        <f t="shared" ref="AA286:AA288" si="896">Y286+Z286</f>
        <v>0</v>
      </c>
      <c r="AB286" s="4"/>
      <c r="AC286" s="4">
        <f t="shared" ref="AC286:AC288" si="897">AA286+AB286</f>
        <v>0</v>
      </c>
      <c r="AD286" s="4"/>
      <c r="AE286" s="4">
        <f t="shared" si="857"/>
        <v>0</v>
      </c>
      <c r="AF286" s="3"/>
      <c r="AG286" s="3"/>
      <c r="AH286" s="3"/>
      <c r="AI286" s="3"/>
      <c r="AJ286" s="3">
        <f t="shared" si="886"/>
        <v>0</v>
      </c>
      <c r="AK286" s="3"/>
      <c r="AL286" s="3">
        <f t="shared" ref="AL286:AL319" si="898">AJ286+AK286</f>
        <v>0</v>
      </c>
      <c r="AM286" s="3"/>
      <c r="AN286" s="3">
        <f t="shared" ref="AN286" si="899">AL286+AM286</f>
        <v>0</v>
      </c>
      <c r="AO286" s="3"/>
      <c r="AP286" s="3">
        <f t="shared" ref="AP286" si="900">AN286+AO286</f>
        <v>0</v>
      </c>
      <c r="AQ286" s="3"/>
      <c r="AR286" s="3">
        <f t="shared" si="862"/>
        <v>0</v>
      </c>
      <c r="AS286" s="5" t="s">
        <v>344</v>
      </c>
      <c r="AT286" s="5">
        <v>0</v>
      </c>
    </row>
    <row r="287" spans="1:46" x14ac:dyDescent="0.35">
      <c r="A287" s="30"/>
      <c r="B287" s="14" t="s">
        <v>12</v>
      </c>
      <c r="C287" s="33"/>
      <c r="D287" s="4"/>
      <c r="E287" s="4"/>
      <c r="F287" s="4"/>
      <c r="G287" s="4">
        <v>147505</v>
      </c>
      <c r="H287" s="4">
        <f t="shared" si="890"/>
        <v>147505</v>
      </c>
      <c r="I287" s="4"/>
      <c r="J287" s="4">
        <f t="shared" si="893"/>
        <v>147505</v>
      </c>
      <c r="K287" s="4"/>
      <c r="L287" s="4">
        <f t="shared" si="894"/>
        <v>147505</v>
      </c>
      <c r="M287" s="4"/>
      <c r="N287" s="4">
        <f>L287+M287</f>
        <v>147505</v>
      </c>
      <c r="O287" s="4"/>
      <c r="P287" s="4">
        <f>N287+O287</f>
        <v>147505</v>
      </c>
      <c r="Q287" s="4"/>
      <c r="R287" s="3">
        <f t="shared" si="850"/>
        <v>147505</v>
      </c>
      <c r="S287" s="4"/>
      <c r="T287" s="4"/>
      <c r="U287" s="4"/>
      <c r="V287" s="4"/>
      <c r="W287" s="4">
        <f t="shared" si="882"/>
        <v>0</v>
      </c>
      <c r="X287" s="4"/>
      <c r="Y287" s="4">
        <f t="shared" si="895"/>
        <v>0</v>
      </c>
      <c r="Z287" s="4"/>
      <c r="AA287" s="4">
        <f t="shared" si="896"/>
        <v>0</v>
      </c>
      <c r="AB287" s="4"/>
      <c r="AC287" s="4">
        <f t="shared" si="897"/>
        <v>0</v>
      </c>
      <c r="AD287" s="4"/>
      <c r="AE287" s="3">
        <f t="shared" si="857"/>
        <v>0</v>
      </c>
      <c r="AF287" s="3"/>
      <c r="AG287" s="3"/>
      <c r="AH287" s="3"/>
      <c r="AI287" s="3"/>
      <c r="AJ287" s="3">
        <f t="shared" si="886"/>
        <v>0</v>
      </c>
      <c r="AK287" s="3"/>
      <c r="AL287" s="3">
        <f>AJ287+AK287</f>
        <v>0</v>
      </c>
      <c r="AM287" s="3"/>
      <c r="AN287" s="3">
        <f>AL287+AM287</f>
        <v>0</v>
      </c>
      <c r="AO287" s="3"/>
      <c r="AP287" s="3">
        <f>AN287+AO287</f>
        <v>0</v>
      </c>
      <c r="AQ287" s="3"/>
      <c r="AR287" s="3">
        <f t="shared" si="862"/>
        <v>0</v>
      </c>
      <c r="AS287" s="5" t="s">
        <v>345</v>
      </c>
      <c r="AT287" s="5"/>
    </row>
    <row r="288" spans="1:46" ht="54" hidden="1" x14ac:dyDescent="0.35">
      <c r="A288" s="13" t="s">
        <v>246</v>
      </c>
      <c r="B288" s="1" t="s">
        <v>363</v>
      </c>
      <c r="C288" s="2" t="s">
        <v>301</v>
      </c>
      <c r="D288" s="4"/>
      <c r="E288" s="4"/>
      <c r="F288" s="4"/>
      <c r="G288" s="4"/>
      <c r="H288" s="4"/>
      <c r="I288" s="4"/>
      <c r="J288" s="4"/>
      <c r="K288" s="4"/>
      <c r="L288" s="4">
        <f t="shared" si="894"/>
        <v>0</v>
      </c>
      <c r="M288" s="4"/>
      <c r="N288" s="4">
        <f>L288+M288</f>
        <v>0</v>
      </c>
      <c r="O288" s="4"/>
      <c r="P288" s="4">
        <f>N288+O288</f>
        <v>0</v>
      </c>
      <c r="Q288" s="4"/>
      <c r="R288" s="4">
        <f t="shared" si="850"/>
        <v>0</v>
      </c>
      <c r="S288" s="4"/>
      <c r="T288" s="4"/>
      <c r="U288" s="4"/>
      <c r="V288" s="4"/>
      <c r="W288" s="4"/>
      <c r="X288" s="4">
        <f>X290</f>
        <v>500000</v>
      </c>
      <c r="Y288" s="4">
        <f t="shared" si="895"/>
        <v>500000</v>
      </c>
      <c r="Z288" s="4">
        <f>Z290</f>
        <v>-500000</v>
      </c>
      <c r="AA288" s="4">
        <f t="shared" si="896"/>
        <v>0</v>
      </c>
      <c r="AB288" s="4">
        <f>AB290</f>
        <v>0</v>
      </c>
      <c r="AC288" s="4">
        <f t="shared" si="897"/>
        <v>0</v>
      </c>
      <c r="AD288" s="4">
        <f>AD290</f>
        <v>0</v>
      </c>
      <c r="AE288" s="4">
        <f t="shared" si="857"/>
        <v>0</v>
      </c>
      <c r="AF288" s="3"/>
      <c r="AG288" s="3"/>
      <c r="AH288" s="3"/>
      <c r="AI288" s="3"/>
      <c r="AJ288" s="3"/>
      <c r="AK288" s="3"/>
      <c r="AL288" s="3">
        <f t="shared" ref="AL288:AL290" si="901">AJ288+AK288</f>
        <v>0</v>
      </c>
      <c r="AM288" s="3"/>
      <c r="AN288" s="3">
        <f t="shared" ref="AN288" si="902">AL288+AM288</f>
        <v>0</v>
      </c>
      <c r="AO288" s="3"/>
      <c r="AP288" s="3">
        <f t="shared" ref="AP288" si="903">AN288+AO288</f>
        <v>0</v>
      </c>
      <c r="AQ288" s="3"/>
      <c r="AR288" s="3">
        <f t="shared" si="862"/>
        <v>0</v>
      </c>
      <c r="AS288" s="5"/>
      <c r="AT288" s="5">
        <v>0</v>
      </c>
    </row>
    <row r="289" spans="1:48" hidden="1" x14ac:dyDescent="0.35">
      <c r="A289" s="13"/>
      <c r="B289" s="1" t="s">
        <v>5</v>
      </c>
      <c r="C289" s="1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5"/>
      <c r="AT289" s="5">
        <v>0</v>
      </c>
    </row>
    <row r="290" spans="1:48" hidden="1" x14ac:dyDescent="0.35">
      <c r="A290" s="13"/>
      <c r="B290" s="14" t="s">
        <v>12</v>
      </c>
      <c r="C290" s="1"/>
      <c r="D290" s="4"/>
      <c r="E290" s="4"/>
      <c r="F290" s="4"/>
      <c r="G290" s="4"/>
      <c r="H290" s="4"/>
      <c r="I290" s="4"/>
      <c r="J290" s="4"/>
      <c r="K290" s="4"/>
      <c r="L290" s="4">
        <f t="shared" si="894"/>
        <v>0</v>
      </c>
      <c r="M290" s="4"/>
      <c r="N290" s="4">
        <f t="shared" ref="N290:N311" si="904">L290+M290</f>
        <v>0</v>
      </c>
      <c r="O290" s="4"/>
      <c r="P290" s="4">
        <f t="shared" ref="P290:P311" si="905">N290+O290</f>
        <v>0</v>
      </c>
      <c r="Q290" s="4"/>
      <c r="R290" s="4">
        <f t="shared" si="850"/>
        <v>0</v>
      </c>
      <c r="S290" s="4"/>
      <c r="T290" s="4"/>
      <c r="U290" s="4"/>
      <c r="V290" s="4"/>
      <c r="W290" s="4"/>
      <c r="X290" s="4">
        <v>500000</v>
      </c>
      <c r="Y290" s="4">
        <f t="shared" si="895"/>
        <v>500000</v>
      </c>
      <c r="Z290" s="4">
        <v>-500000</v>
      </c>
      <c r="AA290" s="4">
        <f t="shared" ref="AA290:AA309" si="906">Y290+Z290</f>
        <v>0</v>
      </c>
      <c r="AB290" s="4"/>
      <c r="AC290" s="4">
        <f t="shared" ref="AC290:AC309" si="907">AA290+AB290</f>
        <v>0</v>
      </c>
      <c r="AD290" s="4"/>
      <c r="AE290" s="4">
        <f t="shared" si="857"/>
        <v>0</v>
      </c>
      <c r="AF290" s="3"/>
      <c r="AG290" s="3"/>
      <c r="AH290" s="3"/>
      <c r="AI290" s="3"/>
      <c r="AJ290" s="3"/>
      <c r="AK290" s="3"/>
      <c r="AL290" s="3">
        <f t="shared" si="901"/>
        <v>0</v>
      </c>
      <c r="AM290" s="3"/>
      <c r="AN290" s="3">
        <f t="shared" ref="AN290:AN309" si="908">AL290+AM290</f>
        <v>0</v>
      </c>
      <c r="AO290" s="3"/>
      <c r="AP290" s="3">
        <f t="shared" ref="AP290:AP309" si="909">AN290+AO290</f>
        <v>0</v>
      </c>
      <c r="AQ290" s="3"/>
      <c r="AR290" s="3">
        <f t="shared" si="862"/>
        <v>0</v>
      </c>
      <c r="AS290" s="5" t="s">
        <v>148</v>
      </c>
      <c r="AT290" s="5">
        <v>0</v>
      </c>
    </row>
    <row r="291" spans="1:48" x14ac:dyDescent="0.35">
      <c r="A291" s="30"/>
      <c r="B291" s="33" t="s">
        <v>23</v>
      </c>
      <c r="C291" s="35"/>
      <c r="D291" s="3">
        <f>D292</f>
        <v>152441.9</v>
      </c>
      <c r="E291" s="3">
        <f>E292</f>
        <v>-56569.932999999997</v>
      </c>
      <c r="F291" s="4">
        <f t="shared" si="750"/>
        <v>95871.967000000004</v>
      </c>
      <c r="G291" s="3">
        <f>G292</f>
        <v>0</v>
      </c>
      <c r="H291" s="4">
        <f t="shared" ref="H291:H319" si="910">F291+G291</f>
        <v>95871.967000000004</v>
      </c>
      <c r="I291" s="3">
        <f>I292</f>
        <v>0</v>
      </c>
      <c r="J291" s="4">
        <f t="shared" si="893"/>
        <v>95871.967000000004</v>
      </c>
      <c r="K291" s="3">
        <f>K292</f>
        <v>0</v>
      </c>
      <c r="L291" s="4">
        <f t="shared" si="894"/>
        <v>95871.967000000004</v>
      </c>
      <c r="M291" s="3">
        <f>M292</f>
        <v>0</v>
      </c>
      <c r="N291" s="4">
        <f t="shared" si="904"/>
        <v>95871.967000000004</v>
      </c>
      <c r="O291" s="3">
        <f>O292</f>
        <v>0</v>
      </c>
      <c r="P291" s="4">
        <f t="shared" si="905"/>
        <v>95871.967000000004</v>
      </c>
      <c r="Q291" s="3">
        <f>Q292+Q293</f>
        <v>0</v>
      </c>
      <c r="R291" s="3">
        <f t="shared" si="850"/>
        <v>95871.967000000004</v>
      </c>
      <c r="S291" s="3">
        <f t="shared" ref="S291:AO291" si="911">S292</f>
        <v>168660</v>
      </c>
      <c r="T291" s="3">
        <f t="shared" si="911"/>
        <v>0</v>
      </c>
      <c r="U291" s="4">
        <f t="shared" si="751"/>
        <v>168660</v>
      </c>
      <c r="V291" s="3">
        <f t="shared" si="911"/>
        <v>0</v>
      </c>
      <c r="W291" s="4">
        <f t="shared" si="882"/>
        <v>168660</v>
      </c>
      <c r="X291" s="3">
        <f t="shared" si="911"/>
        <v>0</v>
      </c>
      <c r="Y291" s="4">
        <f t="shared" si="895"/>
        <v>168660</v>
      </c>
      <c r="Z291" s="3">
        <f t="shared" si="911"/>
        <v>0</v>
      </c>
      <c r="AA291" s="4">
        <f t="shared" si="906"/>
        <v>168660</v>
      </c>
      <c r="AB291" s="3">
        <f t="shared" si="911"/>
        <v>0</v>
      </c>
      <c r="AC291" s="4">
        <f t="shared" si="907"/>
        <v>168660</v>
      </c>
      <c r="AD291" s="3">
        <f>AD292+AD293</f>
        <v>9924.2000000000007</v>
      </c>
      <c r="AE291" s="3">
        <f t="shared" si="857"/>
        <v>178584.2</v>
      </c>
      <c r="AF291" s="3">
        <f t="shared" si="911"/>
        <v>260000</v>
      </c>
      <c r="AG291" s="3">
        <f t="shared" si="911"/>
        <v>0</v>
      </c>
      <c r="AH291" s="3">
        <f t="shared" si="752"/>
        <v>260000</v>
      </c>
      <c r="AI291" s="3">
        <f t="shared" si="911"/>
        <v>0</v>
      </c>
      <c r="AJ291" s="3">
        <f t="shared" si="886"/>
        <v>260000</v>
      </c>
      <c r="AK291" s="3">
        <f t="shared" si="911"/>
        <v>0</v>
      </c>
      <c r="AL291" s="3">
        <f t="shared" si="898"/>
        <v>260000</v>
      </c>
      <c r="AM291" s="3">
        <f t="shared" si="911"/>
        <v>0</v>
      </c>
      <c r="AN291" s="3">
        <f t="shared" si="908"/>
        <v>260000</v>
      </c>
      <c r="AO291" s="3">
        <f t="shared" si="911"/>
        <v>0</v>
      </c>
      <c r="AP291" s="3">
        <f t="shared" si="909"/>
        <v>260000</v>
      </c>
      <c r="AQ291" s="3">
        <f>AQ292+AQ293</f>
        <v>0</v>
      </c>
      <c r="AR291" s="3">
        <f t="shared" si="862"/>
        <v>260000</v>
      </c>
      <c r="AS291" s="5"/>
      <c r="AT291" s="5"/>
    </row>
    <row r="292" spans="1:48" ht="54" x14ac:dyDescent="0.35">
      <c r="A292" s="30" t="s">
        <v>338</v>
      </c>
      <c r="B292" s="33" t="s">
        <v>253</v>
      </c>
      <c r="C292" s="2" t="s">
        <v>59</v>
      </c>
      <c r="D292" s="3">
        <v>152441.9</v>
      </c>
      <c r="E292" s="3">
        <v>-56569.932999999997</v>
      </c>
      <c r="F292" s="4">
        <f t="shared" si="750"/>
        <v>95871.967000000004</v>
      </c>
      <c r="G292" s="3"/>
      <c r="H292" s="4">
        <f t="shared" si="910"/>
        <v>95871.967000000004</v>
      </c>
      <c r="I292" s="3"/>
      <c r="J292" s="4">
        <f t="shared" si="893"/>
        <v>95871.967000000004</v>
      </c>
      <c r="K292" s="3"/>
      <c r="L292" s="4">
        <f t="shared" si="894"/>
        <v>95871.967000000004</v>
      </c>
      <c r="M292" s="3"/>
      <c r="N292" s="4">
        <f t="shared" si="904"/>
        <v>95871.967000000004</v>
      </c>
      <c r="O292" s="3"/>
      <c r="P292" s="4">
        <f t="shared" si="905"/>
        <v>95871.967000000004</v>
      </c>
      <c r="Q292" s="3"/>
      <c r="R292" s="3">
        <f t="shared" si="850"/>
        <v>95871.967000000004</v>
      </c>
      <c r="S292" s="3">
        <v>168660</v>
      </c>
      <c r="T292" s="3"/>
      <c r="U292" s="4">
        <f t="shared" si="751"/>
        <v>168660</v>
      </c>
      <c r="V292" s="3"/>
      <c r="W292" s="4">
        <f t="shared" si="882"/>
        <v>168660</v>
      </c>
      <c r="X292" s="3"/>
      <c r="Y292" s="4">
        <f t="shared" si="895"/>
        <v>168660</v>
      </c>
      <c r="Z292" s="3"/>
      <c r="AA292" s="4">
        <f t="shared" si="906"/>
        <v>168660</v>
      </c>
      <c r="AB292" s="3"/>
      <c r="AC292" s="4">
        <f t="shared" si="907"/>
        <v>168660</v>
      </c>
      <c r="AD292" s="3"/>
      <c r="AE292" s="3">
        <f t="shared" si="857"/>
        <v>168660</v>
      </c>
      <c r="AF292" s="3">
        <v>260000</v>
      </c>
      <c r="AG292" s="3"/>
      <c r="AH292" s="3">
        <f t="shared" si="752"/>
        <v>260000</v>
      </c>
      <c r="AI292" s="3"/>
      <c r="AJ292" s="3">
        <f t="shared" si="886"/>
        <v>260000</v>
      </c>
      <c r="AK292" s="3"/>
      <c r="AL292" s="3">
        <f t="shared" si="898"/>
        <v>260000</v>
      </c>
      <c r="AM292" s="3"/>
      <c r="AN292" s="3">
        <f t="shared" si="908"/>
        <v>260000</v>
      </c>
      <c r="AO292" s="3"/>
      <c r="AP292" s="3">
        <f t="shared" si="909"/>
        <v>260000</v>
      </c>
      <c r="AQ292" s="3"/>
      <c r="AR292" s="3">
        <f t="shared" si="862"/>
        <v>260000</v>
      </c>
      <c r="AS292" s="5" t="s">
        <v>102</v>
      </c>
      <c r="AT292" s="5"/>
    </row>
    <row r="293" spans="1:48" ht="54" x14ac:dyDescent="0.35">
      <c r="A293" s="30" t="s">
        <v>339</v>
      </c>
      <c r="B293" s="33" t="s">
        <v>401</v>
      </c>
      <c r="C293" s="2" t="s">
        <v>59</v>
      </c>
      <c r="D293" s="3"/>
      <c r="E293" s="3"/>
      <c r="F293" s="4"/>
      <c r="G293" s="3"/>
      <c r="H293" s="4"/>
      <c r="I293" s="3"/>
      <c r="J293" s="4"/>
      <c r="K293" s="3"/>
      <c r="L293" s="4"/>
      <c r="M293" s="3"/>
      <c r="N293" s="4"/>
      <c r="O293" s="3"/>
      <c r="P293" s="26"/>
      <c r="Q293" s="27"/>
      <c r="R293" s="3">
        <f t="shared" si="850"/>
        <v>0</v>
      </c>
      <c r="S293" s="3"/>
      <c r="T293" s="3"/>
      <c r="U293" s="4"/>
      <c r="V293" s="3"/>
      <c r="W293" s="4"/>
      <c r="X293" s="3"/>
      <c r="Y293" s="4"/>
      <c r="Z293" s="3"/>
      <c r="AA293" s="4"/>
      <c r="AB293" s="3"/>
      <c r="AC293" s="26"/>
      <c r="AD293" s="27">
        <f>11500-1575.8</f>
        <v>9924.2000000000007</v>
      </c>
      <c r="AE293" s="3">
        <f t="shared" si="857"/>
        <v>9924.2000000000007</v>
      </c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27"/>
      <c r="AQ293" s="27"/>
      <c r="AR293" s="3">
        <f t="shared" si="862"/>
        <v>0</v>
      </c>
      <c r="AS293" s="28">
        <v>330242500</v>
      </c>
      <c r="AT293" s="28"/>
      <c r="AU293" s="28"/>
      <c r="AV293" s="28"/>
    </row>
    <row r="294" spans="1:48" x14ac:dyDescent="0.35">
      <c r="A294" s="30"/>
      <c r="B294" s="22" t="s">
        <v>7</v>
      </c>
      <c r="C294" s="22"/>
      <c r="D294" s="3">
        <f>D298+D295+D296+D297+D299+D300+D301</f>
        <v>442565.6</v>
      </c>
      <c r="E294" s="3">
        <f>E298+E295+E296+E297+E299+E300+E301</f>
        <v>-565.25599999999997</v>
      </c>
      <c r="F294" s="4">
        <f t="shared" si="750"/>
        <v>442000.34399999998</v>
      </c>
      <c r="G294" s="3">
        <f>G298+G295+G296+G297+G299+G300+G301+G302</f>
        <v>44338.101999999999</v>
      </c>
      <c r="H294" s="4">
        <f t="shared" si="910"/>
        <v>486338.446</v>
      </c>
      <c r="I294" s="3">
        <f>I298+I295+I296+I297+I299+I300+I301+I302</f>
        <v>0</v>
      </c>
      <c r="J294" s="4">
        <f t="shared" si="893"/>
        <v>486338.446</v>
      </c>
      <c r="K294" s="3">
        <f>K298+K295+K296+K297+K299+K300+K301+K302</f>
        <v>33286.375999999997</v>
      </c>
      <c r="L294" s="4">
        <f t="shared" si="894"/>
        <v>519624.82199999999</v>
      </c>
      <c r="M294" s="3">
        <f>M298+M295+M296+M297+M299+M300+M301+M302</f>
        <v>0</v>
      </c>
      <c r="N294" s="4">
        <f t="shared" si="904"/>
        <v>519624.82199999999</v>
      </c>
      <c r="O294" s="3">
        <f>O298+O295+O296+O297+O299+O300+O301+O302</f>
        <v>-22676.884999999998</v>
      </c>
      <c r="P294" s="4">
        <f t="shared" si="905"/>
        <v>496947.93699999998</v>
      </c>
      <c r="Q294" s="3">
        <f>Q298+Q295+Q296+Q297+Q299+Q300+Q301+Q302</f>
        <v>-248832.98300000001</v>
      </c>
      <c r="R294" s="3">
        <f t="shared" si="850"/>
        <v>248114.95399999997</v>
      </c>
      <c r="S294" s="3">
        <f t="shared" ref="S294:AF294" si="912">S298+S295+S296+S297+S299+S300+S301</f>
        <v>303460.59999999998</v>
      </c>
      <c r="T294" s="3">
        <f t="shared" ref="T294" si="913">T298+T295+T296+T297+T299+T300+T301</f>
        <v>0</v>
      </c>
      <c r="U294" s="4">
        <f t="shared" si="751"/>
        <v>303460.59999999998</v>
      </c>
      <c r="V294" s="3">
        <f>V298+V295+V296+V297+V299+V300+V301+V302</f>
        <v>0</v>
      </c>
      <c r="W294" s="4">
        <f t="shared" si="882"/>
        <v>303460.59999999998</v>
      </c>
      <c r="X294" s="3">
        <f>X298+X295+X296+X297+X299+X300+X301+X302</f>
        <v>0</v>
      </c>
      <c r="Y294" s="4">
        <f t="shared" si="895"/>
        <v>303460.59999999998</v>
      </c>
      <c r="Z294" s="3">
        <f>Z298+Z295+Z296+Z297+Z299+Z300+Z301+Z302</f>
        <v>0</v>
      </c>
      <c r="AA294" s="4">
        <f t="shared" si="906"/>
        <v>303460.59999999998</v>
      </c>
      <c r="AB294" s="3">
        <f>AB298+AB295+AB296+AB297+AB299+AB300+AB301+AB302</f>
        <v>22287.462</v>
      </c>
      <c r="AC294" s="4">
        <f t="shared" si="907"/>
        <v>325748.06199999998</v>
      </c>
      <c r="AD294" s="3">
        <f>AD298+AD295+AD296+AD297+AD299+AD300+AD301+AD302</f>
        <v>123286.329</v>
      </c>
      <c r="AE294" s="3">
        <f t="shared" si="857"/>
        <v>449034.39099999995</v>
      </c>
      <c r="AF294" s="3">
        <f t="shared" si="912"/>
        <v>163030.6</v>
      </c>
      <c r="AG294" s="3">
        <f t="shared" ref="AG294" si="914">AG298+AG295+AG296+AG297+AG299+AG300+AG301</f>
        <v>0</v>
      </c>
      <c r="AH294" s="3">
        <f t="shared" si="752"/>
        <v>163030.6</v>
      </c>
      <c r="AI294" s="3">
        <f>AI298+AI295+AI296+AI297+AI299+AI300+AI301+AI302</f>
        <v>0</v>
      </c>
      <c r="AJ294" s="3">
        <f t="shared" si="886"/>
        <v>163030.6</v>
      </c>
      <c r="AK294" s="3">
        <f>AK298+AK295+AK296+AK297+AK299+AK300+AK301+AK302</f>
        <v>0</v>
      </c>
      <c r="AL294" s="3">
        <f t="shared" si="898"/>
        <v>163030.6</v>
      </c>
      <c r="AM294" s="3">
        <f>AM298+AM295+AM296+AM297+AM299+AM300+AM301+AM302</f>
        <v>0</v>
      </c>
      <c r="AN294" s="3">
        <f t="shared" si="908"/>
        <v>163030.6</v>
      </c>
      <c r="AO294" s="3">
        <f>AO298+AO295+AO296+AO297+AO299+AO300+AO301+AO302</f>
        <v>0</v>
      </c>
      <c r="AP294" s="3">
        <f t="shared" si="909"/>
        <v>163030.6</v>
      </c>
      <c r="AQ294" s="3">
        <f t="shared" ref="AQ294" si="915">AQ298+AQ295+AQ296+AQ297+AQ299+AQ300+AQ301+AQ302</f>
        <v>125546.65399999999</v>
      </c>
      <c r="AR294" s="3">
        <f t="shared" si="862"/>
        <v>288577.25400000002</v>
      </c>
      <c r="AS294" s="5"/>
      <c r="AT294" s="5"/>
    </row>
    <row r="295" spans="1:48" ht="54" x14ac:dyDescent="0.35">
      <c r="A295" s="30" t="s">
        <v>340</v>
      </c>
      <c r="B295" s="33" t="s">
        <v>103</v>
      </c>
      <c r="C295" s="2" t="s">
        <v>59</v>
      </c>
      <c r="D295" s="3">
        <v>43115.199999999997</v>
      </c>
      <c r="E295" s="3"/>
      <c r="F295" s="4">
        <f t="shared" si="750"/>
        <v>43115.199999999997</v>
      </c>
      <c r="G295" s="3">
        <v>13992.19</v>
      </c>
      <c r="H295" s="4">
        <f t="shared" si="910"/>
        <v>57107.39</v>
      </c>
      <c r="I295" s="3"/>
      <c r="J295" s="4">
        <f t="shared" si="893"/>
        <v>57107.39</v>
      </c>
      <c r="K295" s="3"/>
      <c r="L295" s="4">
        <f t="shared" si="894"/>
        <v>57107.39</v>
      </c>
      <c r="M295" s="3"/>
      <c r="N295" s="4">
        <f t="shared" si="904"/>
        <v>57107.39</v>
      </c>
      <c r="O295" s="3">
        <v>323.33300000000003</v>
      </c>
      <c r="P295" s="4">
        <f t="shared" si="905"/>
        <v>57430.722999999998</v>
      </c>
      <c r="Q295" s="3"/>
      <c r="R295" s="3">
        <f t="shared" si="850"/>
        <v>57430.722999999998</v>
      </c>
      <c r="S295" s="3">
        <v>0</v>
      </c>
      <c r="T295" s="3">
        <v>0</v>
      </c>
      <c r="U295" s="4">
        <f t="shared" si="751"/>
        <v>0</v>
      </c>
      <c r="V295" s="3">
        <v>0</v>
      </c>
      <c r="W295" s="4">
        <f t="shared" si="882"/>
        <v>0</v>
      </c>
      <c r="X295" s="3">
        <v>0</v>
      </c>
      <c r="Y295" s="4">
        <f t="shared" si="895"/>
        <v>0</v>
      </c>
      <c r="Z295" s="3">
        <v>0</v>
      </c>
      <c r="AA295" s="4">
        <f t="shared" si="906"/>
        <v>0</v>
      </c>
      <c r="AB295" s="3">
        <v>0</v>
      </c>
      <c r="AC295" s="4">
        <f t="shared" si="907"/>
        <v>0</v>
      </c>
      <c r="AD295" s="3">
        <v>0</v>
      </c>
      <c r="AE295" s="3">
        <f t="shared" si="857"/>
        <v>0</v>
      </c>
      <c r="AF295" s="3">
        <v>0</v>
      </c>
      <c r="AG295" s="3">
        <v>0</v>
      </c>
      <c r="AH295" s="3">
        <f t="shared" si="752"/>
        <v>0</v>
      </c>
      <c r="AI295" s="3">
        <v>0</v>
      </c>
      <c r="AJ295" s="3">
        <f t="shared" si="886"/>
        <v>0</v>
      </c>
      <c r="AK295" s="3">
        <v>0</v>
      </c>
      <c r="AL295" s="3">
        <f t="shared" si="898"/>
        <v>0</v>
      </c>
      <c r="AM295" s="3">
        <v>0</v>
      </c>
      <c r="AN295" s="3">
        <f t="shared" si="908"/>
        <v>0</v>
      </c>
      <c r="AO295" s="3">
        <v>0</v>
      </c>
      <c r="AP295" s="3">
        <f t="shared" si="909"/>
        <v>0</v>
      </c>
      <c r="AQ295" s="3">
        <v>0</v>
      </c>
      <c r="AR295" s="3">
        <f t="shared" si="862"/>
        <v>0</v>
      </c>
      <c r="AS295" s="5" t="s">
        <v>106</v>
      </c>
      <c r="AT295" s="5"/>
    </row>
    <row r="296" spans="1:48" ht="54" x14ac:dyDescent="0.35">
      <c r="A296" s="30" t="s">
        <v>341</v>
      </c>
      <c r="B296" s="33" t="s">
        <v>303</v>
      </c>
      <c r="C296" s="2" t="s">
        <v>59</v>
      </c>
      <c r="D296" s="3">
        <v>95000</v>
      </c>
      <c r="E296" s="3"/>
      <c r="F296" s="4">
        <f t="shared" si="750"/>
        <v>95000</v>
      </c>
      <c r="G296" s="3">
        <v>4341.2950000000001</v>
      </c>
      <c r="H296" s="4">
        <f t="shared" si="910"/>
        <v>99341.294999999998</v>
      </c>
      <c r="I296" s="3"/>
      <c r="J296" s="4">
        <f t="shared" si="893"/>
        <v>99341.294999999998</v>
      </c>
      <c r="K296" s="3">
        <v>33286.375999999997</v>
      </c>
      <c r="L296" s="4">
        <f t="shared" si="894"/>
        <v>132627.671</v>
      </c>
      <c r="M296" s="3"/>
      <c r="N296" s="4">
        <f t="shared" si="904"/>
        <v>132627.671</v>
      </c>
      <c r="O296" s="3"/>
      <c r="P296" s="4">
        <f t="shared" si="905"/>
        <v>132627.671</v>
      </c>
      <c r="Q296" s="3">
        <v>-94000</v>
      </c>
      <c r="R296" s="3">
        <f t="shared" si="850"/>
        <v>38627.671000000002</v>
      </c>
      <c r="S296" s="3">
        <v>97642.5</v>
      </c>
      <c r="T296" s="3"/>
      <c r="U296" s="4">
        <f t="shared" si="751"/>
        <v>97642.5</v>
      </c>
      <c r="V296" s="3"/>
      <c r="W296" s="4">
        <f t="shared" si="882"/>
        <v>97642.5</v>
      </c>
      <c r="X296" s="3"/>
      <c r="Y296" s="4">
        <f t="shared" si="895"/>
        <v>97642.5</v>
      </c>
      <c r="Z296" s="3"/>
      <c r="AA296" s="4">
        <f t="shared" si="906"/>
        <v>97642.5</v>
      </c>
      <c r="AB296" s="3"/>
      <c r="AC296" s="4">
        <f t="shared" si="907"/>
        <v>97642.5</v>
      </c>
      <c r="AD296" s="3">
        <v>94000</v>
      </c>
      <c r="AE296" s="3">
        <f t="shared" si="857"/>
        <v>191642.5</v>
      </c>
      <c r="AF296" s="3">
        <v>0</v>
      </c>
      <c r="AG296" s="3">
        <v>0</v>
      </c>
      <c r="AH296" s="3">
        <f t="shared" si="752"/>
        <v>0</v>
      </c>
      <c r="AI296" s="3">
        <v>0</v>
      </c>
      <c r="AJ296" s="3">
        <f t="shared" si="886"/>
        <v>0</v>
      </c>
      <c r="AK296" s="3">
        <v>0</v>
      </c>
      <c r="AL296" s="3">
        <f t="shared" si="898"/>
        <v>0</v>
      </c>
      <c r="AM296" s="3">
        <v>0</v>
      </c>
      <c r="AN296" s="3">
        <f t="shared" si="908"/>
        <v>0</v>
      </c>
      <c r="AO296" s="3">
        <v>0</v>
      </c>
      <c r="AP296" s="3">
        <f t="shared" si="909"/>
        <v>0</v>
      </c>
      <c r="AQ296" s="3">
        <v>0</v>
      </c>
      <c r="AR296" s="3">
        <f t="shared" si="862"/>
        <v>0</v>
      </c>
      <c r="AS296" s="5" t="s">
        <v>107</v>
      </c>
      <c r="AT296" s="5"/>
    </row>
    <row r="297" spans="1:48" ht="54" x14ac:dyDescent="0.35">
      <c r="A297" s="30" t="s">
        <v>342</v>
      </c>
      <c r="B297" s="33" t="s">
        <v>104</v>
      </c>
      <c r="C297" s="2" t="s">
        <v>59</v>
      </c>
      <c r="D297" s="3">
        <v>123313</v>
      </c>
      <c r="E297" s="3"/>
      <c r="F297" s="4">
        <f t="shared" si="750"/>
        <v>123313</v>
      </c>
      <c r="G297" s="3"/>
      <c r="H297" s="4">
        <f t="shared" si="910"/>
        <v>123313</v>
      </c>
      <c r="I297" s="3"/>
      <c r="J297" s="4">
        <f t="shared" si="893"/>
        <v>123313</v>
      </c>
      <c r="K297" s="3"/>
      <c r="L297" s="4">
        <f t="shared" si="894"/>
        <v>123313</v>
      </c>
      <c r="M297" s="3"/>
      <c r="N297" s="4">
        <f t="shared" si="904"/>
        <v>123313</v>
      </c>
      <c r="O297" s="3">
        <f>-575.56-137.196</f>
        <v>-712.75599999999997</v>
      </c>
      <c r="P297" s="4">
        <f t="shared" si="905"/>
        <v>122600.24400000001</v>
      </c>
      <c r="Q297" s="3">
        <v>-29286.329000000002</v>
      </c>
      <c r="R297" s="3">
        <f t="shared" si="850"/>
        <v>93313.915000000008</v>
      </c>
      <c r="S297" s="3">
        <v>0</v>
      </c>
      <c r="T297" s="3">
        <v>0</v>
      </c>
      <c r="U297" s="4">
        <f t="shared" si="751"/>
        <v>0</v>
      </c>
      <c r="V297" s="3">
        <v>0</v>
      </c>
      <c r="W297" s="4">
        <f t="shared" si="882"/>
        <v>0</v>
      </c>
      <c r="X297" s="3">
        <v>0</v>
      </c>
      <c r="Y297" s="4">
        <f t="shared" si="895"/>
        <v>0</v>
      </c>
      <c r="Z297" s="3">
        <v>0</v>
      </c>
      <c r="AA297" s="4">
        <f t="shared" si="906"/>
        <v>0</v>
      </c>
      <c r="AB297" s="3"/>
      <c r="AC297" s="4">
        <f t="shared" si="907"/>
        <v>0</v>
      </c>
      <c r="AD297" s="3">
        <v>29286.329000000002</v>
      </c>
      <c r="AE297" s="3">
        <f t="shared" si="857"/>
        <v>29286.329000000002</v>
      </c>
      <c r="AF297" s="3">
        <v>0</v>
      </c>
      <c r="AG297" s="3">
        <v>0</v>
      </c>
      <c r="AH297" s="3">
        <f t="shared" si="752"/>
        <v>0</v>
      </c>
      <c r="AI297" s="3">
        <v>0</v>
      </c>
      <c r="AJ297" s="3">
        <f t="shared" si="886"/>
        <v>0</v>
      </c>
      <c r="AK297" s="3">
        <v>0</v>
      </c>
      <c r="AL297" s="3">
        <f t="shared" si="898"/>
        <v>0</v>
      </c>
      <c r="AM297" s="3">
        <v>0</v>
      </c>
      <c r="AN297" s="3">
        <f t="shared" si="908"/>
        <v>0</v>
      </c>
      <c r="AO297" s="3">
        <v>0</v>
      </c>
      <c r="AP297" s="3">
        <f t="shared" si="909"/>
        <v>0</v>
      </c>
      <c r="AQ297" s="3">
        <v>0</v>
      </c>
      <c r="AR297" s="3">
        <f t="shared" si="862"/>
        <v>0</v>
      </c>
      <c r="AS297" s="5" t="s">
        <v>108</v>
      </c>
      <c r="AT297" s="5"/>
    </row>
    <row r="298" spans="1:48" ht="54" x14ac:dyDescent="0.35">
      <c r="A298" s="30" t="s">
        <v>343</v>
      </c>
      <c r="B298" s="33" t="s">
        <v>307</v>
      </c>
      <c r="C298" s="2" t="s">
        <v>59</v>
      </c>
      <c r="D298" s="3">
        <v>0</v>
      </c>
      <c r="E298" s="3">
        <v>0</v>
      </c>
      <c r="F298" s="4">
        <f t="shared" si="750"/>
        <v>0</v>
      </c>
      <c r="G298" s="3">
        <v>0</v>
      </c>
      <c r="H298" s="4">
        <f t="shared" si="910"/>
        <v>0</v>
      </c>
      <c r="I298" s="3">
        <v>0</v>
      </c>
      <c r="J298" s="4">
        <f t="shared" si="893"/>
        <v>0</v>
      </c>
      <c r="K298" s="3">
        <v>0</v>
      </c>
      <c r="L298" s="4">
        <f t="shared" si="894"/>
        <v>0</v>
      </c>
      <c r="M298" s="3">
        <v>0</v>
      </c>
      <c r="N298" s="4">
        <f t="shared" si="904"/>
        <v>0</v>
      </c>
      <c r="O298" s="3">
        <v>0</v>
      </c>
      <c r="P298" s="4">
        <f t="shared" si="905"/>
        <v>0</v>
      </c>
      <c r="Q298" s="3">
        <v>0</v>
      </c>
      <c r="R298" s="3">
        <f t="shared" si="850"/>
        <v>0</v>
      </c>
      <c r="S298" s="3">
        <v>0</v>
      </c>
      <c r="T298" s="3">
        <v>0</v>
      </c>
      <c r="U298" s="4">
        <f t="shared" si="751"/>
        <v>0</v>
      </c>
      <c r="V298" s="3">
        <v>0</v>
      </c>
      <c r="W298" s="4">
        <f t="shared" si="882"/>
        <v>0</v>
      </c>
      <c r="X298" s="3">
        <v>0</v>
      </c>
      <c r="Y298" s="4">
        <f t="shared" si="895"/>
        <v>0</v>
      </c>
      <c r="Z298" s="3">
        <v>0</v>
      </c>
      <c r="AA298" s="4">
        <f t="shared" si="906"/>
        <v>0</v>
      </c>
      <c r="AB298" s="3">
        <v>0</v>
      </c>
      <c r="AC298" s="4">
        <f t="shared" si="907"/>
        <v>0</v>
      </c>
      <c r="AD298" s="3">
        <v>0</v>
      </c>
      <c r="AE298" s="3">
        <f t="shared" si="857"/>
        <v>0</v>
      </c>
      <c r="AF298" s="3">
        <v>68921.600000000006</v>
      </c>
      <c r="AG298" s="3"/>
      <c r="AH298" s="3">
        <f t="shared" si="752"/>
        <v>68921.600000000006</v>
      </c>
      <c r="AI298" s="3"/>
      <c r="AJ298" s="3">
        <f t="shared" si="886"/>
        <v>68921.600000000006</v>
      </c>
      <c r="AK298" s="3"/>
      <c r="AL298" s="3">
        <f t="shared" si="898"/>
        <v>68921.600000000006</v>
      </c>
      <c r="AM298" s="3"/>
      <c r="AN298" s="3">
        <f t="shared" si="908"/>
        <v>68921.600000000006</v>
      </c>
      <c r="AO298" s="3"/>
      <c r="AP298" s="3">
        <f t="shared" si="909"/>
        <v>68921.600000000006</v>
      </c>
      <c r="AQ298" s="3"/>
      <c r="AR298" s="3">
        <f t="shared" si="862"/>
        <v>68921.600000000006</v>
      </c>
      <c r="AS298" s="5" t="s">
        <v>111</v>
      </c>
      <c r="AT298" s="5"/>
    </row>
    <row r="299" spans="1:48" ht="54" x14ac:dyDescent="0.35">
      <c r="A299" s="30" t="s">
        <v>348</v>
      </c>
      <c r="B299" s="33" t="s">
        <v>105</v>
      </c>
      <c r="C299" s="2" t="s">
        <v>59</v>
      </c>
      <c r="D299" s="3">
        <v>167337.4</v>
      </c>
      <c r="E299" s="3"/>
      <c r="F299" s="4">
        <f t="shared" si="750"/>
        <v>167337.4</v>
      </c>
      <c r="G299" s="3"/>
      <c r="H299" s="4">
        <f t="shared" si="910"/>
        <v>167337.4</v>
      </c>
      <c r="I299" s="3"/>
      <c r="J299" s="4">
        <f t="shared" si="893"/>
        <v>167337.4</v>
      </c>
      <c r="K299" s="3"/>
      <c r="L299" s="4">
        <f t="shared" si="894"/>
        <v>167337.4</v>
      </c>
      <c r="M299" s="3"/>
      <c r="N299" s="4">
        <f t="shared" si="904"/>
        <v>167337.4</v>
      </c>
      <c r="O299" s="3">
        <f>-22287.462</f>
        <v>-22287.462</v>
      </c>
      <c r="P299" s="4">
        <f t="shared" si="905"/>
        <v>145049.93799999999</v>
      </c>
      <c r="Q299" s="3">
        <v>-125546.65399999999</v>
      </c>
      <c r="R299" s="3">
        <f t="shared" si="850"/>
        <v>19503.284</v>
      </c>
      <c r="S299" s="3">
        <v>102061.5</v>
      </c>
      <c r="T299" s="3"/>
      <c r="U299" s="4">
        <f t="shared" si="751"/>
        <v>102061.5</v>
      </c>
      <c r="V299" s="3"/>
      <c r="W299" s="4">
        <f t="shared" si="882"/>
        <v>102061.5</v>
      </c>
      <c r="X299" s="3"/>
      <c r="Y299" s="4">
        <f t="shared" si="895"/>
        <v>102061.5</v>
      </c>
      <c r="Z299" s="3"/>
      <c r="AA299" s="4">
        <f t="shared" si="906"/>
        <v>102061.5</v>
      </c>
      <c r="AB299" s="3">
        <f>22287.462</f>
        <v>22287.462</v>
      </c>
      <c r="AC299" s="4">
        <f t="shared" si="907"/>
        <v>124348.962</v>
      </c>
      <c r="AD299" s="3"/>
      <c r="AE299" s="3">
        <f t="shared" si="857"/>
        <v>124348.962</v>
      </c>
      <c r="AF299" s="3">
        <v>0</v>
      </c>
      <c r="AG299" s="3">
        <v>0</v>
      </c>
      <c r="AH299" s="3">
        <f t="shared" si="752"/>
        <v>0</v>
      </c>
      <c r="AI299" s="3">
        <v>0</v>
      </c>
      <c r="AJ299" s="3">
        <f t="shared" si="886"/>
        <v>0</v>
      </c>
      <c r="AK299" s="3">
        <v>0</v>
      </c>
      <c r="AL299" s="3">
        <f t="shared" si="898"/>
        <v>0</v>
      </c>
      <c r="AM299" s="3">
        <v>0</v>
      </c>
      <c r="AN299" s="3">
        <f t="shared" si="908"/>
        <v>0</v>
      </c>
      <c r="AO299" s="3">
        <v>0</v>
      </c>
      <c r="AP299" s="3">
        <f t="shared" si="909"/>
        <v>0</v>
      </c>
      <c r="AQ299" s="3">
        <v>125546.65399999999</v>
      </c>
      <c r="AR299" s="3">
        <f t="shared" si="862"/>
        <v>125546.65399999999</v>
      </c>
      <c r="AS299" s="5" t="s">
        <v>109</v>
      </c>
      <c r="AT299" s="5"/>
    </row>
    <row r="300" spans="1:48" ht="54" x14ac:dyDescent="0.35">
      <c r="A300" s="30" t="s">
        <v>354</v>
      </c>
      <c r="B300" s="33" t="s">
        <v>309</v>
      </c>
      <c r="C300" s="2" t="s">
        <v>59</v>
      </c>
      <c r="D300" s="3">
        <v>13800</v>
      </c>
      <c r="E300" s="3">
        <v>-565.25599999999997</v>
      </c>
      <c r="F300" s="4">
        <f t="shared" si="750"/>
        <v>13234.744000000001</v>
      </c>
      <c r="G300" s="3"/>
      <c r="H300" s="4">
        <f t="shared" si="910"/>
        <v>13234.744000000001</v>
      </c>
      <c r="I300" s="3"/>
      <c r="J300" s="4">
        <f t="shared" si="893"/>
        <v>13234.744000000001</v>
      </c>
      <c r="K300" s="3"/>
      <c r="L300" s="4">
        <f t="shared" si="894"/>
        <v>13234.744000000001</v>
      </c>
      <c r="M300" s="3"/>
      <c r="N300" s="4">
        <f t="shared" si="904"/>
        <v>13234.744000000001</v>
      </c>
      <c r="O300" s="3"/>
      <c r="P300" s="4">
        <f t="shared" si="905"/>
        <v>13234.744000000001</v>
      </c>
      <c r="Q300" s="3"/>
      <c r="R300" s="3">
        <f t="shared" si="850"/>
        <v>13234.744000000001</v>
      </c>
      <c r="S300" s="3">
        <v>103756.6</v>
      </c>
      <c r="T300" s="3"/>
      <c r="U300" s="4">
        <f t="shared" si="751"/>
        <v>103756.6</v>
      </c>
      <c r="V300" s="3"/>
      <c r="W300" s="4">
        <f t="shared" si="882"/>
        <v>103756.6</v>
      </c>
      <c r="X300" s="3"/>
      <c r="Y300" s="4">
        <f t="shared" si="895"/>
        <v>103756.6</v>
      </c>
      <c r="Z300" s="3"/>
      <c r="AA300" s="4">
        <f t="shared" si="906"/>
        <v>103756.6</v>
      </c>
      <c r="AB300" s="3"/>
      <c r="AC300" s="4">
        <f t="shared" si="907"/>
        <v>103756.6</v>
      </c>
      <c r="AD300" s="3"/>
      <c r="AE300" s="3">
        <f t="shared" si="857"/>
        <v>103756.6</v>
      </c>
      <c r="AF300" s="3">
        <v>90000</v>
      </c>
      <c r="AG300" s="3"/>
      <c r="AH300" s="3">
        <f t="shared" si="752"/>
        <v>90000</v>
      </c>
      <c r="AI300" s="3"/>
      <c r="AJ300" s="3">
        <f t="shared" si="886"/>
        <v>90000</v>
      </c>
      <c r="AK300" s="3"/>
      <c r="AL300" s="3">
        <f t="shared" si="898"/>
        <v>90000</v>
      </c>
      <c r="AM300" s="3"/>
      <c r="AN300" s="3">
        <f t="shared" si="908"/>
        <v>90000</v>
      </c>
      <c r="AO300" s="3"/>
      <c r="AP300" s="3">
        <f t="shared" si="909"/>
        <v>90000</v>
      </c>
      <c r="AQ300" s="3"/>
      <c r="AR300" s="3">
        <f t="shared" si="862"/>
        <v>90000</v>
      </c>
      <c r="AS300" s="5" t="s">
        <v>110</v>
      </c>
      <c r="AT300" s="5"/>
    </row>
    <row r="301" spans="1:48" ht="54" x14ac:dyDescent="0.35">
      <c r="A301" s="30" t="s">
        <v>367</v>
      </c>
      <c r="B301" s="33" t="s">
        <v>308</v>
      </c>
      <c r="C301" s="2" t="s">
        <v>59</v>
      </c>
      <c r="D301" s="3">
        <v>0</v>
      </c>
      <c r="E301" s="3">
        <v>0</v>
      </c>
      <c r="F301" s="4">
        <f t="shared" si="750"/>
        <v>0</v>
      </c>
      <c r="G301" s="3">
        <v>0</v>
      </c>
      <c r="H301" s="4">
        <f t="shared" si="910"/>
        <v>0</v>
      </c>
      <c r="I301" s="3">
        <v>0</v>
      </c>
      <c r="J301" s="4">
        <f t="shared" si="893"/>
        <v>0</v>
      </c>
      <c r="K301" s="3">
        <v>0</v>
      </c>
      <c r="L301" s="4">
        <f t="shared" si="894"/>
        <v>0</v>
      </c>
      <c r="M301" s="3">
        <v>0</v>
      </c>
      <c r="N301" s="4">
        <f t="shared" si="904"/>
        <v>0</v>
      </c>
      <c r="O301" s="3">
        <v>0</v>
      </c>
      <c r="P301" s="4">
        <f t="shared" si="905"/>
        <v>0</v>
      </c>
      <c r="Q301" s="3">
        <v>0</v>
      </c>
      <c r="R301" s="3">
        <f t="shared" si="850"/>
        <v>0</v>
      </c>
      <c r="S301" s="3">
        <v>0</v>
      </c>
      <c r="T301" s="3">
        <v>0</v>
      </c>
      <c r="U301" s="4">
        <f t="shared" si="751"/>
        <v>0</v>
      </c>
      <c r="V301" s="3">
        <v>0</v>
      </c>
      <c r="W301" s="4">
        <f t="shared" si="882"/>
        <v>0</v>
      </c>
      <c r="X301" s="3">
        <v>0</v>
      </c>
      <c r="Y301" s="4">
        <f t="shared" si="895"/>
        <v>0</v>
      </c>
      <c r="Z301" s="3">
        <v>0</v>
      </c>
      <c r="AA301" s="4">
        <f t="shared" si="906"/>
        <v>0</v>
      </c>
      <c r="AB301" s="3">
        <v>0</v>
      </c>
      <c r="AC301" s="4">
        <f t="shared" si="907"/>
        <v>0</v>
      </c>
      <c r="AD301" s="3">
        <v>0</v>
      </c>
      <c r="AE301" s="3">
        <f t="shared" si="857"/>
        <v>0</v>
      </c>
      <c r="AF301" s="3">
        <v>4109</v>
      </c>
      <c r="AG301" s="3"/>
      <c r="AH301" s="3">
        <f t="shared" si="752"/>
        <v>4109</v>
      </c>
      <c r="AI301" s="3"/>
      <c r="AJ301" s="3">
        <f t="shared" si="886"/>
        <v>4109</v>
      </c>
      <c r="AK301" s="3"/>
      <c r="AL301" s="3">
        <f t="shared" si="898"/>
        <v>4109</v>
      </c>
      <c r="AM301" s="3"/>
      <c r="AN301" s="3">
        <f t="shared" si="908"/>
        <v>4109</v>
      </c>
      <c r="AO301" s="3"/>
      <c r="AP301" s="3">
        <f t="shared" si="909"/>
        <v>4109</v>
      </c>
      <c r="AQ301" s="3"/>
      <c r="AR301" s="3">
        <f t="shared" si="862"/>
        <v>4109</v>
      </c>
      <c r="AS301" s="5" t="s">
        <v>112</v>
      </c>
      <c r="AT301" s="5"/>
    </row>
    <row r="302" spans="1:48" ht="54" x14ac:dyDescent="0.35">
      <c r="A302" s="30" t="s">
        <v>368</v>
      </c>
      <c r="B302" s="33" t="s">
        <v>355</v>
      </c>
      <c r="C302" s="2" t="s">
        <v>59</v>
      </c>
      <c r="D302" s="3"/>
      <c r="E302" s="3"/>
      <c r="F302" s="4"/>
      <c r="G302" s="3">
        <v>26004.616999999998</v>
      </c>
      <c r="H302" s="4">
        <f t="shared" si="910"/>
        <v>26004.616999999998</v>
      </c>
      <c r="I302" s="3"/>
      <c r="J302" s="4">
        <f t="shared" si="893"/>
        <v>26004.616999999998</v>
      </c>
      <c r="K302" s="3"/>
      <c r="L302" s="4">
        <f t="shared" si="894"/>
        <v>26004.616999999998</v>
      </c>
      <c r="M302" s="3"/>
      <c r="N302" s="4">
        <f t="shared" si="904"/>
        <v>26004.616999999998</v>
      </c>
      <c r="O302" s="3"/>
      <c r="P302" s="4">
        <f t="shared" si="905"/>
        <v>26004.616999999998</v>
      </c>
      <c r="Q302" s="3"/>
      <c r="R302" s="3">
        <f t="shared" si="850"/>
        <v>26004.616999999998</v>
      </c>
      <c r="S302" s="3"/>
      <c r="T302" s="3"/>
      <c r="U302" s="4"/>
      <c r="V302" s="3"/>
      <c r="W302" s="4">
        <f t="shared" si="882"/>
        <v>0</v>
      </c>
      <c r="X302" s="3"/>
      <c r="Y302" s="4">
        <f t="shared" si="895"/>
        <v>0</v>
      </c>
      <c r="Z302" s="3"/>
      <c r="AA302" s="4">
        <f t="shared" si="906"/>
        <v>0</v>
      </c>
      <c r="AB302" s="3"/>
      <c r="AC302" s="4">
        <f t="shared" si="907"/>
        <v>0</v>
      </c>
      <c r="AD302" s="3"/>
      <c r="AE302" s="3">
        <f t="shared" si="857"/>
        <v>0</v>
      </c>
      <c r="AF302" s="3"/>
      <c r="AG302" s="3"/>
      <c r="AH302" s="3"/>
      <c r="AI302" s="3"/>
      <c r="AJ302" s="3">
        <f t="shared" si="886"/>
        <v>0</v>
      </c>
      <c r="AK302" s="3"/>
      <c r="AL302" s="3">
        <f t="shared" si="898"/>
        <v>0</v>
      </c>
      <c r="AM302" s="3"/>
      <c r="AN302" s="3">
        <f t="shared" si="908"/>
        <v>0</v>
      </c>
      <c r="AO302" s="3"/>
      <c r="AP302" s="3">
        <f t="shared" si="909"/>
        <v>0</v>
      </c>
      <c r="AQ302" s="3"/>
      <c r="AR302" s="3">
        <f t="shared" si="862"/>
        <v>0</v>
      </c>
      <c r="AS302" s="5" t="s">
        <v>334</v>
      </c>
      <c r="AT302" s="5"/>
    </row>
    <row r="303" spans="1:48" x14ac:dyDescent="0.35">
      <c r="A303" s="30"/>
      <c r="B303" s="33" t="s">
        <v>15</v>
      </c>
      <c r="C303" s="35"/>
      <c r="D303" s="3">
        <f>D304+D305+D306</f>
        <v>88629.499999999985</v>
      </c>
      <c r="E303" s="3">
        <f>E304+E305+E306+E307</f>
        <v>3426.3</v>
      </c>
      <c r="F303" s="4">
        <f t="shared" si="750"/>
        <v>92055.799999999988</v>
      </c>
      <c r="G303" s="3">
        <f>G304+G305+G306+G307</f>
        <v>16183.850999999999</v>
      </c>
      <c r="H303" s="4">
        <f t="shared" si="910"/>
        <v>108239.65099999998</v>
      </c>
      <c r="I303" s="3">
        <f>I304+I305+I306+I307</f>
        <v>0</v>
      </c>
      <c r="J303" s="4">
        <f t="shared" si="893"/>
        <v>108239.65099999998</v>
      </c>
      <c r="K303" s="3">
        <f>K304+K305+K306+K307</f>
        <v>244.03</v>
      </c>
      <c r="L303" s="4">
        <f t="shared" si="894"/>
        <v>108483.68099999998</v>
      </c>
      <c r="M303" s="3">
        <f>M304+M305+M306+M307</f>
        <v>0</v>
      </c>
      <c r="N303" s="4">
        <f t="shared" si="904"/>
        <v>108483.68099999998</v>
      </c>
      <c r="O303" s="3">
        <f>O304+O305+O306+O307</f>
        <v>0</v>
      </c>
      <c r="P303" s="4">
        <f t="shared" si="905"/>
        <v>108483.68099999998</v>
      </c>
      <c r="Q303" s="3">
        <f>Q304+Q305+Q306+Q307</f>
        <v>-19691.926000000094</v>
      </c>
      <c r="R303" s="3">
        <f t="shared" si="850"/>
        <v>88791.754999999888</v>
      </c>
      <c r="S303" s="3">
        <f t="shared" ref="S303:AF303" si="916">S304+S305+S306</f>
        <v>45508.7</v>
      </c>
      <c r="T303" s="3">
        <f>T304+T305+T306+T307</f>
        <v>0</v>
      </c>
      <c r="U303" s="4">
        <f t="shared" si="751"/>
        <v>45508.7</v>
      </c>
      <c r="V303" s="3">
        <f>V304+V305+V306+V307</f>
        <v>0</v>
      </c>
      <c r="W303" s="4">
        <f t="shared" si="882"/>
        <v>45508.7</v>
      </c>
      <c r="X303" s="3">
        <f>X304+X305+X306+X307</f>
        <v>0</v>
      </c>
      <c r="Y303" s="4">
        <f t="shared" si="895"/>
        <v>45508.7</v>
      </c>
      <c r="Z303" s="3">
        <f>Z304+Z305+Z306+Z307</f>
        <v>0</v>
      </c>
      <c r="AA303" s="4">
        <f t="shared" si="906"/>
        <v>45508.7</v>
      </c>
      <c r="AB303" s="3">
        <f>AB304+AB305+AB306+AB307</f>
        <v>0</v>
      </c>
      <c r="AC303" s="4">
        <f t="shared" si="907"/>
        <v>45508.7</v>
      </c>
      <c r="AD303" s="3">
        <f>AD304+AD305+AD306+AD307</f>
        <v>62983.002</v>
      </c>
      <c r="AE303" s="3">
        <f t="shared" si="857"/>
        <v>108491.70199999999</v>
      </c>
      <c r="AF303" s="3">
        <f t="shared" si="916"/>
        <v>12285.5</v>
      </c>
      <c r="AG303" s="3">
        <f>AG304+AG305+AG306+AG307</f>
        <v>0</v>
      </c>
      <c r="AH303" s="3">
        <f t="shared" si="752"/>
        <v>12285.5</v>
      </c>
      <c r="AI303" s="3">
        <f>AI304+AI305+AI306+AI307</f>
        <v>0</v>
      </c>
      <c r="AJ303" s="3">
        <f t="shared" si="886"/>
        <v>12285.5</v>
      </c>
      <c r="AK303" s="3">
        <f>AK304+AK305+AK306+AK307</f>
        <v>0</v>
      </c>
      <c r="AL303" s="3">
        <f t="shared" si="898"/>
        <v>12285.5</v>
      </c>
      <c r="AM303" s="3">
        <f>AM304+AM305+AM306+AM307</f>
        <v>0</v>
      </c>
      <c r="AN303" s="3">
        <f t="shared" si="908"/>
        <v>12285.5</v>
      </c>
      <c r="AO303" s="3">
        <f>AO304+AO305+AO306+AO307</f>
        <v>0</v>
      </c>
      <c r="AP303" s="3">
        <f t="shared" si="909"/>
        <v>12285.5</v>
      </c>
      <c r="AQ303" s="3">
        <f t="shared" ref="AQ303" si="917">AQ304+AQ305+AQ306+AQ307</f>
        <v>55416.644</v>
      </c>
      <c r="AR303" s="3">
        <f t="shared" si="862"/>
        <v>67702.144</v>
      </c>
      <c r="AS303" s="5"/>
      <c r="AT303" s="5"/>
    </row>
    <row r="304" spans="1:48" ht="54" x14ac:dyDescent="0.35">
      <c r="A304" s="30" t="s">
        <v>369</v>
      </c>
      <c r="B304" s="33" t="s">
        <v>304</v>
      </c>
      <c r="C304" s="2" t="s">
        <v>59</v>
      </c>
      <c r="D304" s="3">
        <v>43992.2</v>
      </c>
      <c r="E304" s="3"/>
      <c r="F304" s="4">
        <f t="shared" si="750"/>
        <v>43992.2</v>
      </c>
      <c r="G304" s="3">
        <v>11424.444</v>
      </c>
      <c r="H304" s="4">
        <f t="shared" si="910"/>
        <v>55416.644</v>
      </c>
      <c r="I304" s="3"/>
      <c r="J304" s="4">
        <f t="shared" si="893"/>
        <v>55416.644</v>
      </c>
      <c r="K304" s="3"/>
      <c r="L304" s="4">
        <f t="shared" si="894"/>
        <v>55416.644</v>
      </c>
      <c r="M304" s="3"/>
      <c r="N304" s="4">
        <f t="shared" si="904"/>
        <v>55416.644</v>
      </c>
      <c r="O304" s="3"/>
      <c r="P304" s="4">
        <f t="shared" si="905"/>
        <v>55416.644</v>
      </c>
      <c r="Q304" s="3">
        <v>-55416.644</v>
      </c>
      <c r="R304" s="3">
        <f t="shared" si="850"/>
        <v>0</v>
      </c>
      <c r="S304" s="3">
        <v>0</v>
      </c>
      <c r="T304" s="3">
        <v>0</v>
      </c>
      <c r="U304" s="4">
        <f t="shared" si="751"/>
        <v>0</v>
      </c>
      <c r="V304" s="3">
        <v>0</v>
      </c>
      <c r="W304" s="4">
        <f t="shared" si="882"/>
        <v>0</v>
      </c>
      <c r="X304" s="3">
        <v>0</v>
      </c>
      <c r="Y304" s="4">
        <f t="shared" si="895"/>
        <v>0</v>
      </c>
      <c r="Z304" s="3">
        <v>0</v>
      </c>
      <c r="AA304" s="4">
        <f t="shared" si="906"/>
        <v>0</v>
      </c>
      <c r="AB304" s="3"/>
      <c r="AC304" s="4">
        <f t="shared" si="907"/>
        <v>0</v>
      </c>
      <c r="AD304" s="3"/>
      <c r="AE304" s="3">
        <f t="shared" si="857"/>
        <v>0</v>
      </c>
      <c r="AF304" s="3">
        <v>0</v>
      </c>
      <c r="AG304" s="3">
        <v>0</v>
      </c>
      <c r="AH304" s="3">
        <f t="shared" si="752"/>
        <v>0</v>
      </c>
      <c r="AI304" s="3">
        <v>0</v>
      </c>
      <c r="AJ304" s="3">
        <f t="shared" si="886"/>
        <v>0</v>
      </c>
      <c r="AK304" s="3">
        <v>0</v>
      </c>
      <c r="AL304" s="3">
        <f t="shared" si="898"/>
        <v>0</v>
      </c>
      <c r="AM304" s="3">
        <v>0</v>
      </c>
      <c r="AN304" s="3">
        <f t="shared" si="908"/>
        <v>0</v>
      </c>
      <c r="AO304" s="3">
        <v>0</v>
      </c>
      <c r="AP304" s="3">
        <f t="shared" si="909"/>
        <v>0</v>
      </c>
      <c r="AQ304" s="3">
        <v>55416.644</v>
      </c>
      <c r="AR304" s="3">
        <f t="shared" si="862"/>
        <v>55416.644</v>
      </c>
      <c r="AS304" s="5" t="s">
        <v>138</v>
      </c>
      <c r="AT304" s="5"/>
    </row>
    <row r="305" spans="1:48" ht="54" x14ac:dyDescent="0.35">
      <c r="A305" s="30" t="s">
        <v>370</v>
      </c>
      <c r="B305" s="33" t="s">
        <v>317</v>
      </c>
      <c r="C305" s="2" t="s">
        <v>59</v>
      </c>
      <c r="D305" s="3">
        <v>32456.6</v>
      </c>
      <c r="E305" s="3"/>
      <c r="F305" s="4">
        <f t="shared" si="750"/>
        <v>32456.6</v>
      </c>
      <c r="G305" s="3"/>
      <c r="H305" s="4">
        <f t="shared" si="910"/>
        <v>32456.6</v>
      </c>
      <c r="I305" s="3"/>
      <c r="J305" s="4">
        <f t="shared" si="893"/>
        <v>32456.6</v>
      </c>
      <c r="K305" s="3"/>
      <c r="L305" s="4">
        <f t="shared" si="894"/>
        <v>32456.6</v>
      </c>
      <c r="M305" s="3"/>
      <c r="N305" s="4">
        <f t="shared" si="904"/>
        <v>32456.6</v>
      </c>
      <c r="O305" s="3"/>
      <c r="P305" s="26">
        <f t="shared" si="905"/>
        <v>32456.6</v>
      </c>
      <c r="Q305" s="27">
        <f>38111.0979999999-2386.38</f>
        <v>35724.717999999906</v>
      </c>
      <c r="R305" s="3">
        <f t="shared" si="850"/>
        <v>68181.317999999912</v>
      </c>
      <c r="S305" s="3">
        <v>29500</v>
      </c>
      <c r="T305" s="3"/>
      <c r="U305" s="4">
        <f t="shared" si="751"/>
        <v>29500</v>
      </c>
      <c r="V305" s="3"/>
      <c r="W305" s="4">
        <f t="shared" si="882"/>
        <v>29500</v>
      </c>
      <c r="X305" s="3"/>
      <c r="Y305" s="4">
        <f t="shared" si="895"/>
        <v>29500</v>
      </c>
      <c r="Z305" s="3"/>
      <c r="AA305" s="4">
        <f t="shared" si="906"/>
        <v>29500</v>
      </c>
      <c r="AB305" s="3"/>
      <c r="AC305" s="26">
        <f t="shared" si="907"/>
        <v>29500</v>
      </c>
      <c r="AD305" s="27">
        <v>62983.002</v>
      </c>
      <c r="AE305" s="3">
        <f t="shared" si="857"/>
        <v>92483.002000000008</v>
      </c>
      <c r="AF305" s="3">
        <v>0</v>
      </c>
      <c r="AG305" s="3">
        <v>0</v>
      </c>
      <c r="AH305" s="3">
        <f t="shared" si="752"/>
        <v>0</v>
      </c>
      <c r="AI305" s="3">
        <v>0</v>
      </c>
      <c r="AJ305" s="3">
        <f t="shared" si="886"/>
        <v>0</v>
      </c>
      <c r="AK305" s="3">
        <v>0</v>
      </c>
      <c r="AL305" s="3">
        <f t="shared" si="898"/>
        <v>0</v>
      </c>
      <c r="AM305" s="3">
        <v>0</v>
      </c>
      <c r="AN305" s="3">
        <f t="shared" si="908"/>
        <v>0</v>
      </c>
      <c r="AO305" s="3">
        <v>0</v>
      </c>
      <c r="AP305" s="27">
        <f t="shared" si="909"/>
        <v>0</v>
      </c>
      <c r="AQ305" s="27">
        <v>0</v>
      </c>
      <c r="AR305" s="3">
        <f t="shared" si="862"/>
        <v>0</v>
      </c>
      <c r="AS305" s="28" t="s">
        <v>137</v>
      </c>
      <c r="AT305" s="28"/>
      <c r="AU305" s="28"/>
      <c r="AV305" s="28"/>
    </row>
    <row r="306" spans="1:48" ht="54" x14ac:dyDescent="0.35">
      <c r="A306" s="30" t="s">
        <v>381</v>
      </c>
      <c r="B306" s="33" t="s">
        <v>135</v>
      </c>
      <c r="C306" s="2" t="s">
        <v>59</v>
      </c>
      <c r="D306" s="3">
        <v>12180.7</v>
      </c>
      <c r="E306" s="3"/>
      <c r="F306" s="4">
        <f t="shared" si="750"/>
        <v>12180.7</v>
      </c>
      <c r="G306" s="3">
        <v>4759.4070000000002</v>
      </c>
      <c r="H306" s="4">
        <f t="shared" si="910"/>
        <v>16940.107</v>
      </c>
      <c r="I306" s="3"/>
      <c r="J306" s="4">
        <f t="shared" si="893"/>
        <v>16940.107</v>
      </c>
      <c r="K306" s="3">
        <v>244.03</v>
      </c>
      <c r="L306" s="4">
        <f t="shared" si="894"/>
        <v>17184.136999999999</v>
      </c>
      <c r="M306" s="3"/>
      <c r="N306" s="4">
        <f t="shared" si="904"/>
        <v>17184.136999999999</v>
      </c>
      <c r="O306" s="3"/>
      <c r="P306" s="4">
        <f t="shared" si="905"/>
        <v>17184.136999999999</v>
      </c>
      <c r="Q306" s="3"/>
      <c r="R306" s="3">
        <f t="shared" si="850"/>
        <v>17184.136999999999</v>
      </c>
      <c r="S306" s="3">
        <v>16008.7</v>
      </c>
      <c r="T306" s="3"/>
      <c r="U306" s="4">
        <f t="shared" si="751"/>
        <v>16008.7</v>
      </c>
      <c r="V306" s="3"/>
      <c r="W306" s="4">
        <f t="shared" si="882"/>
        <v>16008.7</v>
      </c>
      <c r="X306" s="3"/>
      <c r="Y306" s="4">
        <f t="shared" si="895"/>
        <v>16008.7</v>
      </c>
      <c r="Z306" s="3"/>
      <c r="AA306" s="4">
        <f t="shared" si="906"/>
        <v>16008.7</v>
      </c>
      <c r="AB306" s="3"/>
      <c r="AC306" s="4">
        <f t="shared" si="907"/>
        <v>16008.7</v>
      </c>
      <c r="AD306" s="3"/>
      <c r="AE306" s="3">
        <f t="shared" si="857"/>
        <v>16008.7</v>
      </c>
      <c r="AF306" s="3">
        <v>12285.5</v>
      </c>
      <c r="AG306" s="3"/>
      <c r="AH306" s="3">
        <f t="shared" si="752"/>
        <v>12285.5</v>
      </c>
      <c r="AI306" s="3"/>
      <c r="AJ306" s="3">
        <f t="shared" si="886"/>
        <v>12285.5</v>
      </c>
      <c r="AK306" s="3"/>
      <c r="AL306" s="3">
        <f t="shared" si="898"/>
        <v>12285.5</v>
      </c>
      <c r="AM306" s="3"/>
      <c r="AN306" s="3">
        <f t="shared" si="908"/>
        <v>12285.5</v>
      </c>
      <c r="AO306" s="3"/>
      <c r="AP306" s="3">
        <f t="shared" si="909"/>
        <v>12285.5</v>
      </c>
      <c r="AQ306" s="3"/>
      <c r="AR306" s="3">
        <f t="shared" si="862"/>
        <v>12285.5</v>
      </c>
      <c r="AS306" s="5" t="s">
        <v>136</v>
      </c>
      <c r="AT306" s="5"/>
    </row>
    <row r="307" spans="1:48" ht="54" x14ac:dyDescent="0.35">
      <c r="A307" s="30" t="s">
        <v>390</v>
      </c>
      <c r="B307" s="33" t="s">
        <v>314</v>
      </c>
      <c r="C307" s="2" t="s">
        <v>59</v>
      </c>
      <c r="D307" s="3"/>
      <c r="E307" s="3">
        <v>3426.3</v>
      </c>
      <c r="F307" s="4">
        <f t="shared" si="750"/>
        <v>3426.3</v>
      </c>
      <c r="G307" s="3"/>
      <c r="H307" s="4">
        <f t="shared" si="910"/>
        <v>3426.3</v>
      </c>
      <c r="I307" s="3"/>
      <c r="J307" s="4">
        <f t="shared" si="893"/>
        <v>3426.3</v>
      </c>
      <c r="K307" s="3"/>
      <c r="L307" s="4">
        <f t="shared" si="894"/>
        <v>3426.3</v>
      </c>
      <c r="M307" s="3"/>
      <c r="N307" s="4">
        <f t="shared" si="904"/>
        <v>3426.3</v>
      </c>
      <c r="O307" s="3"/>
      <c r="P307" s="4">
        <f t="shared" si="905"/>
        <v>3426.3</v>
      </c>
      <c r="Q307" s="3"/>
      <c r="R307" s="3">
        <f t="shared" si="850"/>
        <v>3426.3</v>
      </c>
      <c r="S307" s="3"/>
      <c r="T307" s="3"/>
      <c r="U307" s="4">
        <f t="shared" si="751"/>
        <v>0</v>
      </c>
      <c r="V307" s="3"/>
      <c r="W307" s="4">
        <f t="shared" si="882"/>
        <v>0</v>
      </c>
      <c r="X307" s="3"/>
      <c r="Y307" s="4">
        <f t="shared" si="895"/>
        <v>0</v>
      </c>
      <c r="Z307" s="3"/>
      <c r="AA307" s="4">
        <f t="shared" si="906"/>
        <v>0</v>
      </c>
      <c r="AB307" s="3"/>
      <c r="AC307" s="4">
        <f t="shared" si="907"/>
        <v>0</v>
      </c>
      <c r="AD307" s="3"/>
      <c r="AE307" s="3">
        <f t="shared" si="857"/>
        <v>0</v>
      </c>
      <c r="AF307" s="3"/>
      <c r="AG307" s="3"/>
      <c r="AH307" s="3">
        <f t="shared" si="752"/>
        <v>0</v>
      </c>
      <c r="AI307" s="3"/>
      <c r="AJ307" s="3">
        <f t="shared" si="886"/>
        <v>0</v>
      </c>
      <c r="AK307" s="3"/>
      <c r="AL307" s="3">
        <f t="shared" si="898"/>
        <v>0</v>
      </c>
      <c r="AM307" s="3"/>
      <c r="AN307" s="3">
        <f t="shared" si="908"/>
        <v>0</v>
      </c>
      <c r="AO307" s="3"/>
      <c r="AP307" s="3">
        <f t="shared" si="909"/>
        <v>0</v>
      </c>
      <c r="AQ307" s="3"/>
      <c r="AR307" s="3">
        <f t="shared" si="862"/>
        <v>0</v>
      </c>
      <c r="AS307" s="5" t="s">
        <v>315</v>
      </c>
      <c r="AT307" s="5"/>
    </row>
    <row r="308" spans="1:48" x14ac:dyDescent="0.35">
      <c r="A308" s="30"/>
      <c r="B308" s="33" t="s">
        <v>22</v>
      </c>
      <c r="C308" s="35"/>
      <c r="D308" s="3">
        <f>D309</f>
        <v>10964.3</v>
      </c>
      <c r="E308" s="3">
        <f>E309+E310</f>
        <v>0</v>
      </c>
      <c r="F308" s="4">
        <f t="shared" si="750"/>
        <v>10964.3</v>
      </c>
      <c r="G308" s="3">
        <f>G309+G310</f>
        <v>8910.5519999999997</v>
      </c>
      <c r="H308" s="4">
        <f t="shared" si="910"/>
        <v>19874.851999999999</v>
      </c>
      <c r="I308" s="3">
        <f>I309+I310</f>
        <v>0</v>
      </c>
      <c r="J308" s="4">
        <f t="shared" si="893"/>
        <v>19874.851999999999</v>
      </c>
      <c r="K308" s="3">
        <f>K309+K310</f>
        <v>0</v>
      </c>
      <c r="L308" s="4">
        <f t="shared" si="894"/>
        <v>19874.851999999999</v>
      </c>
      <c r="M308" s="3">
        <f>M309+M310</f>
        <v>0</v>
      </c>
      <c r="N308" s="4">
        <f t="shared" si="904"/>
        <v>19874.851999999999</v>
      </c>
      <c r="O308" s="3">
        <f>O309+O310</f>
        <v>0</v>
      </c>
      <c r="P308" s="4">
        <f t="shared" si="905"/>
        <v>19874.851999999999</v>
      </c>
      <c r="Q308" s="3">
        <f>Q309+Q310</f>
        <v>0</v>
      </c>
      <c r="R308" s="3">
        <f t="shared" si="850"/>
        <v>19874.851999999999</v>
      </c>
      <c r="S308" s="3">
        <f t="shared" ref="S308:AF308" si="918">S309</f>
        <v>0</v>
      </c>
      <c r="T308" s="3">
        <f>T309+T310</f>
        <v>0</v>
      </c>
      <c r="U308" s="4">
        <f t="shared" si="751"/>
        <v>0</v>
      </c>
      <c r="V308" s="3">
        <f>V309+V310</f>
        <v>0</v>
      </c>
      <c r="W308" s="4">
        <f t="shared" si="882"/>
        <v>0</v>
      </c>
      <c r="X308" s="3">
        <f>X309+X310</f>
        <v>0</v>
      </c>
      <c r="Y308" s="4">
        <f t="shared" si="895"/>
        <v>0</v>
      </c>
      <c r="Z308" s="3">
        <f>Z309+Z310</f>
        <v>0</v>
      </c>
      <c r="AA308" s="4">
        <f t="shared" si="906"/>
        <v>0</v>
      </c>
      <c r="AB308" s="3">
        <f>AB309+AB310</f>
        <v>0</v>
      </c>
      <c r="AC308" s="4">
        <f t="shared" si="907"/>
        <v>0</v>
      </c>
      <c r="AD308" s="3">
        <f>AD309+AD310</f>
        <v>0</v>
      </c>
      <c r="AE308" s="3">
        <f t="shared" si="857"/>
        <v>0</v>
      </c>
      <c r="AF308" s="3">
        <f t="shared" si="918"/>
        <v>0</v>
      </c>
      <c r="AG308" s="3">
        <f>AG309+AG310</f>
        <v>0</v>
      </c>
      <c r="AH308" s="3">
        <f t="shared" si="752"/>
        <v>0</v>
      </c>
      <c r="AI308" s="3">
        <f>AI309+AI310</f>
        <v>0</v>
      </c>
      <c r="AJ308" s="3">
        <f t="shared" si="886"/>
        <v>0</v>
      </c>
      <c r="AK308" s="3">
        <f>AK309+AK310</f>
        <v>0</v>
      </c>
      <c r="AL308" s="3">
        <f t="shared" si="898"/>
        <v>0</v>
      </c>
      <c r="AM308" s="3">
        <f>AM309+AM310</f>
        <v>0</v>
      </c>
      <c r="AN308" s="3">
        <f t="shared" si="908"/>
        <v>0</v>
      </c>
      <c r="AO308" s="3">
        <f>AO309+AO310</f>
        <v>0</v>
      </c>
      <c r="AP308" s="3">
        <f t="shared" si="909"/>
        <v>0</v>
      </c>
      <c r="AQ308" s="3">
        <f t="shared" ref="AQ308" si="919">AQ309+AQ310</f>
        <v>0</v>
      </c>
      <c r="AR308" s="3">
        <f t="shared" si="862"/>
        <v>0</v>
      </c>
      <c r="AS308" s="5"/>
      <c r="AT308" s="5"/>
    </row>
    <row r="309" spans="1:48" ht="54" x14ac:dyDescent="0.35">
      <c r="A309" s="43" t="s">
        <v>391</v>
      </c>
      <c r="B309" s="48" t="s">
        <v>58</v>
      </c>
      <c r="C309" s="2" t="s">
        <v>59</v>
      </c>
      <c r="D309" s="3">
        <v>10964.3</v>
      </c>
      <c r="E309" s="3">
        <v>-637.66300000000001</v>
      </c>
      <c r="F309" s="4">
        <f t="shared" si="750"/>
        <v>10326.636999999999</v>
      </c>
      <c r="G309" s="3">
        <v>8910.5519999999997</v>
      </c>
      <c r="H309" s="4">
        <f t="shared" si="910"/>
        <v>19237.188999999998</v>
      </c>
      <c r="I309" s="3"/>
      <c r="J309" s="4">
        <f t="shared" si="893"/>
        <v>19237.188999999998</v>
      </c>
      <c r="K309" s="3"/>
      <c r="L309" s="4">
        <f t="shared" si="894"/>
        <v>19237.188999999998</v>
      </c>
      <c r="M309" s="3"/>
      <c r="N309" s="4">
        <f t="shared" si="904"/>
        <v>19237.188999999998</v>
      </c>
      <c r="O309" s="3"/>
      <c r="P309" s="4">
        <f t="shared" si="905"/>
        <v>19237.188999999998</v>
      </c>
      <c r="Q309" s="3"/>
      <c r="R309" s="3">
        <f t="shared" si="850"/>
        <v>19237.188999999998</v>
      </c>
      <c r="S309" s="3">
        <v>0</v>
      </c>
      <c r="T309" s="3">
        <v>0</v>
      </c>
      <c r="U309" s="4">
        <f t="shared" si="751"/>
        <v>0</v>
      </c>
      <c r="V309" s="3">
        <v>0</v>
      </c>
      <c r="W309" s="4">
        <f t="shared" si="882"/>
        <v>0</v>
      </c>
      <c r="X309" s="3">
        <v>0</v>
      </c>
      <c r="Y309" s="4">
        <f t="shared" si="895"/>
        <v>0</v>
      </c>
      <c r="Z309" s="3">
        <v>0</v>
      </c>
      <c r="AA309" s="4">
        <f t="shared" si="906"/>
        <v>0</v>
      </c>
      <c r="AB309" s="3">
        <v>0</v>
      </c>
      <c r="AC309" s="4">
        <f t="shared" si="907"/>
        <v>0</v>
      </c>
      <c r="AD309" s="3">
        <v>0</v>
      </c>
      <c r="AE309" s="3">
        <f t="shared" si="857"/>
        <v>0</v>
      </c>
      <c r="AF309" s="3">
        <v>0</v>
      </c>
      <c r="AG309" s="3">
        <v>0</v>
      </c>
      <c r="AH309" s="3">
        <f t="shared" si="752"/>
        <v>0</v>
      </c>
      <c r="AI309" s="3">
        <v>0</v>
      </c>
      <c r="AJ309" s="3">
        <f t="shared" si="886"/>
        <v>0</v>
      </c>
      <c r="AK309" s="3">
        <v>0</v>
      </c>
      <c r="AL309" s="3">
        <f t="shared" si="898"/>
        <v>0</v>
      </c>
      <c r="AM309" s="3">
        <v>0</v>
      </c>
      <c r="AN309" s="3">
        <f t="shared" si="908"/>
        <v>0</v>
      </c>
      <c r="AO309" s="3">
        <v>0</v>
      </c>
      <c r="AP309" s="3">
        <f t="shared" si="909"/>
        <v>0</v>
      </c>
      <c r="AQ309" s="3">
        <v>0</v>
      </c>
      <c r="AR309" s="3">
        <f t="shared" si="862"/>
        <v>0</v>
      </c>
      <c r="AS309" s="5" t="s">
        <v>57</v>
      </c>
      <c r="AT309" s="5"/>
    </row>
    <row r="310" spans="1:48" ht="54" x14ac:dyDescent="0.35">
      <c r="A310" s="44"/>
      <c r="B310" s="50"/>
      <c r="C310" s="2" t="s">
        <v>313</v>
      </c>
      <c r="D310" s="3"/>
      <c r="E310" s="3">
        <v>637.66300000000001</v>
      </c>
      <c r="F310" s="4">
        <f t="shared" si="750"/>
        <v>637.66300000000001</v>
      </c>
      <c r="G310" s="3"/>
      <c r="H310" s="4">
        <f t="shared" si="910"/>
        <v>637.66300000000001</v>
      </c>
      <c r="I310" s="3"/>
      <c r="J310" s="4">
        <f t="shared" si="893"/>
        <v>637.66300000000001</v>
      </c>
      <c r="K310" s="3"/>
      <c r="L310" s="4">
        <f t="shared" si="894"/>
        <v>637.66300000000001</v>
      </c>
      <c r="M310" s="3"/>
      <c r="N310" s="4">
        <f t="shared" si="904"/>
        <v>637.66300000000001</v>
      </c>
      <c r="O310" s="3"/>
      <c r="P310" s="4">
        <f t="shared" si="905"/>
        <v>637.66300000000001</v>
      </c>
      <c r="Q310" s="3"/>
      <c r="R310" s="3">
        <f t="shared" si="850"/>
        <v>637.66300000000001</v>
      </c>
      <c r="S310" s="3"/>
      <c r="T310" s="3"/>
      <c r="U310" s="4">
        <f t="shared" si="751"/>
        <v>0</v>
      </c>
      <c r="V310" s="3"/>
      <c r="W310" s="4">
        <f t="shared" si="882"/>
        <v>0</v>
      </c>
      <c r="X310" s="3"/>
      <c r="Y310" s="4">
        <f>W310+X310</f>
        <v>0</v>
      </c>
      <c r="Z310" s="3"/>
      <c r="AA310" s="4">
        <f>Y310+Z310</f>
        <v>0</v>
      </c>
      <c r="AB310" s="3"/>
      <c r="AC310" s="4">
        <f>AA310+AB310</f>
        <v>0</v>
      </c>
      <c r="AD310" s="3"/>
      <c r="AE310" s="3">
        <f t="shared" si="857"/>
        <v>0</v>
      </c>
      <c r="AF310" s="3"/>
      <c r="AG310" s="3"/>
      <c r="AH310" s="3">
        <f t="shared" si="752"/>
        <v>0</v>
      </c>
      <c r="AI310" s="3"/>
      <c r="AJ310" s="3">
        <f>AH310+AI310</f>
        <v>0</v>
      </c>
      <c r="AK310" s="3"/>
      <c r="AL310" s="3">
        <f>AJ310+AK310</f>
        <v>0</v>
      </c>
      <c r="AM310" s="3"/>
      <c r="AN310" s="3">
        <f>AL310+AM310</f>
        <v>0</v>
      </c>
      <c r="AO310" s="3"/>
      <c r="AP310" s="3">
        <f>AN310+AO310</f>
        <v>0</v>
      </c>
      <c r="AQ310" s="3"/>
      <c r="AR310" s="3">
        <f t="shared" si="862"/>
        <v>0</v>
      </c>
      <c r="AS310" s="5" t="s">
        <v>57</v>
      </c>
      <c r="AT310" s="5"/>
    </row>
    <row r="311" spans="1:48" x14ac:dyDescent="0.35">
      <c r="A311" s="31"/>
      <c r="B311" s="33" t="s">
        <v>359</v>
      </c>
      <c r="C311" s="2"/>
      <c r="D311" s="3"/>
      <c r="E311" s="3"/>
      <c r="F311" s="4"/>
      <c r="G311" s="3"/>
      <c r="H311" s="4"/>
      <c r="I311" s="3"/>
      <c r="J311" s="4"/>
      <c r="K311" s="3">
        <f>K313+K314</f>
        <v>300000</v>
      </c>
      <c r="L311" s="4">
        <f t="shared" si="894"/>
        <v>300000</v>
      </c>
      <c r="M311" s="3">
        <f>M313+M314</f>
        <v>0</v>
      </c>
      <c r="N311" s="4">
        <f t="shared" si="904"/>
        <v>300000</v>
      </c>
      <c r="O311" s="3">
        <f>O313+O314</f>
        <v>0</v>
      </c>
      <c r="P311" s="4">
        <f t="shared" si="905"/>
        <v>300000</v>
      </c>
      <c r="Q311" s="3">
        <f>Q313+Q314</f>
        <v>0</v>
      </c>
      <c r="R311" s="3">
        <f t="shared" si="850"/>
        <v>300000</v>
      </c>
      <c r="S311" s="3"/>
      <c r="T311" s="3"/>
      <c r="U311" s="4"/>
      <c r="V311" s="3"/>
      <c r="W311" s="4"/>
      <c r="X311" s="3">
        <f>X313+X314</f>
        <v>0</v>
      </c>
      <c r="Y311" s="4">
        <f t="shared" ref="Y311:Y318" si="920">W311+X311</f>
        <v>0</v>
      </c>
      <c r="Z311" s="3">
        <f>Z313+Z314</f>
        <v>0</v>
      </c>
      <c r="AA311" s="4">
        <f t="shared" ref="AA311" si="921">Y311+Z311</f>
        <v>0</v>
      </c>
      <c r="AB311" s="3">
        <f>AB313+AB314</f>
        <v>0</v>
      </c>
      <c r="AC311" s="4">
        <f t="shared" ref="AC311" si="922">AA311+AB311</f>
        <v>0</v>
      </c>
      <c r="AD311" s="3">
        <f>AD313+AD314</f>
        <v>0</v>
      </c>
      <c r="AE311" s="3">
        <f t="shared" si="857"/>
        <v>0</v>
      </c>
      <c r="AF311" s="3"/>
      <c r="AG311" s="3"/>
      <c r="AH311" s="3"/>
      <c r="AI311" s="3"/>
      <c r="AJ311" s="3"/>
      <c r="AK311" s="3">
        <f>AK313+AK314</f>
        <v>0</v>
      </c>
      <c r="AL311" s="3">
        <f t="shared" ref="AL311:AL318" si="923">AJ311+AK311</f>
        <v>0</v>
      </c>
      <c r="AM311" s="3">
        <f>AM313+AM314</f>
        <v>0</v>
      </c>
      <c r="AN311" s="3">
        <f t="shared" ref="AN311" si="924">AL311+AM311</f>
        <v>0</v>
      </c>
      <c r="AO311" s="3">
        <f>AO313+AO314</f>
        <v>0</v>
      </c>
      <c r="AP311" s="3">
        <f t="shared" ref="AP311" si="925">AN311+AO311</f>
        <v>0</v>
      </c>
      <c r="AQ311" s="3">
        <f t="shared" ref="AQ311" si="926">AQ313+AQ314</f>
        <v>0</v>
      </c>
      <c r="AR311" s="3">
        <f t="shared" si="862"/>
        <v>0</v>
      </c>
      <c r="AS311" s="5"/>
      <c r="AT311" s="5"/>
    </row>
    <row r="312" spans="1:48" x14ac:dyDescent="0.35">
      <c r="A312" s="31"/>
      <c r="B312" s="33" t="s">
        <v>5</v>
      </c>
      <c r="C312" s="2"/>
      <c r="D312" s="3"/>
      <c r="E312" s="3"/>
      <c r="F312" s="4"/>
      <c r="G312" s="3"/>
      <c r="H312" s="4"/>
      <c r="I312" s="3"/>
      <c r="J312" s="4"/>
      <c r="K312" s="3"/>
      <c r="L312" s="4"/>
      <c r="M312" s="3"/>
      <c r="N312" s="4"/>
      <c r="O312" s="3"/>
      <c r="P312" s="4"/>
      <c r="Q312" s="3"/>
      <c r="R312" s="3"/>
      <c r="S312" s="3"/>
      <c r="T312" s="3"/>
      <c r="U312" s="4"/>
      <c r="V312" s="3"/>
      <c r="W312" s="4"/>
      <c r="X312" s="3"/>
      <c r="Y312" s="4"/>
      <c r="Z312" s="3"/>
      <c r="AA312" s="4"/>
      <c r="AB312" s="3"/>
      <c r="AC312" s="4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5"/>
      <c r="AT312" s="5"/>
    </row>
    <row r="313" spans="1:48" hidden="1" x14ac:dyDescent="0.35">
      <c r="A313" s="25"/>
      <c r="B313" s="1" t="s">
        <v>6</v>
      </c>
      <c r="C313" s="2"/>
      <c r="D313" s="3"/>
      <c r="E313" s="3"/>
      <c r="F313" s="4"/>
      <c r="G313" s="3"/>
      <c r="H313" s="4"/>
      <c r="I313" s="3"/>
      <c r="J313" s="4"/>
      <c r="K313" s="3">
        <f>K317</f>
        <v>15000</v>
      </c>
      <c r="L313" s="4">
        <f t="shared" si="894"/>
        <v>15000</v>
      </c>
      <c r="M313" s="3">
        <f>M317</f>
        <v>0</v>
      </c>
      <c r="N313" s="4">
        <f>L313+M313</f>
        <v>15000</v>
      </c>
      <c r="O313" s="3">
        <f>O317</f>
        <v>0</v>
      </c>
      <c r="P313" s="4">
        <f>N313+O313</f>
        <v>15000</v>
      </c>
      <c r="Q313" s="3">
        <f>Q317</f>
        <v>0</v>
      </c>
      <c r="R313" s="4">
        <f t="shared" si="850"/>
        <v>15000</v>
      </c>
      <c r="S313" s="3"/>
      <c r="T313" s="3"/>
      <c r="U313" s="4"/>
      <c r="V313" s="3"/>
      <c r="W313" s="4"/>
      <c r="X313" s="3">
        <f>X317</f>
        <v>0</v>
      </c>
      <c r="Y313" s="4">
        <f t="shared" si="920"/>
        <v>0</v>
      </c>
      <c r="Z313" s="3">
        <f>Z317</f>
        <v>0</v>
      </c>
      <c r="AA313" s="4">
        <f t="shared" ref="AA313:AA315" si="927">Y313+Z313</f>
        <v>0</v>
      </c>
      <c r="AB313" s="3">
        <f>AB317</f>
        <v>0</v>
      </c>
      <c r="AC313" s="4">
        <f t="shared" ref="AC313:AC315" si="928">AA313+AB313</f>
        <v>0</v>
      </c>
      <c r="AD313" s="3">
        <f>AD317</f>
        <v>0</v>
      </c>
      <c r="AE313" s="4">
        <f t="shared" si="857"/>
        <v>0</v>
      </c>
      <c r="AF313" s="3"/>
      <c r="AG313" s="3"/>
      <c r="AH313" s="3"/>
      <c r="AI313" s="3"/>
      <c r="AJ313" s="3"/>
      <c r="AK313" s="3">
        <f>AK317</f>
        <v>0</v>
      </c>
      <c r="AL313" s="3">
        <f t="shared" si="923"/>
        <v>0</v>
      </c>
      <c r="AM313" s="3">
        <f>AM317</f>
        <v>0</v>
      </c>
      <c r="AN313" s="3">
        <f t="shared" ref="AN313:AN315" si="929">AL313+AM313</f>
        <v>0</v>
      </c>
      <c r="AO313" s="3">
        <f>AO317</f>
        <v>0</v>
      </c>
      <c r="AP313" s="3">
        <f t="shared" ref="AP313:AP315" si="930">AN313+AO313</f>
        <v>0</v>
      </c>
      <c r="AQ313" s="3">
        <f t="shared" ref="AQ313" si="931">AQ317</f>
        <v>0</v>
      </c>
      <c r="AR313" s="3">
        <f t="shared" si="862"/>
        <v>0</v>
      </c>
      <c r="AS313" s="5"/>
      <c r="AT313" s="5">
        <v>0</v>
      </c>
    </row>
    <row r="314" spans="1:48" x14ac:dyDescent="0.35">
      <c r="A314" s="31"/>
      <c r="B314" s="33" t="s">
        <v>12</v>
      </c>
      <c r="C314" s="33"/>
      <c r="D314" s="3"/>
      <c r="E314" s="3"/>
      <c r="F314" s="4"/>
      <c r="G314" s="3"/>
      <c r="H314" s="4"/>
      <c r="I314" s="3"/>
      <c r="J314" s="4"/>
      <c r="K314" s="3">
        <f>K318</f>
        <v>285000</v>
      </c>
      <c r="L314" s="4">
        <f t="shared" si="894"/>
        <v>285000</v>
      </c>
      <c r="M314" s="3">
        <f>M318</f>
        <v>0</v>
      </c>
      <c r="N314" s="4">
        <f>L314+M314</f>
        <v>285000</v>
      </c>
      <c r="O314" s="3">
        <f>O318</f>
        <v>0</v>
      </c>
      <c r="P314" s="4">
        <f>N314+O314</f>
        <v>285000</v>
      </c>
      <c r="Q314" s="3">
        <f>Q318</f>
        <v>0</v>
      </c>
      <c r="R314" s="3">
        <f t="shared" si="850"/>
        <v>285000</v>
      </c>
      <c r="S314" s="3"/>
      <c r="T314" s="3"/>
      <c r="U314" s="4"/>
      <c r="V314" s="3"/>
      <c r="W314" s="4"/>
      <c r="X314" s="3">
        <f>X318</f>
        <v>0</v>
      </c>
      <c r="Y314" s="4">
        <f t="shared" si="920"/>
        <v>0</v>
      </c>
      <c r="Z314" s="3">
        <f>Z318</f>
        <v>0</v>
      </c>
      <c r="AA314" s="4">
        <f t="shared" si="927"/>
        <v>0</v>
      </c>
      <c r="AB314" s="3">
        <f>AB318</f>
        <v>0</v>
      </c>
      <c r="AC314" s="4">
        <f t="shared" si="928"/>
        <v>0</v>
      </c>
      <c r="AD314" s="3">
        <f>AD318</f>
        <v>0</v>
      </c>
      <c r="AE314" s="3">
        <f t="shared" si="857"/>
        <v>0</v>
      </c>
      <c r="AF314" s="3"/>
      <c r="AG314" s="3"/>
      <c r="AH314" s="3"/>
      <c r="AI314" s="3"/>
      <c r="AJ314" s="3"/>
      <c r="AK314" s="3">
        <f>AK318</f>
        <v>0</v>
      </c>
      <c r="AL314" s="3">
        <f t="shared" si="923"/>
        <v>0</v>
      </c>
      <c r="AM314" s="3">
        <f>AM318</f>
        <v>0</v>
      </c>
      <c r="AN314" s="3">
        <f t="shared" si="929"/>
        <v>0</v>
      </c>
      <c r="AO314" s="3">
        <f>AO318</f>
        <v>0</v>
      </c>
      <c r="AP314" s="3">
        <f t="shared" si="930"/>
        <v>0</v>
      </c>
      <c r="AQ314" s="3">
        <f t="shared" ref="AQ314" si="932">AQ318</f>
        <v>0</v>
      </c>
      <c r="AR314" s="3">
        <f t="shared" si="862"/>
        <v>0</v>
      </c>
      <c r="AS314" s="5"/>
      <c r="AT314" s="5"/>
    </row>
    <row r="315" spans="1:48" ht="72" x14ac:dyDescent="0.35">
      <c r="A315" s="30" t="s">
        <v>399</v>
      </c>
      <c r="B315" s="33" t="s">
        <v>360</v>
      </c>
      <c r="C315" s="2" t="s">
        <v>361</v>
      </c>
      <c r="D315" s="3"/>
      <c r="E315" s="3"/>
      <c r="F315" s="4"/>
      <c r="G315" s="3"/>
      <c r="H315" s="4"/>
      <c r="I315" s="3"/>
      <c r="J315" s="4"/>
      <c r="K315" s="3">
        <f>K317+K318</f>
        <v>300000</v>
      </c>
      <c r="L315" s="4">
        <f t="shared" si="894"/>
        <v>300000</v>
      </c>
      <c r="M315" s="3">
        <f>M317+M318</f>
        <v>0</v>
      </c>
      <c r="N315" s="4">
        <f>L315+M315</f>
        <v>300000</v>
      </c>
      <c r="O315" s="3">
        <f>O317+O318</f>
        <v>0</v>
      </c>
      <c r="P315" s="4">
        <f>N315+O315</f>
        <v>300000</v>
      </c>
      <c r="Q315" s="3">
        <f>Q317+Q318</f>
        <v>0</v>
      </c>
      <c r="R315" s="3">
        <f t="shared" si="850"/>
        <v>300000</v>
      </c>
      <c r="S315" s="3"/>
      <c r="T315" s="3"/>
      <c r="U315" s="4"/>
      <c r="V315" s="3"/>
      <c r="W315" s="4"/>
      <c r="X315" s="3"/>
      <c r="Y315" s="4">
        <f t="shared" si="920"/>
        <v>0</v>
      </c>
      <c r="Z315" s="3"/>
      <c r="AA315" s="4">
        <f t="shared" si="927"/>
        <v>0</v>
      </c>
      <c r="AB315" s="3"/>
      <c r="AC315" s="4">
        <f t="shared" si="928"/>
        <v>0</v>
      </c>
      <c r="AD315" s="3"/>
      <c r="AE315" s="3">
        <f t="shared" si="857"/>
        <v>0</v>
      </c>
      <c r="AF315" s="3"/>
      <c r="AG315" s="3"/>
      <c r="AH315" s="3"/>
      <c r="AI315" s="3"/>
      <c r="AJ315" s="3"/>
      <c r="AK315" s="3"/>
      <c r="AL315" s="3">
        <f t="shared" si="923"/>
        <v>0</v>
      </c>
      <c r="AM315" s="3"/>
      <c r="AN315" s="3">
        <f t="shared" si="929"/>
        <v>0</v>
      </c>
      <c r="AO315" s="3"/>
      <c r="AP315" s="3">
        <f t="shared" si="930"/>
        <v>0</v>
      </c>
      <c r="AQ315" s="3"/>
      <c r="AR315" s="3">
        <f t="shared" si="862"/>
        <v>0</v>
      </c>
      <c r="AS315" s="5"/>
      <c r="AT315" s="5"/>
    </row>
    <row r="316" spans="1:48" x14ac:dyDescent="0.35">
      <c r="A316" s="31"/>
      <c r="B316" s="33" t="s">
        <v>5</v>
      </c>
      <c r="C316" s="2"/>
      <c r="D316" s="3"/>
      <c r="E316" s="3"/>
      <c r="F316" s="4"/>
      <c r="G316" s="3"/>
      <c r="H316" s="4"/>
      <c r="I316" s="3"/>
      <c r="J316" s="4"/>
      <c r="K316" s="3"/>
      <c r="L316" s="4"/>
      <c r="M316" s="3"/>
      <c r="N316" s="4"/>
      <c r="O316" s="3"/>
      <c r="P316" s="4"/>
      <c r="Q316" s="3"/>
      <c r="R316" s="3"/>
      <c r="S316" s="3"/>
      <c r="T316" s="3"/>
      <c r="U316" s="4"/>
      <c r="V316" s="3"/>
      <c r="W316" s="4"/>
      <c r="X316" s="3"/>
      <c r="Y316" s="4"/>
      <c r="Z316" s="3"/>
      <c r="AA316" s="4"/>
      <c r="AB316" s="3"/>
      <c r="AC316" s="4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5"/>
      <c r="AT316" s="5"/>
    </row>
    <row r="317" spans="1:48" hidden="1" x14ac:dyDescent="0.35">
      <c r="A317" s="25"/>
      <c r="B317" s="1" t="s">
        <v>6</v>
      </c>
      <c r="C317" s="2"/>
      <c r="D317" s="3"/>
      <c r="E317" s="3"/>
      <c r="F317" s="4"/>
      <c r="G317" s="3"/>
      <c r="H317" s="4"/>
      <c r="I317" s="3"/>
      <c r="J317" s="4"/>
      <c r="K317" s="3">
        <v>15000</v>
      </c>
      <c r="L317" s="4">
        <f t="shared" si="894"/>
        <v>15000</v>
      </c>
      <c r="M317" s="3"/>
      <c r="N317" s="4">
        <f>L317+M317</f>
        <v>15000</v>
      </c>
      <c r="O317" s="3"/>
      <c r="P317" s="4">
        <f>N317+O317</f>
        <v>15000</v>
      </c>
      <c r="Q317" s="3"/>
      <c r="R317" s="4">
        <f t="shared" si="850"/>
        <v>15000</v>
      </c>
      <c r="S317" s="3"/>
      <c r="T317" s="3"/>
      <c r="U317" s="4"/>
      <c r="V317" s="3"/>
      <c r="W317" s="4"/>
      <c r="X317" s="3"/>
      <c r="Y317" s="4">
        <f t="shared" si="920"/>
        <v>0</v>
      </c>
      <c r="Z317" s="3"/>
      <c r="AA317" s="4">
        <f t="shared" ref="AA317:AA319" si="933">Y317+Z317</f>
        <v>0</v>
      </c>
      <c r="AB317" s="3"/>
      <c r="AC317" s="4">
        <f t="shared" ref="AC317:AC319" si="934">AA317+AB317</f>
        <v>0</v>
      </c>
      <c r="AD317" s="3"/>
      <c r="AE317" s="4">
        <f t="shared" si="857"/>
        <v>0</v>
      </c>
      <c r="AF317" s="3"/>
      <c r="AG317" s="3"/>
      <c r="AH317" s="3"/>
      <c r="AI317" s="3"/>
      <c r="AJ317" s="3"/>
      <c r="AK317" s="3"/>
      <c r="AL317" s="3">
        <f t="shared" si="923"/>
        <v>0</v>
      </c>
      <c r="AM317" s="3"/>
      <c r="AN317" s="3">
        <f t="shared" ref="AN317:AN319" si="935">AL317+AM317</f>
        <v>0</v>
      </c>
      <c r="AO317" s="3"/>
      <c r="AP317" s="3">
        <f t="shared" ref="AP317:AP319" si="936">AN317+AO317</f>
        <v>0</v>
      </c>
      <c r="AQ317" s="3"/>
      <c r="AR317" s="3">
        <f t="shared" si="862"/>
        <v>0</v>
      </c>
      <c r="AS317" s="5" t="s">
        <v>377</v>
      </c>
      <c r="AT317" s="5">
        <v>0</v>
      </c>
    </row>
    <row r="318" spans="1:48" x14ac:dyDescent="0.35">
      <c r="A318" s="31"/>
      <c r="B318" s="14" t="s">
        <v>12</v>
      </c>
      <c r="C318" s="2"/>
      <c r="D318" s="3"/>
      <c r="E318" s="3"/>
      <c r="F318" s="4"/>
      <c r="G318" s="3"/>
      <c r="H318" s="4"/>
      <c r="I318" s="3"/>
      <c r="J318" s="4"/>
      <c r="K318" s="3">
        <v>285000</v>
      </c>
      <c r="L318" s="4">
        <f t="shared" si="894"/>
        <v>285000</v>
      </c>
      <c r="M318" s="3"/>
      <c r="N318" s="4">
        <f>L318+M318</f>
        <v>285000</v>
      </c>
      <c r="O318" s="3"/>
      <c r="P318" s="4">
        <f>N318+O318</f>
        <v>285000</v>
      </c>
      <c r="Q318" s="3"/>
      <c r="R318" s="3">
        <f t="shared" si="850"/>
        <v>285000</v>
      </c>
      <c r="S318" s="3"/>
      <c r="T318" s="3"/>
      <c r="U318" s="4"/>
      <c r="V318" s="3"/>
      <c r="W318" s="4"/>
      <c r="X318" s="3"/>
      <c r="Y318" s="4">
        <f t="shared" si="920"/>
        <v>0</v>
      </c>
      <c r="Z318" s="3"/>
      <c r="AA318" s="4">
        <f t="shared" si="933"/>
        <v>0</v>
      </c>
      <c r="AB318" s="3"/>
      <c r="AC318" s="4">
        <f t="shared" si="934"/>
        <v>0</v>
      </c>
      <c r="AD318" s="3"/>
      <c r="AE318" s="3">
        <f t="shared" si="857"/>
        <v>0</v>
      </c>
      <c r="AF318" s="3"/>
      <c r="AG318" s="3"/>
      <c r="AH318" s="3"/>
      <c r="AI318" s="3"/>
      <c r="AJ318" s="3"/>
      <c r="AK318" s="3"/>
      <c r="AL318" s="3">
        <f t="shared" si="923"/>
        <v>0</v>
      </c>
      <c r="AM318" s="3"/>
      <c r="AN318" s="3">
        <f t="shared" si="935"/>
        <v>0</v>
      </c>
      <c r="AO318" s="3"/>
      <c r="AP318" s="3">
        <f t="shared" si="936"/>
        <v>0</v>
      </c>
      <c r="AQ318" s="3"/>
      <c r="AR318" s="3">
        <f t="shared" si="862"/>
        <v>0</v>
      </c>
      <c r="AS318" s="5" t="s">
        <v>377</v>
      </c>
      <c r="AT318" s="5"/>
    </row>
    <row r="319" spans="1:48" x14ac:dyDescent="0.35">
      <c r="A319" s="32"/>
      <c r="B319" s="48" t="s">
        <v>8</v>
      </c>
      <c r="C319" s="48"/>
      <c r="D319" s="3">
        <f>D18+D101+D143+D173+D274+D291+D294+D303+D308</f>
        <v>9327615.6000000015</v>
      </c>
      <c r="E319" s="3">
        <f>E18+E101+E143+E173+E274+E291+E294+E303+E308</f>
        <v>-109687.58099999999</v>
      </c>
      <c r="F319" s="3">
        <f t="shared" si="750"/>
        <v>9217928.0190000013</v>
      </c>
      <c r="G319" s="3">
        <f>G18+G101+G143+G173+G274+G291+G294+G303+G308</f>
        <v>867731.41299999994</v>
      </c>
      <c r="H319" s="3">
        <f t="shared" si="910"/>
        <v>10085659.432000002</v>
      </c>
      <c r="I319" s="3">
        <f>I18+I101+I143+I173+I274+I291+I294+I303+I308</f>
        <v>3673.8</v>
      </c>
      <c r="J319" s="3">
        <f t="shared" si="893"/>
        <v>10089333.232000003</v>
      </c>
      <c r="K319" s="3">
        <f>K18+K101+K143+K173+K274+K291+K294+K303+K308+K311</f>
        <v>798176.74499999988</v>
      </c>
      <c r="L319" s="3">
        <f t="shared" si="894"/>
        <v>10887509.977000002</v>
      </c>
      <c r="M319" s="3">
        <f>M18+M101+M143+M173+M274+M291+M294+M303+M308+M311</f>
        <v>5997.241</v>
      </c>
      <c r="N319" s="3">
        <f>L319+M319</f>
        <v>10893507.218000002</v>
      </c>
      <c r="O319" s="3">
        <f>O18+O101+O143+O173+O274+O291+O294+O303+O308+O311</f>
        <v>-13340.246000000052</v>
      </c>
      <c r="P319" s="3">
        <f>N319+O319</f>
        <v>10880166.972000003</v>
      </c>
      <c r="Q319" s="3">
        <f>Q18+Q101+Q143+Q173+Q274+Q291+Q294+Q303+Q308+Q311</f>
        <v>-552430.15800000017</v>
      </c>
      <c r="R319" s="3">
        <f t="shared" si="850"/>
        <v>10327736.814000003</v>
      </c>
      <c r="S319" s="3">
        <f>S18+S101+S143+S173+S274+S291+S294+S303+S308</f>
        <v>8208529.2999999989</v>
      </c>
      <c r="T319" s="3">
        <f>T18+T101+T143+T173+T274+T291+T294+T303+T308</f>
        <v>0</v>
      </c>
      <c r="U319" s="3">
        <f t="shared" si="751"/>
        <v>8208529.2999999989</v>
      </c>
      <c r="V319" s="3">
        <f>V18+V101+V143+V173+V274+V291+V294+V303+V308</f>
        <v>81795.210000000021</v>
      </c>
      <c r="W319" s="3">
        <f t="shared" si="882"/>
        <v>8290324.5099999988</v>
      </c>
      <c r="X319" s="3">
        <f>X18+X101+X143+X173+X274+X291+X294+X303+X308+X311</f>
        <v>373643.8</v>
      </c>
      <c r="Y319" s="3">
        <f t="shared" si="895"/>
        <v>8663968.3099999987</v>
      </c>
      <c r="Z319" s="3">
        <f>Z18+Z101+Z143+Z173+Z274+Z291+Z294+Z303+Z308+Z311</f>
        <v>-500000</v>
      </c>
      <c r="AA319" s="3">
        <f t="shared" si="933"/>
        <v>8163968.3099999987</v>
      </c>
      <c r="AB319" s="3">
        <f>AB18+AB101+AB143+AB173+AB274+AB291+AB294+AB303+AB308+AB311</f>
        <v>-891.68799999999828</v>
      </c>
      <c r="AC319" s="3">
        <f t="shared" si="934"/>
        <v>8163076.6219999986</v>
      </c>
      <c r="AD319" s="3">
        <f>AD18+AD101+AD143+AD173+AD274+AD291+AD294+AD303+AD308+AD311</f>
        <v>520076.39899999998</v>
      </c>
      <c r="AE319" s="3">
        <f t="shared" si="857"/>
        <v>8683153.0209999979</v>
      </c>
      <c r="AF319" s="3">
        <f>AF18+AF101+AF143+AF173+AF274+AF291+AF294+AF303+AF308</f>
        <v>7858887.1999999993</v>
      </c>
      <c r="AG319" s="3">
        <f>AG18+AG101+AG143+AG173+AG274+AG291+AG294+AG303+AG308</f>
        <v>37871.701999999997</v>
      </c>
      <c r="AH319" s="3">
        <f t="shared" si="752"/>
        <v>7896758.9019999988</v>
      </c>
      <c r="AI319" s="3">
        <f>AI18+AI101+AI143+AI173+AI274+AI291+AI294+AI303+AI308</f>
        <v>-94068.400000000009</v>
      </c>
      <c r="AJ319" s="3">
        <f t="shared" si="886"/>
        <v>7802690.5019999985</v>
      </c>
      <c r="AK319" s="3">
        <f>AK18+AK101+AK143+AK173+AK274+AK291+AK294+AK303+AK308+AK311</f>
        <v>224191.67000000004</v>
      </c>
      <c r="AL319" s="3">
        <f t="shared" si="898"/>
        <v>8026882.1719999984</v>
      </c>
      <c r="AM319" s="3">
        <f>AM18+AM101+AM143+AM173+AM274+AM291+AM294+AM303+AM308+AM311</f>
        <v>0</v>
      </c>
      <c r="AN319" s="3">
        <f t="shared" si="935"/>
        <v>8026882.1719999984</v>
      </c>
      <c r="AO319" s="3">
        <f>AO18+AO101+AO143+AO173+AO274+AO291+AO294+AO303+AO308+AO311</f>
        <v>0</v>
      </c>
      <c r="AP319" s="3">
        <f t="shared" si="936"/>
        <v>8026882.1719999984</v>
      </c>
      <c r="AQ319" s="3">
        <f>AQ18+AQ101+AQ143+AQ173+AQ274+AQ291+AQ294+AQ303+AQ308+AQ311</f>
        <v>343110.43400000001</v>
      </c>
      <c r="AR319" s="3">
        <f t="shared" si="862"/>
        <v>8369992.6059999987</v>
      </c>
      <c r="AS319" s="5"/>
      <c r="AT319" s="5"/>
    </row>
    <row r="320" spans="1:48" x14ac:dyDescent="0.35">
      <c r="A320" s="32"/>
      <c r="B320" s="48" t="s">
        <v>9</v>
      </c>
      <c r="C320" s="5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5"/>
      <c r="AT320" s="5"/>
    </row>
    <row r="321" spans="1:46" x14ac:dyDescent="0.35">
      <c r="A321" s="32"/>
      <c r="B321" s="48" t="s">
        <v>21</v>
      </c>
      <c r="C321" s="48"/>
      <c r="D321" s="3">
        <f>D176</f>
        <v>1644791.2999999998</v>
      </c>
      <c r="E321" s="3">
        <f>E176</f>
        <v>0</v>
      </c>
      <c r="F321" s="3">
        <f t="shared" si="750"/>
        <v>1644791.2999999998</v>
      </c>
      <c r="G321" s="3">
        <f>G176</f>
        <v>-147505</v>
      </c>
      <c r="H321" s="3">
        <f t="shared" ref="H321:H324" si="937">F321+G321</f>
        <v>1497286.2999999998</v>
      </c>
      <c r="I321" s="3">
        <f>I176</f>
        <v>0</v>
      </c>
      <c r="J321" s="3">
        <f t="shared" ref="J321:J324" si="938">H321+I321</f>
        <v>1497286.2999999998</v>
      </c>
      <c r="K321" s="3">
        <f>K176</f>
        <v>18402.5</v>
      </c>
      <c r="L321" s="3">
        <f t="shared" ref="L321:L324" si="939">J321+K321</f>
        <v>1515688.7999999998</v>
      </c>
      <c r="M321" s="3">
        <f>M176</f>
        <v>0</v>
      </c>
      <c r="N321" s="3">
        <f>L321+M321</f>
        <v>1515688.7999999998</v>
      </c>
      <c r="O321" s="3">
        <f>O176</f>
        <v>-4.3655745685100555E-11</v>
      </c>
      <c r="P321" s="3">
        <f>N321+O321</f>
        <v>1515688.7999999998</v>
      </c>
      <c r="Q321" s="3">
        <f>Q176</f>
        <v>0</v>
      </c>
      <c r="R321" s="3">
        <f t="shared" si="850"/>
        <v>1515688.7999999998</v>
      </c>
      <c r="S321" s="3">
        <f>S176</f>
        <v>2102955</v>
      </c>
      <c r="T321" s="3">
        <f>T176</f>
        <v>0</v>
      </c>
      <c r="U321" s="3">
        <f t="shared" si="751"/>
        <v>2102955</v>
      </c>
      <c r="V321" s="3">
        <f>V176</f>
        <v>0</v>
      </c>
      <c r="W321" s="3">
        <f t="shared" ref="W321:W324" si="940">U321+V321</f>
        <v>2102955</v>
      </c>
      <c r="X321" s="3">
        <f>X176</f>
        <v>0</v>
      </c>
      <c r="Y321" s="3">
        <f t="shared" ref="Y321:Y324" si="941">W321+X321</f>
        <v>2102955</v>
      </c>
      <c r="Z321" s="3">
        <f>Z176</f>
        <v>0</v>
      </c>
      <c r="AA321" s="3">
        <f t="shared" ref="AA321:AA324" si="942">Y321+Z321</f>
        <v>2102955</v>
      </c>
      <c r="AB321" s="3">
        <f>AB176</f>
        <v>0</v>
      </c>
      <c r="AC321" s="3">
        <f t="shared" ref="AC321:AC324" si="943">AA321+AB321</f>
        <v>2102955</v>
      </c>
      <c r="AD321" s="3">
        <f>AD176</f>
        <v>0</v>
      </c>
      <c r="AE321" s="3">
        <f t="shared" si="857"/>
        <v>2102955</v>
      </c>
      <c r="AF321" s="3">
        <f>AF176</f>
        <v>1860675</v>
      </c>
      <c r="AG321" s="3">
        <f>AG176</f>
        <v>0</v>
      </c>
      <c r="AH321" s="3">
        <f t="shared" si="752"/>
        <v>1860675</v>
      </c>
      <c r="AI321" s="3">
        <f>AI176</f>
        <v>0</v>
      </c>
      <c r="AJ321" s="3">
        <f t="shared" ref="AJ321:AJ324" si="944">AH321+AI321</f>
        <v>1860675</v>
      </c>
      <c r="AK321" s="3">
        <f>AK176</f>
        <v>0</v>
      </c>
      <c r="AL321" s="3">
        <f t="shared" ref="AL321:AL324" si="945">AJ321+AK321</f>
        <v>1860675</v>
      </c>
      <c r="AM321" s="3">
        <f>AM176</f>
        <v>0</v>
      </c>
      <c r="AN321" s="3">
        <f t="shared" ref="AN321:AN324" si="946">AL321+AM321</f>
        <v>1860675</v>
      </c>
      <c r="AO321" s="3">
        <f>AO176</f>
        <v>0</v>
      </c>
      <c r="AP321" s="3">
        <f t="shared" ref="AP321:AP324" si="947">AN321+AO321</f>
        <v>1860675</v>
      </c>
      <c r="AQ321" s="3">
        <f>AQ176</f>
        <v>0</v>
      </c>
      <c r="AR321" s="3">
        <f t="shared" si="862"/>
        <v>1860675</v>
      </c>
      <c r="AS321" s="5"/>
      <c r="AT321" s="5"/>
    </row>
    <row r="322" spans="1:46" x14ac:dyDescent="0.35">
      <c r="A322" s="32"/>
      <c r="B322" s="48" t="s">
        <v>12</v>
      </c>
      <c r="C322" s="48"/>
      <c r="D322" s="3">
        <f>D21+D104+D146+D277</f>
        <v>3434674.0999999996</v>
      </c>
      <c r="E322" s="3">
        <f>E21+E104+E146+E277</f>
        <v>0</v>
      </c>
      <c r="F322" s="3">
        <f t="shared" si="750"/>
        <v>3434674.0999999996</v>
      </c>
      <c r="G322" s="3">
        <f>G21+G104+G146+G277</f>
        <v>144358.79999999999</v>
      </c>
      <c r="H322" s="3">
        <f t="shared" si="937"/>
        <v>3579032.8999999994</v>
      </c>
      <c r="I322" s="3">
        <f>I21+I104+I146+I277</f>
        <v>0</v>
      </c>
      <c r="J322" s="3">
        <f t="shared" si="938"/>
        <v>3579032.8999999994</v>
      </c>
      <c r="K322" s="3">
        <f>K21+K104+K146+K277+K314</f>
        <v>554174.89999999991</v>
      </c>
      <c r="L322" s="3">
        <f t="shared" si="939"/>
        <v>4133207.7999999993</v>
      </c>
      <c r="M322" s="3">
        <f>M21+M104+M146+M277+M314</f>
        <v>0</v>
      </c>
      <c r="N322" s="3">
        <f>L322+M322</f>
        <v>4133207.7999999993</v>
      </c>
      <c r="O322" s="3">
        <f>O21+O104+O146+O277+O314</f>
        <v>0</v>
      </c>
      <c r="P322" s="3">
        <f>N322+O322</f>
        <v>4133207.7999999993</v>
      </c>
      <c r="Q322" s="3">
        <f>Q21+Q104+Q146+Q277+Q314</f>
        <v>0</v>
      </c>
      <c r="R322" s="3">
        <f t="shared" si="850"/>
        <v>4133207.7999999993</v>
      </c>
      <c r="S322" s="3">
        <f>S21+S104+S146+S277</f>
        <v>2189848.7000000002</v>
      </c>
      <c r="T322" s="3">
        <f>T21+T104+T146+T277</f>
        <v>0</v>
      </c>
      <c r="U322" s="3">
        <f t="shared" si="751"/>
        <v>2189848.7000000002</v>
      </c>
      <c r="V322" s="3">
        <f>V21+V104+V146+V277</f>
        <v>-6947.6</v>
      </c>
      <c r="W322" s="3">
        <f t="shared" si="940"/>
        <v>2182901.1</v>
      </c>
      <c r="X322" s="3">
        <f>X21+X104+X146+X277+X314</f>
        <v>660406.4</v>
      </c>
      <c r="Y322" s="3">
        <f t="shared" si="941"/>
        <v>2843307.5</v>
      </c>
      <c r="Z322" s="3">
        <f>Z21+Z104+Z146+Z277+Z314</f>
        <v>-500000</v>
      </c>
      <c r="AA322" s="3">
        <f t="shared" si="942"/>
        <v>2343307.5</v>
      </c>
      <c r="AB322" s="3">
        <f>AB21+AB104+AB146+AB277+AB314</f>
        <v>0</v>
      </c>
      <c r="AC322" s="3">
        <f t="shared" si="943"/>
        <v>2343307.5</v>
      </c>
      <c r="AD322" s="3">
        <f>AD21+AD104+AD146+AD277+AD314</f>
        <v>0</v>
      </c>
      <c r="AE322" s="3">
        <f t="shared" si="857"/>
        <v>2343307.5</v>
      </c>
      <c r="AF322" s="3">
        <f>AF21+AF104+AF146+AF277</f>
        <v>940203.2</v>
      </c>
      <c r="AG322" s="3">
        <f>AG21+AG104+AG146+AG277</f>
        <v>0</v>
      </c>
      <c r="AH322" s="3">
        <f t="shared" si="752"/>
        <v>940203.2</v>
      </c>
      <c r="AI322" s="3">
        <f>AI21+AI104+AI146+AI277</f>
        <v>-79460.600000000006</v>
      </c>
      <c r="AJ322" s="3">
        <f t="shared" si="944"/>
        <v>860742.6</v>
      </c>
      <c r="AK322" s="3">
        <f>AK21+AK104+AK146+AK277+AK314</f>
        <v>282304.7</v>
      </c>
      <c r="AL322" s="3">
        <f t="shared" si="945"/>
        <v>1143047.3</v>
      </c>
      <c r="AM322" s="3">
        <f>AM21+AM104+AM146+AM277+AM314</f>
        <v>0</v>
      </c>
      <c r="AN322" s="3">
        <f t="shared" si="946"/>
        <v>1143047.3</v>
      </c>
      <c r="AO322" s="3">
        <f>AO21+AO104+AO146+AO277+AO314</f>
        <v>0</v>
      </c>
      <c r="AP322" s="3">
        <f t="shared" si="947"/>
        <v>1143047.3</v>
      </c>
      <c r="AQ322" s="3">
        <f>AQ21+AQ104+AQ146+AQ277+AQ314</f>
        <v>0</v>
      </c>
      <c r="AR322" s="3">
        <f t="shared" si="862"/>
        <v>1143047.3</v>
      </c>
      <c r="AS322" s="5"/>
      <c r="AT322" s="5"/>
    </row>
    <row r="323" spans="1:46" x14ac:dyDescent="0.35">
      <c r="A323" s="32"/>
      <c r="B323" s="48" t="s">
        <v>20</v>
      </c>
      <c r="C323" s="48"/>
      <c r="D323" s="3">
        <f>D22+D105</f>
        <v>450505.8</v>
      </c>
      <c r="E323" s="3">
        <f>E22+E105</f>
        <v>0</v>
      </c>
      <c r="F323" s="3">
        <f t="shared" si="750"/>
        <v>450505.8</v>
      </c>
      <c r="G323" s="3">
        <f>G22+G105+G177</f>
        <v>376513.89999999997</v>
      </c>
      <c r="H323" s="3">
        <f t="shared" si="937"/>
        <v>827019.7</v>
      </c>
      <c r="I323" s="3">
        <f>I22+I105+I177</f>
        <v>0</v>
      </c>
      <c r="J323" s="3">
        <f t="shared" si="938"/>
        <v>827019.7</v>
      </c>
      <c r="K323" s="3">
        <f>K22+K105+K177</f>
        <v>0</v>
      </c>
      <c r="L323" s="3">
        <f t="shared" si="939"/>
        <v>827019.7</v>
      </c>
      <c r="M323" s="3">
        <f>M22+M105+M177</f>
        <v>0</v>
      </c>
      <c r="N323" s="3">
        <f>L323+M323</f>
        <v>827019.7</v>
      </c>
      <c r="O323" s="3">
        <f>O22+O105+O177</f>
        <v>0</v>
      </c>
      <c r="P323" s="3">
        <f>N323+O323</f>
        <v>827019.7</v>
      </c>
      <c r="Q323" s="3">
        <f>Q22+Q105+Q177</f>
        <v>0</v>
      </c>
      <c r="R323" s="3">
        <f t="shared" si="850"/>
        <v>827019.7</v>
      </c>
      <c r="S323" s="3">
        <f>S22+S105</f>
        <v>435018.2</v>
      </c>
      <c r="T323" s="3">
        <f>T22+T105</f>
        <v>0</v>
      </c>
      <c r="U323" s="3">
        <f t="shared" si="751"/>
        <v>435018.2</v>
      </c>
      <c r="V323" s="3">
        <f>V22+V105+V177</f>
        <v>-16630.899999999998</v>
      </c>
      <c r="W323" s="3">
        <f t="shared" si="940"/>
        <v>418387.3</v>
      </c>
      <c r="X323" s="3">
        <f>X22+X105+X177</f>
        <v>0</v>
      </c>
      <c r="Y323" s="3">
        <f t="shared" si="941"/>
        <v>418387.3</v>
      </c>
      <c r="Z323" s="3">
        <f>Z22+Z105+Z177</f>
        <v>0</v>
      </c>
      <c r="AA323" s="3">
        <f t="shared" si="942"/>
        <v>418387.3</v>
      </c>
      <c r="AB323" s="3">
        <f>AB22+AB105+AB177</f>
        <v>0</v>
      </c>
      <c r="AC323" s="3">
        <f t="shared" si="943"/>
        <v>418387.3</v>
      </c>
      <c r="AD323" s="3">
        <f>AD22+AD105+AD177</f>
        <v>0</v>
      </c>
      <c r="AE323" s="3">
        <f t="shared" si="857"/>
        <v>418387.3</v>
      </c>
      <c r="AF323" s="3">
        <f>AF22+AF105</f>
        <v>439776.60000000003</v>
      </c>
      <c r="AG323" s="3">
        <f>AG22+AG105</f>
        <v>0</v>
      </c>
      <c r="AH323" s="3">
        <f t="shared" si="752"/>
        <v>439776.60000000003</v>
      </c>
      <c r="AI323" s="3">
        <f>AI22+AI105+AI177</f>
        <v>-14607.800000000003</v>
      </c>
      <c r="AJ323" s="3">
        <f t="shared" si="944"/>
        <v>425168.80000000005</v>
      </c>
      <c r="AK323" s="3">
        <f>AK22+AK105+AK177</f>
        <v>0</v>
      </c>
      <c r="AL323" s="3">
        <f t="shared" si="945"/>
        <v>425168.80000000005</v>
      </c>
      <c r="AM323" s="3">
        <f>AM22+AM105+AM177</f>
        <v>0</v>
      </c>
      <c r="AN323" s="3">
        <f t="shared" si="946"/>
        <v>425168.80000000005</v>
      </c>
      <c r="AO323" s="3">
        <f>AO22+AO105+AO177</f>
        <v>0</v>
      </c>
      <c r="AP323" s="3">
        <f t="shared" si="947"/>
        <v>425168.80000000005</v>
      </c>
      <c r="AQ323" s="3">
        <f>AQ22+AQ105+AQ177</f>
        <v>0</v>
      </c>
      <c r="AR323" s="3">
        <f t="shared" si="862"/>
        <v>425168.80000000005</v>
      </c>
      <c r="AS323" s="5"/>
      <c r="AT323" s="5"/>
    </row>
    <row r="324" spans="1:46" x14ac:dyDescent="0.35">
      <c r="A324" s="32"/>
      <c r="B324" s="48" t="s">
        <v>116</v>
      </c>
      <c r="C324" s="49"/>
      <c r="D324" s="3">
        <f>D106</f>
        <v>518443.7</v>
      </c>
      <c r="E324" s="3">
        <f>E106</f>
        <v>0</v>
      </c>
      <c r="F324" s="3">
        <f t="shared" si="750"/>
        <v>518443.7</v>
      </c>
      <c r="G324" s="3">
        <f>G106</f>
        <v>352757.7</v>
      </c>
      <c r="H324" s="3">
        <f t="shared" si="937"/>
        <v>871201.4</v>
      </c>
      <c r="I324" s="3">
        <f>I106</f>
        <v>0</v>
      </c>
      <c r="J324" s="3">
        <f t="shared" si="938"/>
        <v>871201.4</v>
      </c>
      <c r="K324" s="3">
        <f>K106</f>
        <v>0</v>
      </c>
      <c r="L324" s="3">
        <f t="shared" si="939"/>
        <v>871201.4</v>
      </c>
      <c r="M324" s="3">
        <f>M106</f>
        <v>0</v>
      </c>
      <c r="N324" s="3">
        <f>L324+M324</f>
        <v>871201.4</v>
      </c>
      <c r="O324" s="3">
        <f>O106</f>
        <v>0</v>
      </c>
      <c r="P324" s="3">
        <f>N324+O324</f>
        <v>871201.4</v>
      </c>
      <c r="Q324" s="3">
        <f>Q106</f>
        <v>0</v>
      </c>
      <c r="R324" s="3">
        <f t="shared" si="850"/>
        <v>871201.4</v>
      </c>
      <c r="S324" s="3">
        <f>S106</f>
        <v>533322.9</v>
      </c>
      <c r="T324" s="3">
        <f>T106</f>
        <v>0</v>
      </c>
      <c r="U324" s="3">
        <f t="shared" si="751"/>
        <v>533322.9</v>
      </c>
      <c r="V324" s="3">
        <f>V106</f>
        <v>0</v>
      </c>
      <c r="W324" s="3">
        <f t="shared" si="940"/>
        <v>533322.9</v>
      </c>
      <c r="X324" s="3">
        <f>X106</f>
        <v>0</v>
      </c>
      <c r="Y324" s="3">
        <f t="shared" si="941"/>
        <v>533322.9</v>
      </c>
      <c r="Z324" s="3">
        <f>Z106</f>
        <v>0</v>
      </c>
      <c r="AA324" s="3">
        <f t="shared" si="942"/>
        <v>533322.9</v>
      </c>
      <c r="AB324" s="3">
        <f>AB106</f>
        <v>0</v>
      </c>
      <c r="AC324" s="3">
        <f t="shared" si="943"/>
        <v>533322.9</v>
      </c>
      <c r="AD324" s="3">
        <f>AD106</f>
        <v>0</v>
      </c>
      <c r="AE324" s="3">
        <f t="shared" si="857"/>
        <v>533322.9</v>
      </c>
      <c r="AF324" s="3">
        <f>AF106</f>
        <v>2107564.9</v>
      </c>
      <c r="AG324" s="3">
        <f>AG106</f>
        <v>0</v>
      </c>
      <c r="AH324" s="3">
        <f t="shared" si="752"/>
        <v>2107564.9</v>
      </c>
      <c r="AI324" s="3">
        <f>AI106</f>
        <v>0</v>
      </c>
      <c r="AJ324" s="3">
        <f t="shared" si="944"/>
        <v>2107564.9</v>
      </c>
      <c r="AK324" s="3">
        <f>AK106</f>
        <v>0</v>
      </c>
      <c r="AL324" s="3">
        <f t="shared" si="945"/>
        <v>2107564.9</v>
      </c>
      <c r="AM324" s="3">
        <f>AM106</f>
        <v>0</v>
      </c>
      <c r="AN324" s="3">
        <f t="shared" si="946"/>
        <v>2107564.9</v>
      </c>
      <c r="AO324" s="3">
        <f>AO106</f>
        <v>0</v>
      </c>
      <c r="AP324" s="3">
        <f t="shared" si="947"/>
        <v>2107564.9</v>
      </c>
      <c r="AQ324" s="3">
        <f>AQ106</f>
        <v>0</v>
      </c>
      <c r="AR324" s="3">
        <f t="shared" si="862"/>
        <v>2107564.9</v>
      </c>
      <c r="AS324" s="5"/>
      <c r="AT324" s="5"/>
    </row>
    <row r="325" spans="1:46" x14ac:dyDescent="0.35">
      <c r="A325" s="32"/>
      <c r="B325" s="48" t="s">
        <v>10</v>
      </c>
      <c r="C325" s="48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5"/>
      <c r="AT325" s="5"/>
    </row>
    <row r="326" spans="1:46" x14ac:dyDescent="0.35">
      <c r="A326" s="32"/>
      <c r="B326" s="51" t="s">
        <v>14</v>
      </c>
      <c r="C326" s="51"/>
      <c r="D326" s="3">
        <f>D309+D107+D108+D109+D111+D113+D114+D115+D116+D118+D120+D122+D123+D125+D127+D129+D130+D292+D295+D296+D297+D298+D299+D300+D301+D304+D305+D306+D23+D28+D33+D38+D43+D44+D49+D54+D59+D64+D65+D69+D73+D77+D81+D89+D90+D91</f>
        <v>2475715.6</v>
      </c>
      <c r="E326" s="3">
        <f>E309+E107+E108+E109+E111+E113+E114+E115+E116+E118+E120+E122+E123+E125+E127+E129+E130+E292+E295+E296+E297+E298+E299+E300+E301+E304+E305+E306+E23+E28+E33+E38+E43+E44+E49+E54+E59+E64+E65+E69+E73+E77+E81+E89+E90+E91+E307</f>
        <v>-110325.24399999999</v>
      </c>
      <c r="F326" s="3">
        <f t="shared" si="750"/>
        <v>2365390.3560000001</v>
      </c>
      <c r="G326" s="3">
        <f>G309+G107+G108+G109+G111+G113+G114+G115+G116+G118+G120+G122+G123+G125+G127+G129+G130+G292+G295+G296+G297+G298+G299+G300+G301+G304+G305+G306+G23+G28+G33+G38+G43+G44+G49+G54+G59+G64+G65+G69+G73+G77+G81+G89+G90+G91+G307+G302+G92+G93</f>
        <v>204543.383</v>
      </c>
      <c r="H326" s="3">
        <f t="shared" ref="H326:H332" si="948">F326+G326</f>
        <v>2569933.7390000001</v>
      </c>
      <c r="I326" s="3">
        <f>I309+I107+I108+I109+I111+I113+I114+I115+I116+I118+I120+I122+I123+I125+I127+I129+I130+I292+I295+I296+I297+I298+I299+I300+I301+I304+I305+I306+I23+I28+I33+I38+I43+I44+I49+I54+I59+I64+I65+I69+I73+I77+I81+I89+I90+I91+I307+I302+I92+I93</f>
        <v>0</v>
      </c>
      <c r="J326" s="3">
        <f t="shared" ref="J326:J332" si="949">H326+I326</f>
        <v>2569933.7390000001</v>
      </c>
      <c r="K326" s="3">
        <f>K309+K107+K108+K109+K111+K113+K114+K115+K116+K118+K120+K122+K123+K125+K127+K129+K130+K292+K295+K296+K297+K298+K299+K300+K301+K304+K305+K306+K23+K28+K33+K38+K43+K44+K49+K54+K59+K64+K65+K69+K73+K77+K81+K89+K90+K91+K307+K302+K92+K93+K170+K95</f>
        <v>328677.56999999995</v>
      </c>
      <c r="L326" s="3">
        <f t="shared" ref="L326:L333" si="950">J326+K326</f>
        <v>2898611.3089999999</v>
      </c>
      <c r="M326" s="3">
        <f>M309+M107+M108+M109+M111+M113+M114+M115+M116+M118+M120+M122+M123+M125+M127+M129+M130+M292+M295+M296+M297+M298+M299+M300+M301+M304+M305+M306+M23+M28+M33+M38+M43+M44+M49+M54+M59+M64+M65+M69+M73+M77+M81+M89+M90+M91+M307+M302+M92+M93+M170+M95</f>
        <v>5997.241</v>
      </c>
      <c r="N326" s="3">
        <f t="shared" ref="N326:N333" si="951">L326+M326</f>
        <v>2904608.55</v>
      </c>
      <c r="O326" s="3">
        <f>O309+O107+O108+O109+O111+O113+O114+O115+O116+O118+O120+O122+O123+O125+O127+O129+O130+O292+O295+O296+O297+O298+O299+O300+O301+O304+O305+O306+O23+O28+O33+O38+O43+O44+O49+O54+O59+O64+O65+O69+O73+O77+O81+O89+O90+O91+O307+O302+O92+O93+O170+O95+O99</f>
        <v>-41303.769</v>
      </c>
      <c r="P326" s="3">
        <f t="shared" ref="P326:P333" si="952">N326+O326</f>
        <v>2863304.781</v>
      </c>
      <c r="Q326" s="3">
        <f>Q309+Q107+Q108+Q109+Q111+Q113+Q114+Q115+Q116+Q118+Q120+Q122+Q123+Q125+Q127+Q129+Q130+Q292+Q295+Q296+Q297+Q298+Q299+Q300+Q301+Q304+Q305+Q306+Q23+Q28+Q33+Q38+Q43+Q44+Q49+Q54+Q59+Q64+Q65+Q69+Q73+Q77+Q81+Q89+Q90+Q91+Q307+Q302+Q92+Q93+Q170+Q95+Q99+Q293</f>
        <v>-535060.42500000016</v>
      </c>
      <c r="R326" s="3">
        <f t="shared" si="850"/>
        <v>2328244.3559999997</v>
      </c>
      <c r="S326" s="3">
        <f>S309+S107+S108+S109+S111+S113+S114+S115+S116+S118+S120+S122+S123+S125+S127+S129+S130+S292+S295+S296+S297+S298+S299+S300+S301+S304+S305+S306+S23+S28+S33+S38+S43+S44+S49+S54+S59+S64+S65+S69+S73+S77+S81+S89+S90+S91</f>
        <v>2081487.4000000001</v>
      </c>
      <c r="T326" s="3">
        <f>T309+T107+T108+T109+T111+T113+T114+T115+T116+T118+T120+T122+T123+T125+T127+T129+T130+T292+T295+T296+T297+T298+T299+T300+T301+T304+T305+T306+T23+T28+T33+T38+T43+T44+T49+T54+T59+T64+T65+T69+T73+T77+T81+T89+T90+T91+T307</f>
        <v>0</v>
      </c>
      <c r="U326" s="3">
        <f t="shared" si="751"/>
        <v>2081487.4000000001</v>
      </c>
      <c r="V326" s="3">
        <f>V309+V107+V108+V109+V111+V113+V114+V115+V116+V118+V120+V122+V123+V125+V127+V129+V130+V292+V295+V296+V297+V298+V299+V300+V301+V304+V305+V306+V23+V28+V33+V38+V43+V44+V49+V54+V59+V64+V65+V69+V73+V77+V81+V89+V90+V91+V307+V302+V92+V93</f>
        <v>71104.11</v>
      </c>
      <c r="W326" s="3">
        <f t="shared" ref="W326:W332" si="953">U326+V326</f>
        <v>2152591.5100000002</v>
      </c>
      <c r="X326" s="3">
        <f>X309+X107+X108+X109+X111+X113+X114+X115+X116+X118+X120+X122+X123+X125+X127+X129+X130+X292+X295+X296+X297+X298+X299+X300+X301+X304+X305+X306+X23+X28+X33+X38+X43+X44+X49+X54+X59+X64+X65+X69+X73+X77+X81+X89+X90+X91+X307+X302+X92+X93+X170+X95</f>
        <v>-74406.200000000026</v>
      </c>
      <c r="Y326" s="3">
        <f t="shared" ref="Y326:Y333" si="954">W326+X326</f>
        <v>2078185.3100000003</v>
      </c>
      <c r="Z326" s="3">
        <f>Z309+Z107+Z108+Z109+Z111+Z113+Z114+Z115+Z116+Z118+Z120+Z122+Z123+Z125+Z127+Z129+Z130+Z292+Z295+Z296+Z297+Z298+Z299+Z300+Z301+Z304+Z305+Z306+Z23+Z28+Z33+Z38+Z43+Z44+Z49+Z54+Z59+Z64+Z65+Z69+Z73+Z77+Z81+Z89+Z90+Z91+Z307+Z302+Z92+Z93+Z170+Z95</f>
        <v>0</v>
      </c>
      <c r="AA326" s="3">
        <f t="shared" ref="AA326:AA333" si="955">Y326+Z326</f>
        <v>2078185.3100000003</v>
      </c>
      <c r="AB326" s="3">
        <f>AB309+AB107+AB108+AB109+AB111+AB113+AB114+AB115+AB116+AB118+AB120+AB122+AB123+AB125+AB127+AB129+AB130+AB292+AB295+AB296+AB297+AB298+AB299+AB300+AB301+AB304+AB305+AB306+AB23+AB28+AB33+AB38+AB43+AB44+AB49+AB54+AB59+AB64+AB65+AB69+AB73+AB77+AB81+AB89+AB90+AB91+AB307+AB302+AB92+AB93+AB170+AB95+AB99</f>
        <v>33108.311999999998</v>
      </c>
      <c r="AC326" s="3">
        <f t="shared" ref="AC326:AC333" si="956">AA326+AB326</f>
        <v>2111293.6220000004</v>
      </c>
      <c r="AD326" s="3">
        <f>AD309+AD107+AD108+AD109+AD111+AD113+AD114+AD115+AD116+AD118+AD120+AD122+AD123+AD125+AD127+AD129+AD130+AD292+AD295+AD296+AD297+AD298+AD299+AD300+AD301+AD304+AD305+AD306+AD23+AD28+AD33+AD38+AD43+AD44+AD49+AD54+AD59+AD64+AD65+AD69+AD73+AD77+AD81+AD89+AD90+AD91+AD307+AD302+AD92+AD93+AD170+AD95+AD99+AD293</f>
        <v>408131.06800000003</v>
      </c>
      <c r="AE326" s="3">
        <f t="shared" si="857"/>
        <v>2519424.6900000004</v>
      </c>
      <c r="AF326" s="3">
        <f>AF309+AF107+AF108+AF109+AF111+AF113+AF114+AF115+AF116+AF118+AF120+AF122+AF123+AF125+AF127+AF129+AF130+AF292+AF295+AF296+AF297+AF298+AF299+AF300+AF301+AF304+AF305+AF306+AF23+AF28+AF33+AF38+AF43+AF44+AF49+AF54+AF59+AF64+AF65+AF69+AF73+AF77+AF81+AF89+AF90+AF91</f>
        <v>1977979.4</v>
      </c>
      <c r="AG326" s="3">
        <f>AG309+AG107+AG108+AG109+AG111+AG113+AG114+AG115+AG116+AG118+AG120+AG122+AG123+AG125+AG127+AG129+AG130+AG292+AG295+AG296+AG297+AG298+AG299+AG300+AG301+AG304+AG305+AG306+AG23+AG28+AG33+AG38+AG43+AG44+AG49+AG54+AG59+AG64+AG65+AG69+AG73+AG77+AG81+AG89+AG90+AG91+AG307</f>
        <v>37871.701999999997</v>
      </c>
      <c r="AH326" s="3">
        <f t="shared" si="752"/>
        <v>2015851.102</v>
      </c>
      <c r="AI326" s="3">
        <f>AI309+AI107+AI108+AI109+AI111+AI113+AI114+AI115+AI116+AI118+AI120+AI122+AI123+AI125+AI127+AI129+AI130+AI292+AI295+AI296+AI297+AI298+AI299+AI300+AI301+AI304+AI305+AI306+AI23+AI28+AI33+AI38+AI43+AI44+AI49+AI54+AI59+AI64+AI65+AI69+AI73+AI77+AI81+AI89+AI90+AI91+AI307+AI302+AI92+AI93</f>
        <v>-104759.6</v>
      </c>
      <c r="AJ326" s="3">
        <f t="shared" ref="AJ326:AJ331" si="957">AH326+AI326</f>
        <v>1911091.5019999999</v>
      </c>
      <c r="AK326" s="3">
        <f>AK309+AK107+AK108+AK109+AK111+AK113+AK114+AK115+AK116+AK118+AK120+AK122+AK123+AK125+AK127+AK129+AK130+AK292+AK295+AK296+AK297+AK298+AK299+AK300+AK301+AK304+AK305+AK306+AK23+AK28+AK33+AK38+AK43+AK44+AK49+AK54+AK59+AK64+AK65+AK69+AK73+AK77+AK81+AK89+AK90+AK91+AK307+AK302+AK92+AK93+AK170+AK95</f>
        <v>348821.67000000004</v>
      </c>
      <c r="AL326" s="3">
        <f t="shared" ref="AL326:AL333" si="958">AJ326+AK326</f>
        <v>2259913.1719999998</v>
      </c>
      <c r="AM326" s="3">
        <f>AM309+AM107+AM108+AM109+AM111+AM113+AM114+AM115+AM116+AM118+AM120+AM122+AM123+AM125+AM127+AM129+AM130+AM292+AM295+AM296+AM297+AM298+AM299+AM300+AM301+AM304+AM305+AM306+AM23+AM28+AM33+AM38+AM43+AM44+AM49+AM54+AM59+AM64+AM65+AM69+AM73+AM77+AM81+AM89+AM90+AM91+AM307+AM302+AM92+AM93+AM170+AM95</f>
        <v>0</v>
      </c>
      <c r="AN326" s="3">
        <f t="shared" ref="AN326:AN333" si="959">AL326+AM326</f>
        <v>2259913.1719999998</v>
      </c>
      <c r="AO326" s="3">
        <f>AO309+AO107+AO108+AO109+AO111+AO113+AO114+AO115+AO116+AO118+AO120+AO122+AO123+AO125+AO127+AO129+AO130+AO292+AO295+AO296+AO297+AO298+AO299+AO300+AO301+AO304+AO305+AO306+AO23+AO28+AO33+AO38+AO43+AO44+AO49+AO54+AO59+AO64+AO65+AO69+AO73+AO77+AO81+AO89+AO90+AO91+AO307+AO302+AO92+AO93+AO170+AO95+AO99</f>
        <v>0</v>
      </c>
      <c r="AP326" s="3">
        <f t="shared" ref="AP326:AP333" si="960">AN326+AO326</f>
        <v>2259913.1719999998</v>
      </c>
      <c r="AQ326" s="3">
        <f>AQ309+AQ107+AQ108+AQ109+AQ111+AQ113+AQ114+AQ115+AQ116+AQ118+AQ120+AQ122+AQ123+AQ125+AQ127+AQ129+AQ130+AQ292+AQ295+AQ296+AQ297+AQ298+AQ299+AQ300+AQ301+AQ304+AQ305+AQ306+AQ23+AQ28+AQ33+AQ38+AQ43+AQ44+AQ49+AQ54+AQ59+AQ64+AQ65+AQ69+AQ73+AQ77+AQ81+AQ89+AQ90+AQ91+AQ307+AQ302+AQ92+AQ93+AQ170+AQ95+AQ99+AQ293</f>
        <v>211939.13800000001</v>
      </c>
      <c r="AR326" s="3">
        <f t="shared" si="862"/>
        <v>2471852.3099999996</v>
      </c>
      <c r="AS326" s="5"/>
      <c r="AT326" s="5"/>
    </row>
    <row r="327" spans="1:46" x14ac:dyDescent="0.35">
      <c r="A327" s="32"/>
      <c r="B327" s="52" t="s">
        <v>3</v>
      </c>
      <c r="C327" s="49"/>
      <c r="D327" s="3">
        <f>D131+D136+D139</f>
        <v>1770073.9000000001</v>
      </c>
      <c r="E327" s="3">
        <f>E131+E136+E139</f>
        <v>0</v>
      </c>
      <c r="F327" s="3">
        <f t="shared" si="750"/>
        <v>1770073.9000000001</v>
      </c>
      <c r="G327" s="3">
        <f>G131+G136+G139</f>
        <v>405538.97700000001</v>
      </c>
      <c r="H327" s="3">
        <f t="shared" si="948"/>
        <v>2175612.8770000003</v>
      </c>
      <c r="I327" s="3">
        <f>I131+I136+I139</f>
        <v>3673.8</v>
      </c>
      <c r="J327" s="3">
        <f t="shared" si="949"/>
        <v>2179286.6770000001</v>
      </c>
      <c r="K327" s="3">
        <f>K131+K136+K139</f>
        <v>33341.962999999996</v>
      </c>
      <c r="L327" s="3">
        <f t="shared" si="950"/>
        <v>2212628.64</v>
      </c>
      <c r="M327" s="3">
        <f>M131+M136+M139</f>
        <v>0</v>
      </c>
      <c r="N327" s="3">
        <f t="shared" si="951"/>
        <v>2212628.64</v>
      </c>
      <c r="O327" s="3">
        <f>O131+O136+O139</f>
        <v>35724.610999999997</v>
      </c>
      <c r="P327" s="3">
        <f t="shared" si="952"/>
        <v>2248353.2510000002</v>
      </c>
      <c r="Q327" s="3">
        <f>Q131+Q136+Q139</f>
        <v>48111.512999999999</v>
      </c>
      <c r="R327" s="3">
        <f t="shared" si="850"/>
        <v>2296464.764</v>
      </c>
      <c r="S327" s="3">
        <f>S131+S136+S139</f>
        <v>2154109.1999999997</v>
      </c>
      <c r="T327" s="3">
        <f>T131+T136+T139</f>
        <v>0</v>
      </c>
      <c r="U327" s="3">
        <f t="shared" si="751"/>
        <v>2154109.1999999997</v>
      </c>
      <c r="V327" s="3">
        <f>V131+V136+V139</f>
        <v>10691.099999999999</v>
      </c>
      <c r="W327" s="3">
        <f t="shared" si="953"/>
        <v>2164800.2999999998</v>
      </c>
      <c r="X327" s="3">
        <f>X131+X136+X139</f>
        <v>0</v>
      </c>
      <c r="Y327" s="3">
        <f t="shared" si="954"/>
        <v>2164800.2999999998</v>
      </c>
      <c r="Z327" s="3">
        <f>Z131+Z136+Z139</f>
        <v>0</v>
      </c>
      <c r="AA327" s="3">
        <f t="shared" si="955"/>
        <v>2164800.2999999998</v>
      </c>
      <c r="AB327" s="3">
        <f>AB131+AB136+AB139</f>
        <v>0</v>
      </c>
      <c r="AC327" s="3">
        <f t="shared" si="956"/>
        <v>2164800.2999999998</v>
      </c>
      <c r="AD327" s="3">
        <f>AD131+AD136+AD139</f>
        <v>0</v>
      </c>
      <c r="AE327" s="3">
        <f t="shared" si="857"/>
        <v>2164800.2999999998</v>
      </c>
      <c r="AF327" s="3">
        <f>AF131+AF136+AF139</f>
        <v>2540924.4</v>
      </c>
      <c r="AG327" s="3">
        <f>AG131+AG136+AG139</f>
        <v>0</v>
      </c>
      <c r="AH327" s="3">
        <f t="shared" si="752"/>
        <v>2540924.4</v>
      </c>
      <c r="AI327" s="3">
        <f>AI131+AI136+AI139</f>
        <v>10691.199999999997</v>
      </c>
      <c r="AJ327" s="3">
        <f t="shared" si="957"/>
        <v>2551615.6</v>
      </c>
      <c r="AK327" s="3">
        <f>AK131+AK136+AK139</f>
        <v>0</v>
      </c>
      <c r="AL327" s="3">
        <f t="shared" si="958"/>
        <v>2551615.6</v>
      </c>
      <c r="AM327" s="3">
        <f>AM131+AM136+AM139</f>
        <v>0</v>
      </c>
      <c r="AN327" s="3">
        <f t="shared" si="959"/>
        <v>2551615.6</v>
      </c>
      <c r="AO327" s="3">
        <f>AO131+AO136+AO139</f>
        <v>0</v>
      </c>
      <c r="AP327" s="3">
        <f t="shared" si="960"/>
        <v>2551615.6</v>
      </c>
      <c r="AQ327" s="3">
        <f>AQ131+AQ136+AQ139</f>
        <v>0</v>
      </c>
      <c r="AR327" s="3">
        <f t="shared" si="862"/>
        <v>2551615.6</v>
      </c>
      <c r="AS327" s="5"/>
      <c r="AT327" s="5"/>
    </row>
    <row r="328" spans="1:46" x14ac:dyDescent="0.35">
      <c r="A328" s="32"/>
      <c r="B328" s="48" t="s">
        <v>301</v>
      </c>
      <c r="C328" s="49"/>
      <c r="D328" s="3">
        <f>D166+D147+D148+D152+D153+D154+D155+D156+D157+D158+D162+D178+D182+D186+D190+D194+D198+D202+D203+D207+D211+D215+D219+D223+D227+D231+D239+D240+D241+D242+D243+D247+D251+D278+D281</f>
        <v>4750814.1999999993</v>
      </c>
      <c r="E328" s="3">
        <f>E166+E147+E148+E152+E153+E154+E155+E156+E157+E158+E162+E178+E182+E186+E190+E194+E198+E202+E203+E207+E211+E215+E219+E223+E227+E231+E239+E240+E241+E242+E243+E247+E251+E278+E281</f>
        <v>0</v>
      </c>
      <c r="F328" s="3">
        <f t="shared" si="750"/>
        <v>4750814.1999999993</v>
      </c>
      <c r="G328" s="3">
        <f>G166+G147+G148+G152+G153+G154+G155+G156+G157+G158+G162+G178+G182+G186+G190+G194+G198+G202+G203+G207+G211+G215+G219+G223+G227+G231+G239+G240+G241+G242+G243+G247+G251+G278+G281+G284+G255+G260+G167+G168+G169</f>
        <v>221784.394</v>
      </c>
      <c r="H328" s="3">
        <f t="shared" si="948"/>
        <v>4972598.5939999996</v>
      </c>
      <c r="I328" s="3">
        <f>I166+I147+I148+I152+I153+I154+I155+I156+I157+I158+I162+I178+I182+I186+I190+I194+I198+I202+I203+I207+I211+I215+I219+I223+I227+I231+I239+I240+I241+I242+I243+I247+I251+I278+I281+I284+I255+I260+I167+I168+I169</f>
        <v>0</v>
      </c>
      <c r="J328" s="3">
        <f t="shared" si="949"/>
        <v>4972598.5939999996</v>
      </c>
      <c r="K328" s="3">
        <f>K166+K147+K148+K152+K153+K154+K155+K156+K157+K158+K162+K178+K182+K186+K190+K194+K198+K202+K203+K207+K211+K215+K219+K223+K227+K231+K239+K240+K241+K242+K243+K247+K251+K278+K281+K284+K255+K260+K167+K168+K169+K265+K288</f>
        <v>41233</v>
      </c>
      <c r="L328" s="3">
        <f t="shared" si="950"/>
        <v>5013831.5939999996</v>
      </c>
      <c r="M328" s="3">
        <f>M166+M147+M148+M152+M153+M154+M155+M156+M157+M158+M162+M178+M182+M186+M190+M194+M198+M202+M203+M207+M211+M215+M219+M223+M227+M231+M239+M240+M241+M242+M243+M247+M251+M278+M281+M284+M255+M260+M167+M168+M169+M265+M288</f>
        <v>0</v>
      </c>
      <c r="N328" s="3">
        <f t="shared" si="951"/>
        <v>5013831.5939999996</v>
      </c>
      <c r="O328" s="3">
        <f>O166+O147+O148+O152+O153+O154+O155+O156+O157+O158+O162+O178+O182+O186+O190+O194+O198+O202+O203+O207+O211+O215+O219+O223+O227+O231+O239+O240+O241+O242+O243+O247+O251+O278+O281+O284+O255+O260+O167+O168+O169+O265+O288+O269</f>
        <v>-368</v>
      </c>
      <c r="P328" s="3">
        <f t="shared" si="952"/>
        <v>5013463.5939999996</v>
      </c>
      <c r="Q328" s="3">
        <f>Q166+Q147+Q148+Q152+Q153+Q154+Q155+Q156+Q157+Q158+Q162+Q178+Q182+Q186+Q190+Q194+Q198+Q202+Q203+Q207+Q211+Q215+Q219+Q223+Q227+Q231+Q239+Q240+Q241+Q242+Q243+Q247+Q251+Q278+Q281+Q284+Q255+Q260+Q167+Q168+Q169+Q265+Q288+Q269+Q273+Q171+Q172</f>
        <v>-36584.245999999999</v>
      </c>
      <c r="R328" s="3">
        <f t="shared" si="850"/>
        <v>4976879.3479999993</v>
      </c>
      <c r="S328" s="3">
        <f>S166+S147+S148+S152+S153+S154+S155+S156+S157+S158+S162+S178+S182+S186+S190+S194+S198+S202+S203+S207+S211+S215+S219+S223+S227+S231+S239+S240+S241+S242+S243+S247+S251+S278+S281</f>
        <v>3956932.7</v>
      </c>
      <c r="T328" s="3">
        <f>T166+T147+T148+T152+T153+T154+T155+T156+T157+T158+T162+T178+T182+T186+T190+T194+T198+T202+T203+T207+T211+T215+T219+T223+T227+T231+T239+T240+T241+T242+T243+T247+T251+T278+T281</f>
        <v>0</v>
      </c>
      <c r="U328" s="3">
        <f t="shared" si="751"/>
        <v>3956932.7</v>
      </c>
      <c r="V328" s="3">
        <f>V166+V147+V148+V152+V153+V154+V155+V156+V157+V158+V162+V178+V182+V186+V190+V194+V198+V202+V203+V207+V211+V215+V219+V223+V227+V231+V239+V240+V241+V242+V243+V247+V251+V278+V281+V284+V255+V260+V167+V168+V169</f>
        <v>0</v>
      </c>
      <c r="W328" s="3">
        <f t="shared" si="953"/>
        <v>3956932.7</v>
      </c>
      <c r="X328" s="3">
        <f>X166+X147+X148+X152+X153+X154+X155+X156+X157+X158+X162+X178+X182+X186+X190+X194+X198+X202+X203+X207+X211+X215+X219+X223+X227+X231+X239+X240+X241+X242+X243+X247+X251+X278+X281+X284+X255+X260+X167+X168+X169+X265+X288</f>
        <v>448050</v>
      </c>
      <c r="Y328" s="3">
        <f t="shared" si="954"/>
        <v>4404982.7</v>
      </c>
      <c r="Z328" s="3">
        <f>Z166+Z147+Z148+Z152+Z153+Z154+Z155+Z156+Z157+Z158+Z162+Z178+Z182+Z186+Z190+Z194+Z198+Z202+Z203+Z207+Z211+Z215+Z219+Z223+Z227+Z231+Z239+Z240+Z241+Z242+Z243+Z247+Z251+Z278+Z281+Z284+Z255+Z260+Z167+Z168+Z169+Z265+Z288</f>
        <v>-500000</v>
      </c>
      <c r="AA328" s="3">
        <f t="shared" si="955"/>
        <v>3904982.7</v>
      </c>
      <c r="AB328" s="3">
        <f>AB166+AB147+AB148+AB152+AB153+AB154+AB155+AB156+AB157+AB158+AB162+AB178+AB182+AB186+AB190+AB194+AB198+AB202+AB203+AB207+AB211+AB215+AB219+AB223+AB227+AB231+AB239+AB240+AB241+AB242+AB243+AB247+AB251+AB278+AB281+AB284+AB255+AB260+AB167+AB168+AB169+AB265+AB288+AB269</f>
        <v>-50000</v>
      </c>
      <c r="AC328" s="3">
        <f t="shared" si="956"/>
        <v>3854982.7</v>
      </c>
      <c r="AD328" s="3">
        <f>AD166+AD147+AD148+AD152+AD153+AD154+AD155+AD156+AD157+AD158+AD162+AD178+AD182+AD186+AD190+AD194+AD198+AD202+AD203+AD207+AD211+AD215+AD219+AD223+AD227+AD231+AD239+AD240+AD241+AD242+AD243+AD247+AD251+AD278+AD281+AD284+AD255+AD260+AD167+AD168+AD169+AD265+AD288+AD269+AD273+AD171+AD172</f>
        <v>114688.018</v>
      </c>
      <c r="AE328" s="3">
        <f t="shared" si="857"/>
        <v>3969670.7180000003</v>
      </c>
      <c r="AF328" s="3">
        <f>AF166+AF147+AF148+AF152+AF153+AF154+AF155+AF156+AF157+AF158+AF162+AF178+AF182+AF186+AF190+AF194+AF198+AF202+AF203+AF207+AF211+AF215+AF219+AF223+AF227+AF231+AF239+AF240+AF241+AF242+AF243+AF247+AF251+AF278+AF281</f>
        <v>3299114.8</v>
      </c>
      <c r="AG328" s="3">
        <f>AG166+AG147+AG148+AG152+AG153+AG154+AG155+AG156+AG157+AG158+AG162+AG178+AG182+AG186+AG190+AG194+AG198+AG202+AG203+AG207+AG211+AG215+AG219+AG223+AG227+AG231+AG239+AG240+AG241+AG242+AG243+AG247+AG251+AG278+AG281</f>
        <v>0</v>
      </c>
      <c r="AH328" s="3">
        <f t="shared" si="752"/>
        <v>3299114.8</v>
      </c>
      <c r="AI328" s="3">
        <f>AI166+AI147+AI148+AI152+AI153+AI154+AI155+AI156+AI157+AI158+AI162+AI178+AI182+AI186+AI190+AI194+AI198+AI202+AI203+AI207+AI211+AI215+AI219+AI223+AI227+AI231+AI239+AI240+AI241+AI242+AI243+AI247+AI251+AI278+AI281+AI284+AI255+AI260+AI167+AI168+AI169</f>
        <v>0</v>
      </c>
      <c r="AJ328" s="3">
        <f t="shared" si="957"/>
        <v>3299114.8</v>
      </c>
      <c r="AK328" s="3">
        <f>AK166+AK147+AK148+AK152+AK153+AK154+AK155+AK156+AK157+AK158+AK162+AK178+AK182+AK186+AK190+AK194+AK198+AK202+AK203+AK207+AK211+AK215+AK219+AK223+AK227+AK231+AK239+AK240+AK241+AK242+AK243+AK247+AK251+AK278+AK281+AK284+AK255+AK260+AK167+AK168+AK169+AK265+AK288</f>
        <v>-124630</v>
      </c>
      <c r="AL328" s="3">
        <f t="shared" si="958"/>
        <v>3174484.8</v>
      </c>
      <c r="AM328" s="3">
        <f>AM166+AM147+AM148+AM152+AM153+AM154+AM155+AM156+AM157+AM158+AM162+AM178+AM182+AM186+AM190+AM194+AM198+AM202+AM203+AM207+AM211+AM215+AM219+AM223+AM227+AM231+AM239+AM240+AM241+AM242+AM243+AM247+AM251+AM278+AM281+AM284+AM255+AM260+AM167+AM168+AM169+AM265+AM288</f>
        <v>0</v>
      </c>
      <c r="AN328" s="3">
        <f t="shared" si="959"/>
        <v>3174484.8</v>
      </c>
      <c r="AO328" s="3">
        <f>AO166+AO147+AO148+AO152+AO153+AO154+AO155+AO156+AO157+AO158+AO162+AO178+AO182+AO186+AO190+AO194+AO198+AO202+AO203+AO207+AO211+AO215+AO219+AO223+AO227+AO231+AO239+AO240+AO241+AO242+AO243+AO247+AO251+AO278+AO281+AO284+AO255+AO260+AO167+AO168+AO169+AO265+AO288+AO269</f>
        <v>0</v>
      </c>
      <c r="AP328" s="3">
        <f t="shared" si="960"/>
        <v>3174484.8</v>
      </c>
      <c r="AQ328" s="3">
        <f>AQ166+AQ147+AQ148+AQ152+AQ153+AQ154+AQ155+AQ156+AQ157+AQ158+AQ162+AQ178+AQ182+AQ186+AQ190+AQ194+AQ198+AQ202+AQ203+AQ207+AQ211+AQ215+AQ219+AQ223+AQ227+AQ231+AQ239+AQ240+AQ241+AQ242+AQ243+AQ247+AQ251+AQ278+AQ281+AQ284+AQ255+AQ260+AQ167+AQ168+AQ169+AQ265+AQ288+AQ269+AQ273+AQ171+AQ172</f>
        <v>131171.29599999997</v>
      </c>
      <c r="AR328" s="3">
        <f t="shared" si="862"/>
        <v>3305656.0959999999</v>
      </c>
      <c r="AS328" s="5"/>
      <c r="AT328" s="5"/>
    </row>
    <row r="329" spans="1:46" x14ac:dyDescent="0.35">
      <c r="A329" s="23"/>
      <c r="B329" s="48" t="s">
        <v>11</v>
      </c>
      <c r="C329" s="49"/>
      <c r="D329" s="3">
        <f>D48+D82+D83+D84+D85+D86+D87+D88</f>
        <v>37430.800000000003</v>
      </c>
      <c r="E329" s="3">
        <f>E48+E82+E83+E84+E85+E86+E87+E88</f>
        <v>0</v>
      </c>
      <c r="F329" s="3">
        <f t="shared" si="750"/>
        <v>37430.800000000003</v>
      </c>
      <c r="G329" s="3">
        <f>G48+G82+G83+G84+G85+G86+G87+G88</f>
        <v>0</v>
      </c>
      <c r="H329" s="3">
        <f t="shared" si="948"/>
        <v>37430.800000000003</v>
      </c>
      <c r="I329" s="3">
        <f>I48+I82+I83+I84+I85+I86+I87+I88</f>
        <v>0</v>
      </c>
      <c r="J329" s="3">
        <f t="shared" si="949"/>
        <v>37430.800000000003</v>
      </c>
      <c r="K329" s="3">
        <f>K48+K82+K83+K84+K85+K86+K87+K88+K94</f>
        <v>69106.292000000001</v>
      </c>
      <c r="L329" s="3">
        <f t="shared" si="950"/>
        <v>106537.092</v>
      </c>
      <c r="M329" s="3">
        <f>M48+M82+M83+M84+M85+M86+M87+M88+M94</f>
        <v>0</v>
      </c>
      <c r="N329" s="3">
        <f t="shared" si="951"/>
        <v>106537.092</v>
      </c>
      <c r="O329" s="3">
        <f>O48+O82+O83+O84+O85+O86+O87+O88+O94+O100</f>
        <v>-16000</v>
      </c>
      <c r="P329" s="3">
        <f t="shared" si="952"/>
        <v>90537.092000000004</v>
      </c>
      <c r="Q329" s="3">
        <f>Q48+Q82+Q83+Q84+Q85+Q86+Q87+Q88+Q94+Q100</f>
        <v>0</v>
      </c>
      <c r="R329" s="3">
        <f t="shared" si="850"/>
        <v>90537.092000000004</v>
      </c>
      <c r="S329" s="3">
        <f>S48+S82+S83+S84+S85+S86+S87+S88+S89+S90+S91</f>
        <v>16000</v>
      </c>
      <c r="T329" s="3">
        <f>T48+T82+T83+T84+T85+T86+T87+T88+T89+T90+T91</f>
        <v>0</v>
      </c>
      <c r="U329" s="3">
        <f t="shared" si="751"/>
        <v>16000</v>
      </c>
      <c r="V329" s="3">
        <f>V48+V82+V83+V84+V85+V86+V87+V88+V89+V90+V91</f>
        <v>0</v>
      </c>
      <c r="W329" s="3">
        <f t="shared" si="953"/>
        <v>16000</v>
      </c>
      <c r="X329" s="3">
        <f>X48+X82+X83+X84+X85+X86+X87+X88+X94</f>
        <v>0</v>
      </c>
      <c r="Y329" s="3">
        <f t="shared" si="954"/>
        <v>16000</v>
      </c>
      <c r="Z329" s="3">
        <f>Z48+Z82+Z83+Z84+Z85+Z86+Z87+Z88+Z94</f>
        <v>0</v>
      </c>
      <c r="AA329" s="3">
        <f t="shared" si="955"/>
        <v>16000</v>
      </c>
      <c r="AB329" s="3">
        <f>AB48+AB82+AB83+AB84+AB85+AB86+AB87+AB88+AB94+AB100</f>
        <v>16000.000000000002</v>
      </c>
      <c r="AC329" s="3">
        <f t="shared" si="956"/>
        <v>32000</v>
      </c>
      <c r="AD329" s="3">
        <f>AD48+AD82+AD83+AD84+AD85+AD86+AD87+AD88+AD94+AD100</f>
        <v>-2742.6869999999999</v>
      </c>
      <c r="AE329" s="3">
        <f t="shared" si="857"/>
        <v>29257.313000000002</v>
      </c>
      <c r="AF329" s="3">
        <f>AF48+AF82+AF83+AF84+AF85+AF86+AF87+AF88+AF89+AF90+AF91</f>
        <v>40868.6</v>
      </c>
      <c r="AG329" s="3">
        <f>AG48+AG82+AG83+AG84+AG85+AG86+AG87+AG88+AG89+AG90+AG91</f>
        <v>0</v>
      </c>
      <c r="AH329" s="3">
        <f t="shared" si="752"/>
        <v>40868.6</v>
      </c>
      <c r="AI329" s="3">
        <f>AI48+AI82+AI83+AI84+AI85+AI86+AI87+AI88+AI89+AI90+AI91</f>
        <v>0</v>
      </c>
      <c r="AJ329" s="3">
        <f t="shared" si="957"/>
        <v>40868.6</v>
      </c>
      <c r="AK329" s="3">
        <f>AK48+AK82+AK83+AK84+AK85+AK86+AK87+AK88+AK94</f>
        <v>0</v>
      </c>
      <c r="AL329" s="3">
        <f t="shared" si="958"/>
        <v>40868.6</v>
      </c>
      <c r="AM329" s="3">
        <f>AM48+AM82+AM83+AM84+AM85+AM86+AM87+AM88+AM94</f>
        <v>0</v>
      </c>
      <c r="AN329" s="3">
        <f t="shared" si="959"/>
        <v>40868.6</v>
      </c>
      <c r="AO329" s="3">
        <f>AO48+AO82+AO83+AO84+AO85+AO86+AO87+AO88+AO94+AO100</f>
        <v>0</v>
      </c>
      <c r="AP329" s="3">
        <f t="shared" si="960"/>
        <v>40868.6</v>
      </c>
      <c r="AQ329" s="3">
        <f>AQ48+AQ82+AQ83+AQ84+AQ85+AQ86+AQ87+AQ88+AQ94+AQ100</f>
        <v>0</v>
      </c>
      <c r="AR329" s="3">
        <f t="shared" si="862"/>
        <v>40868.6</v>
      </c>
      <c r="AS329" s="5"/>
      <c r="AT329" s="5"/>
    </row>
    <row r="330" spans="1:46" x14ac:dyDescent="0.35">
      <c r="A330" s="23"/>
      <c r="B330" s="48" t="s">
        <v>249</v>
      </c>
      <c r="C330" s="49"/>
      <c r="D330" s="3">
        <f>D235</f>
        <v>283733.40000000002</v>
      </c>
      <c r="E330" s="3">
        <f>E235</f>
        <v>0</v>
      </c>
      <c r="F330" s="3">
        <f t="shared" si="750"/>
        <v>283733.40000000002</v>
      </c>
      <c r="G330" s="3">
        <f>G235</f>
        <v>0</v>
      </c>
      <c r="H330" s="3">
        <f t="shared" si="948"/>
        <v>283733.40000000002</v>
      </c>
      <c r="I330" s="3">
        <f>I235</f>
        <v>0</v>
      </c>
      <c r="J330" s="3">
        <f t="shared" si="949"/>
        <v>283733.40000000002</v>
      </c>
      <c r="K330" s="3">
        <f>K235</f>
        <v>25817.919999999998</v>
      </c>
      <c r="L330" s="3">
        <f t="shared" si="950"/>
        <v>309551.32</v>
      </c>
      <c r="M330" s="3">
        <f>M235</f>
        <v>0</v>
      </c>
      <c r="N330" s="3">
        <f t="shared" si="951"/>
        <v>309551.32</v>
      </c>
      <c r="O330" s="3">
        <f>O235</f>
        <v>0</v>
      </c>
      <c r="P330" s="3">
        <f t="shared" si="952"/>
        <v>309551.32</v>
      </c>
      <c r="Q330" s="3">
        <f>Q235</f>
        <v>0</v>
      </c>
      <c r="R330" s="3">
        <f t="shared" si="850"/>
        <v>309551.32</v>
      </c>
      <c r="S330" s="3">
        <f>S235</f>
        <v>0</v>
      </c>
      <c r="T330" s="3">
        <f>T235</f>
        <v>0</v>
      </c>
      <c r="U330" s="3">
        <f t="shared" si="751"/>
        <v>0</v>
      </c>
      <c r="V330" s="3">
        <f>V235</f>
        <v>0</v>
      </c>
      <c r="W330" s="3">
        <f t="shared" si="953"/>
        <v>0</v>
      </c>
      <c r="X330" s="3">
        <f>X235</f>
        <v>0</v>
      </c>
      <c r="Y330" s="3">
        <f t="shared" si="954"/>
        <v>0</v>
      </c>
      <c r="Z330" s="3">
        <f>Z235</f>
        <v>0</v>
      </c>
      <c r="AA330" s="3">
        <f t="shared" si="955"/>
        <v>0</v>
      </c>
      <c r="AB330" s="3">
        <f>AB235</f>
        <v>0</v>
      </c>
      <c r="AC330" s="3">
        <f t="shared" si="956"/>
        <v>0</v>
      </c>
      <c r="AD330" s="3">
        <f>AD235</f>
        <v>0</v>
      </c>
      <c r="AE330" s="3">
        <f t="shared" si="857"/>
        <v>0</v>
      </c>
      <c r="AF330" s="3">
        <f>AF235</f>
        <v>0</v>
      </c>
      <c r="AG330" s="3">
        <f>AG235</f>
        <v>0</v>
      </c>
      <c r="AH330" s="3">
        <f t="shared" si="752"/>
        <v>0</v>
      </c>
      <c r="AI330" s="3">
        <f>AI235</f>
        <v>0</v>
      </c>
      <c r="AJ330" s="3">
        <f t="shared" si="957"/>
        <v>0</v>
      </c>
      <c r="AK330" s="3">
        <f>AK235</f>
        <v>0</v>
      </c>
      <c r="AL330" s="3">
        <f t="shared" si="958"/>
        <v>0</v>
      </c>
      <c r="AM330" s="3">
        <f>AM235</f>
        <v>0</v>
      </c>
      <c r="AN330" s="3">
        <f t="shared" si="959"/>
        <v>0</v>
      </c>
      <c r="AO330" s="3">
        <f>AO235</f>
        <v>0</v>
      </c>
      <c r="AP330" s="3">
        <f t="shared" si="960"/>
        <v>0</v>
      </c>
      <c r="AQ330" s="3">
        <f>AQ235</f>
        <v>0</v>
      </c>
      <c r="AR330" s="3">
        <f t="shared" si="862"/>
        <v>0</v>
      </c>
      <c r="AS330" s="5"/>
      <c r="AT330" s="5"/>
    </row>
    <row r="331" spans="1:46" x14ac:dyDescent="0.35">
      <c r="A331" s="23"/>
      <c r="B331" s="48" t="s">
        <v>302</v>
      </c>
      <c r="C331" s="49"/>
      <c r="D331" s="3">
        <f>D112</f>
        <v>9847.7000000000007</v>
      </c>
      <c r="E331" s="3">
        <f>E112</f>
        <v>0</v>
      </c>
      <c r="F331" s="3">
        <f t="shared" si="750"/>
        <v>9847.7000000000007</v>
      </c>
      <c r="G331" s="3">
        <f>G112+G110+G124+G126+G128+G117+G119+G121</f>
        <v>35864.659</v>
      </c>
      <c r="H331" s="3">
        <f t="shared" si="948"/>
        <v>45712.358999999997</v>
      </c>
      <c r="I331" s="3">
        <f>I112+I110+I124+I126+I128+I117+I119+I121</f>
        <v>0</v>
      </c>
      <c r="J331" s="3">
        <f t="shared" si="949"/>
        <v>45712.358999999997</v>
      </c>
      <c r="K331" s="3">
        <f>K112+K110+K124+K126+K128+K117+K119+K121</f>
        <v>0</v>
      </c>
      <c r="L331" s="3">
        <f t="shared" si="950"/>
        <v>45712.358999999997</v>
      </c>
      <c r="M331" s="3">
        <f>M112+M110+M124+M126+M128+M117+M119+M121</f>
        <v>0</v>
      </c>
      <c r="N331" s="3">
        <f t="shared" si="951"/>
        <v>45712.358999999997</v>
      </c>
      <c r="O331" s="3">
        <f>O112+O110+O124+O126+O128+O117+O119+O121</f>
        <v>8606.9120000000003</v>
      </c>
      <c r="P331" s="3">
        <f t="shared" si="952"/>
        <v>54319.270999999993</v>
      </c>
      <c r="Q331" s="3">
        <f>Q112+Q110+Q124+Q126+Q128+Q117+Q119+Q121</f>
        <v>-28897</v>
      </c>
      <c r="R331" s="3">
        <f t="shared" si="850"/>
        <v>25422.270999999993</v>
      </c>
      <c r="S331" s="3">
        <f>S112</f>
        <v>0</v>
      </c>
      <c r="T331" s="3">
        <f>T112</f>
        <v>0</v>
      </c>
      <c r="U331" s="3">
        <f t="shared" si="751"/>
        <v>0</v>
      </c>
      <c r="V331" s="3">
        <f>V112+V110+V124+V126+V128+V117+V119+V121</f>
        <v>0</v>
      </c>
      <c r="W331" s="3">
        <f t="shared" si="953"/>
        <v>0</v>
      </c>
      <c r="X331" s="3">
        <f>X112+X110+X124+X126+X128+X117+X119+X121</f>
        <v>0</v>
      </c>
      <c r="Y331" s="3">
        <f t="shared" si="954"/>
        <v>0</v>
      </c>
      <c r="Z331" s="3">
        <f>Z112+Z110+Z124+Z126+Z128+Z117+Z119+Z121</f>
        <v>0</v>
      </c>
      <c r="AA331" s="3">
        <f t="shared" si="955"/>
        <v>0</v>
      </c>
      <c r="AB331" s="3">
        <f>AB112+AB110+AB124+AB126+AB128+AB117+AB119+AB121</f>
        <v>0</v>
      </c>
      <c r="AC331" s="3">
        <f t="shared" si="956"/>
        <v>0</v>
      </c>
      <c r="AD331" s="3">
        <f>AD112+AD110+AD124+AD126+AD128+AD117+AD119+AD121</f>
        <v>0</v>
      </c>
      <c r="AE331" s="3">
        <f t="shared" si="857"/>
        <v>0</v>
      </c>
      <c r="AF331" s="3">
        <f>AF112</f>
        <v>0</v>
      </c>
      <c r="AG331" s="3">
        <f>AG112</f>
        <v>0</v>
      </c>
      <c r="AH331" s="3">
        <f t="shared" si="752"/>
        <v>0</v>
      </c>
      <c r="AI331" s="3">
        <f>AI112+AI110+AI124+AI126+AI128+AI117+AI119+AI121</f>
        <v>0</v>
      </c>
      <c r="AJ331" s="3">
        <f t="shared" si="957"/>
        <v>0</v>
      </c>
      <c r="AK331" s="3">
        <f>AK112+AK110+AK124+AK126+AK128+AK117+AK119+AK121</f>
        <v>0</v>
      </c>
      <c r="AL331" s="3">
        <f t="shared" si="958"/>
        <v>0</v>
      </c>
      <c r="AM331" s="3">
        <f>AM112+AM110+AM124+AM126+AM128+AM117+AM119+AM121</f>
        <v>0</v>
      </c>
      <c r="AN331" s="3">
        <f t="shared" si="959"/>
        <v>0</v>
      </c>
      <c r="AO331" s="3">
        <f>AO112+AO110+AO124+AO126+AO128+AO117+AO119+AO121</f>
        <v>0</v>
      </c>
      <c r="AP331" s="3">
        <f t="shared" si="960"/>
        <v>0</v>
      </c>
      <c r="AQ331" s="3">
        <f>AQ112+AQ110+AQ124+AQ126+AQ128+AQ117+AQ119+AQ121</f>
        <v>0</v>
      </c>
      <c r="AR331" s="3">
        <f t="shared" si="862"/>
        <v>0</v>
      </c>
      <c r="AS331" s="5"/>
      <c r="AT331" s="5"/>
    </row>
    <row r="332" spans="1:46" x14ac:dyDescent="0.35">
      <c r="A332" s="23"/>
      <c r="B332" s="48" t="s">
        <v>313</v>
      </c>
      <c r="C332" s="49"/>
      <c r="D332" s="3"/>
      <c r="E332" s="3">
        <f>E310</f>
        <v>637.66300000000001</v>
      </c>
      <c r="F332" s="3">
        <f t="shared" si="750"/>
        <v>637.66300000000001</v>
      </c>
      <c r="G332" s="3">
        <f>G310</f>
        <v>0</v>
      </c>
      <c r="H332" s="3">
        <f t="shared" si="948"/>
        <v>637.66300000000001</v>
      </c>
      <c r="I332" s="3">
        <f>I310</f>
        <v>0</v>
      </c>
      <c r="J332" s="3">
        <f t="shared" si="949"/>
        <v>637.66300000000001</v>
      </c>
      <c r="K332" s="3">
        <f>K310</f>
        <v>0</v>
      </c>
      <c r="L332" s="3">
        <f t="shared" si="950"/>
        <v>637.66300000000001</v>
      </c>
      <c r="M332" s="3">
        <f>M310</f>
        <v>0</v>
      </c>
      <c r="N332" s="3">
        <f t="shared" si="951"/>
        <v>637.66300000000001</v>
      </c>
      <c r="O332" s="3">
        <f>O310</f>
        <v>0</v>
      </c>
      <c r="P332" s="3">
        <f t="shared" si="952"/>
        <v>637.66300000000001</v>
      </c>
      <c r="Q332" s="3">
        <f>Q310</f>
        <v>0</v>
      </c>
      <c r="R332" s="3">
        <f t="shared" si="850"/>
        <v>637.66300000000001</v>
      </c>
      <c r="S332" s="3"/>
      <c r="T332" s="3">
        <f>T310</f>
        <v>0</v>
      </c>
      <c r="U332" s="3">
        <f t="shared" si="751"/>
        <v>0</v>
      </c>
      <c r="V332" s="3">
        <f>V310</f>
        <v>0</v>
      </c>
      <c r="W332" s="3">
        <f t="shared" si="953"/>
        <v>0</v>
      </c>
      <c r="X332" s="3">
        <f>X310</f>
        <v>0</v>
      </c>
      <c r="Y332" s="3">
        <f t="shared" si="954"/>
        <v>0</v>
      </c>
      <c r="Z332" s="3">
        <f>Z310</f>
        <v>0</v>
      </c>
      <c r="AA332" s="3">
        <f t="shared" si="955"/>
        <v>0</v>
      </c>
      <c r="AB332" s="3">
        <f>AB310</f>
        <v>0</v>
      </c>
      <c r="AC332" s="3">
        <f t="shared" si="956"/>
        <v>0</v>
      </c>
      <c r="AD332" s="3">
        <f>AD310</f>
        <v>0</v>
      </c>
      <c r="AE332" s="3">
        <f t="shared" si="857"/>
        <v>0</v>
      </c>
      <c r="AF332" s="3"/>
      <c r="AG332" s="3">
        <f>AG310</f>
        <v>0</v>
      </c>
      <c r="AH332" s="3">
        <f t="shared" si="752"/>
        <v>0</v>
      </c>
      <c r="AI332" s="3">
        <f>AI310</f>
        <v>0</v>
      </c>
      <c r="AJ332" s="3">
        <f>AH332+AI332</f>
        <v>0</v>
      </c>
      <c r="AK332" s="3">
        <f>AK310</f>
        <v>0</v>
      </c>
      <c r="AL332" s="3">
        <f t="shared" si="958"/>
        <v>0</v>
      </c>
      <c r="AM332" s="3">
        <f>AM310</f>
        <v>0</v>
      </c>
      <c r="AN332" s="3">
        <f t="shared" si="959"/>
        <v>0</v>
      </c>
      <c r="AO332" s="3">
        <f>AO310</f>
        <v>0</v>
      </c>
      <c r="AP332" s="3">
        <f t="shared" si="960"/>
        <v>0</v>
      </c>
      <c r="AQ332" s="3">
        <f t="shared" ref="AQ332" si="961">AQ310</f>
        <v>0</v>
      </c>
      <c r="AR332" s="3">
        <f t="shared" si="862"/>
        <v>0</v>
      </c>
      <c r="AS332" s="5"/>
      <c r="AT332" s="5"/>
    </row>
    <row r="333" spans="1:46" x14ac:dyDescent="0.35">
      <c r="A333" s="23"/>
      <c r="B333" s="48" t="s">
        <v>361</v>
      </c>
      <c r="C333" s="49"/>
      <c r="D333" s="24"/>
      <c r="E333" s="24"/>
      <c r="F333" s="24"/>
      <c r="G333" s="24"/>
      <c r="H333" s="24"/>
      <c r="I333" s="24"/>
      <c r="J333" s="24"/>
      <c r="K333" s="3">
        <f>K315</f>
        <v>300000</v>
      </c>
      <c r="L333" s="3">
        <f t="shared" si="950"/>
        <v>300000</v>
      </c>
      <c r="M333" s="3">
        <f>M315</f>
        <v>0</v>
      </c>
      <c r="N333" s="3">
        <f t="shared" si="951"/>
        <v>300000</v>
      </c>
      <c r="O333" s="3">
        <f>O315</f>
        <v>0</v>
      </c>
      <c r="P333" s="3">
        <f t="shared" si="952"/>
        <v>300000</v>
      </c>
      <c r="Q333" s="3">
        <f>Q315</f>
        <v>0</v>
      </c>
      <c r="R333" s="3">
        <f t="shared" si="850"/>
        <v>300000</v>
      </c>
      <c r="S333" s="24"/>
      <c r="T333" s="24"/>
      <c r="U333" s="24"/>
      <c r="V333" s="24"/>
      <c r="W333" s="24"/>
      <c r="X333" s="3">
        <f>X315</f>
        <v>0</v>
      </c>
      <c r="Y333" s="3">
        <f t="shared" si="954"/>
        <v>0</v>
      </c>
      <c r="Z333" s="3">
        <f>Z315</f>
        <v>0</v>
      </c>
      <c r="AA333" s="3">
        <f t="shared" si="955"/>
        <v>0</v>
      </c>
      <c r="AB333" s="3">
        <f>AB315</f>
        <v>0</v>
      </c>
      <c r="AC333" s="3">
        <f t="shared" si="956"/>
        <v>0</v>
      </c>
      <c r="AD333" s="3">
        <f>AD315</f>
        <v>0</v>
      </c>
      <c r="AE333" s="3">
        <f t="shared" si="857"/>
        <v>0</v>
      </c>
      <c r="AF333" s="24"/>
      <c r="AG333" s="24"/>
      <c r="AH333" s="24"/>
      <c r="AI333" s="24"/>
      <c r="AJ333" s="3">
        <f>AH333+AI333</f>
        <v>0</v>
      </c>
      <c r="AK333" s="3">
        <f>AK315</f>
        <v>0</v>
      </c>
      <c r="AL333" s="3">
        <f t="shared" si="958"/>
        <v>0</v>
      </c>
      <c r="AM333" s="3">
        <f>AM315</f>
        <v>0</v>
      </c>
      <c r="AN333" s="3">
        <f t="shared" si="959"/>
        <v>0</v>
      </c>
      <c r="AO333" s="3">
        <f>AO315</f>
        <v>0</v>
      </c>
      <c r="AP333" s="3">
        <f t="shared" si="960"/>
        <v>0</v>
      </c>
      <c r="AQ333" s="3">
        <f t="shared" ref="AQ333" si="962">AQ315</f>
        <v>0</v>
      </c>
      <c r="AR333" s="3">
        <f t="shared" si="862"/>
        <v>0</v>
      </c>
      <c r="AS333" s="5"/>
      <c r="AT333" s="5"/>
    </row>
    <row r="334" spans="1:46" hidden="1" x14ac:dyDescent="0.35">
      <c r="P334" s="9"/>
      <c r="R334" s="9"/>
      <c r="S334" s="9">
        <f t="shared" ref="S334:AO334" si="963">S319-S326-S327-S328-S329-S330-S331-S332-S333</f>
        <v>-1.3969838619232178E-9</v>
      </c>
      <c r="T334" s="9">
        <f t="shared" si="963"/>
        <v>0</v>
      </c>
      <c r="U334" s="9">
        <f t="shared" si="963"/>
        <v>-1.3969838619232178E-9</v>
      </c>
      <c r="V334" s="9">
        <f t="shared" si="963"/>
        <v>2.1827872842550278E-11</v>
      </c>
      <c r="W334" s="9">
        <f t="shared" si="963"/>
        <v>-1.862645149230957E-9</v>
      </c>
      <c r="X334" s="9">
        <f t="shared" si="963"/>
        <v>0</v>
      </c>
      <c r="Y334" s="9">
        <f t="shared" si="963"/>
        <v>-1.862645149230957E-9</v>
      </c>
      <c r="Z334" s="9">
        <f t="shared" si="963"/>
        <v>0</v>
      </c>
      <c r="AA334" s="9">
        <f t="shared" si="963"/>
        <v>-1.862645149230957E-9</v>
      </c>
      <c r="AB334" s="9">
        <f t="shared" si="963"/>
        <v>-1.8189894035458565E-12</v>
      </c>
      <c r="AC334" s="9"/>
      <c r="AD334" s="9">
        <f t="shared" ref="AD334" si="964">AD319-AD326-AD327-AD328-AD329-AD330-AD331-AD332-AD333</f>
        <v>-4.9112713895738125E-11</v>
      </c>
      <c r="AE334" s="9"/>
      <c r="AF334" s="9">
        <f t="shared" si="963"/>
        <v>-8.3673512563109398E-10</v>
      </c>
      <c r="AG334" s="9">
        <f t="shared" si="963"/>
        <v>0</v>
      </c>
      <c r="AH334" s="9">
        <f t="shared" si="963"/>
        <v>-8.3673512563109398E-10</v>
      </c>
      <c r="AI334" s="9">
        <f t="shared" si="963"/>
        <v>0</v>
      </c>
      <c r="AJ334" s="9">
        <f t="shared" si="963"/>
        <v>-1.7680577002465725E-9</v>
      </c>
      <c r="AK334" s="9">
        <f t="shared" si="963"/>
        <v>0</v>
      </c>
      <c r="AL334" s="9">
        <f t="shared" si="963"/>
        <v>-1.7680577002465725E-9</v>
      </c>
      <c r="AM334" s="9">
        <f t="shared" si="963"/>
        <v>0</v>
      </c>
      <c r="AN334" s="9">
        <f t="shared" si="963"/>
        <v>-1.7680577002465725E-9</v>
      </c>
      <c r="AO334" s="9">
        <f t="shared" si="963"/>
        <v>0</v>
      </c>
      <c r="AP334" s="9"/>
      <c r="AQ334" s="9">
        <f t="shared" ref="AQ334:AR334" si="965">AQ319-AQ326-AQ327-AQ328-AQ329-AQ330-AQ331-AQ332-AQ333</f>
        <v>2.9103830456733704E-11</v>
      </c>
      <c r="AR334" s="9">
        <f t="shared" si="965"/>
        <v>-8.3673512563109398E-10</v>
      </c>
      <c r="AT334" s="5"/>
    </row>
  </sheetData>
  <sheetProtection password="CF5C" sheet="1" objects="1" scenarios="1"/>
  <autoFilter ref="A17:AV334">
    <filterColumn colId="45">
      <filters blank="1"/>
    </filterColumn>
  </autoFilter>
  <mergeCells count="74">
    <mergeCell ref="A12:AR13"/>
    <mergeCell ref="AO16:AO17"/>
    <mergeCell ref="AP16:AP17"/>
    <mergeCell ref="B325:C325"/>
    <mergeCell ref="B322:C322"/>
    <mergeCell ref="B323:C323"/>
    <mergeCell ref="B320:C320"/>
    <mergeCell ref="AF16:AF17"/>
    <mergeCell ref="D16:D17"/>
    <mergeCell ref="I16:I17"/>
    <mergeCell ref="J16:J17"/>
    <mergeCell ref="B309:B310"/>
    <mergeCell ref="B109:B110"/>
    <mergeCell ref="Y16:Y17"/>
    <mergeCell ref="T16:T17"/>
    <mergeCell ref="X16:X17"/>
    <mergeCell ref="B321:C321"/>
    <mergeCell ref="AE16:AE17"/>
    <mergeCell ref="F16:F17"/>
    <mergeCell ref="U16:U17"/>
    <mergeCell ref="B125:B126"/>
    <mergeCell ref="B48:B49"/>
    <mergeCell ref="B123:B124"/>
    <mergeCell ref="G16:G17"/>
    <mergeCell ref="H16:H17"/>
    <mergeCell ref="N16:N17"/>
    <mergeCell ref="B319:C319"/>
    <mergeCell ref="A16:A17"/>
    <mergeCell ref="AI16:AI17"/>
    <mergeCell ref="O16:O17"/>
    <mergeCell ref="P16:P17"/>
    <mergeCell ref="AB16:AB17"/>
    <mergeCell ref="Z16:Z17"/>
    <mergeCell ref="AA16:AA17"/>
    <mergeCell ref="AC16:AC17"/>
    <mergeCell ref="AG16:AG17"/>
    <mergeCell ref="AH16:AH17"/>
    <mergeCell ref="V16:V17"/>
    <mergeCell ref="W16:W17"/>
    <mergeCell ref="Q16:Q17"/>
    <mergeCell ref="R16:R17"/>
    <mergeCell ref="AD16:AD17"/>
    <mergeCell ref="A48:A49"/>
    <mergeCell ref="AJ16:AJ17"/>
    <mergeCell ref="A109:A110"/>
    <mergeCell ref="M16:M17"/>
    <mergeCell ref="B333:C333"/>
    <mergeCell ref="A127:A128"/>
    <mergeCell ref="B127:B128"/>
    <mergeCell ref="A309:A310"/>
    <mergeCell ref="B332:C332"/>
    <mergeCell ref="B329:C329"/>
    <mergeCell ref="B324:C324"/>
    <mergeCell ref="B331:C331"/>
    <mergeCell ref="B330:C330"/>
    <mergeCell ref="B326:C326"/>
    <mergeCell ref="B328:C328"/>
    <mergeCell ref="B327:C327"/>
    <mergeCell ref="AE4:AR4"/>
    <mergeCell ref="A11:AR11"/>
    <mergeCell ref="AQ16:AQ17"/>
    <mergeCell ref="AR16:AR17"/>
    <mergeCell ref="A125:A126"/>
    <mergeCell ref="AM16:AM17"/>
    <mergeCell ref="AN16:AN17"/>
    <mergeCell ref="AK16:AK17"/>
    <mergeCell ref="AL16:AL17"/>
    <mergeCell ref="A123:A124"/>
    <mergeCell ref="S16:S17"/>
    <mergeCell ref="B16:B17"/>
    <mergeCell ref="C16:C17"/>
    <mergeCell ref="E16:E17"/>
    <mergeCell ref="K16:K17"/>
    <mergeCell ref="L16:L17"/>
  </mergeCells>
  <pageMargins left="0.56000000000000005" right="0.31" top="0.45" bottom="0.64" header="0.67" footer="0.3"/>
  <pageSetup paperSize="9" scale="57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2020-2022</vt:lpstr>
      <vt:lpstr>'2020-2022'!Заголовки_для_печати</vt:lpstr>
      <vt:lpstr>'2020-2022'!Область_печати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2020-08-25T10:15:07Z</cp:lastPrinted>
  <dcterms:created xsi:type="dcterms:W3CDTF">2014-02-04T08:37:28Z</dcterms:created>
  <dcterms:modified xsi:type="dcterms:W3CDTF">2020-08-25T10:15:39Z</dcterms:modified>
</cp:coreProperties>
</file>