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_МЕСЯЦ_!\Приложения к проекту решения по отчету-2019\"/>
    </mc:Choice>
  </mc:AlternateContent>
  <bookViews>
    <workbookView xWindow="0" yWindow="0" windowWidth="28800" windowHeight="11835"/>
  </bookViews>
  <sheets>
    <sheet name="прил.1" sheetId="5" r:id="rId1"/>
  </sheets>
  <definedNames>
    <definedName name="_xlnm._FilterDatabase" localSheetId="0" hidden="1">прил.1!$A$10:$G$720</definedName>
    <definedName name="_xlnm.Print_Titles" localSheetId="0">прил.1!$10:$10</definedName>
  </definedNames>
  <calcPr calcId="152511"/>
</workbook>
</file>

<file path=xl/calcChain.xml><?xml version="1.0" encoding="utf-8"?>
<calcChain xmlns="http://schemas.openxmlformats.org/spreadsheetml/2006/main">
  <c r="G117" i="5" l="1"/>
  <c r="G48" i="5"/>
  <c r="G49" i="5"/>
  <c r="G37" i="5"/>
  <c r="G39" i="5"/>
  <c r="G42" i="5"/>
  <c r="G35" i="5"/>
  <c r="E562" i="5" l="1"/>
  <c r="E592" i="5"/>
  <c r="E607" i="5"/>
  <c r="E627" i="5"/>
  <c r="E637" i="5"/>
  <c r="E645" i="5"/>
  <c r="E654" i="5"/>
  <c r="E717" i="5"/>
  <c r="E719" i="5"/>
  <c r="E448" i="5"/>
  <c r="E418" i="5"/>
  <c r="E390" i="5"/>
  <c r="E362" i="5"/>
  <c r="E300" i="5"/>
  <c r="E279" i="5"/>
  <c r="E256" i="5"/>
  <c r="E248" i="5"/>
  <c r="E236" i="5"/>
  <c r="E224" i="5"/>
  <c r="E222" i="5"/>
  <c r="E220" i="5"/>
  <c r="E217" i="5"/>
  <c r="E215" i="5"/>
  <c r="E213" i="5"/>
  <c r="E211" i="5"/>
  <c r="E209" i="5"/>
  <c r="E203" i="5"/>
  <c r="E196" i="5"/>
  <c r="E194" i="5"/>
  <c r="E191" i="5"/>
  <c r="E188" i="5"/>
  <c r="E99" i="5"/>
  <c r="E97" i="5"/>
  <c r="E94" i="5"/>
  <c r="E69" i="5"/>
  <c r="E65" i="5"/>
  <c r="E59" i="5"/>
  <c r="E57" i="5"/>
  <c r="E47" i="5"/>
  <c r="E43" i="5"/>
  <c r="E34" i="5"/>
  <c r="E31" i="5"/>
  <c r="F27" i="5"/>
  <c r="E27" i="5"/>
  <c r="F24" i="5"/>
  <c r="E24" i="5"/>
  <c r="G15" i="5" l="1"/>
  <c r="F174" i="5"/>
  <c r="G186" i="5" l="1"/>
  <c r="F654" i="5" l="1"/>
  <c r="F575" i="5"/>
  <c r="F224" i="5"/>
  <c r="F215" i="5"/>
  <c r="F196" i="5"/>
  <c r="F99" i="5"/>
  <c r="F94" i="5"/>
  <c r="F69" i="5"/>
  <c r="F719" i="5"/>
  <c r="F717" i="5"/>
  <c r="F687" i="5"/>
  <c r="F645" i="5"/>
  <c r="F637" i="5"/>
  <c r="F627" i="5"/>
  <c r="F607" i="5"/>
  <c r="F592" i="5"/>
  <c r="F562" i="5"/>
  <c r="F550" i="5"/>
  <c r="F539" i="5"/>
  <c r="F520" i="5"/>
  <c r="G516" i="5"/>
  <c r="F487" i="5"/>
  <c r="F467" i="5"/>
  <c r="F448" i="5"/>
  <c r="F432" i="5"/>
  <c r="F418" i="5"/>
  <c r="F404" i="5"/>
  <c r="F390" i="5"/>
  <c r="F376" i="5"/>
  <c r="F362" i="5"/>
  <c r="F347" i="5"/>
  <c r="F333" i="5"/>
  <c r="F300" i="5"/>
  <c r="F279" i="5"/>
  <c r="F256" i="5"/>
  <c r="F248" i="5"/>
  <c r="F236" i="5"/>
  <c r="F220" i="5"/>
  <c r="F222" i="5"/>
  <c r="F217" i="5"/>
  <c r="F213" i="5"/>
  <c r="F211" i="5"/>
  <c r="F209" i="5"/>
  <c r="F203" i="5" l="1"/>
  <c r="F200" i="5"/>
  <c r="F194" i="5" l="1"/>
  <c r="F191" i="5"/>
  <c r="F188" i="5" l="1"/>
  <c r="G188" i="5" s="1"/>
  <c r="F183" i="5"/>
  <c r="F97" i="5"/>
  <c r="F92" i="5"/>
  <c r="F65" i="5" l="1"/>
  <c r="F62" i="5"/>
  <c r="F59" i="5"/>
  <c r="F57" i="5"/>
  <c r="F54" i="5"/>
  <c r="F47" i="5"/>
  <c r="F43" i="5" l="1"/>
  <c r="F34" i="5"/>
  <c r="F31" i="5"/>
  <c r="G26" i="5"/>
  <c r="G28" i="5"/>
  <c r="G30" i="5"/>
  <c r="G32" i="5"/>
  <c r="G33" i="5"/>
  <c r="G44" i="5"/>
  <c r="G46" i="5"/>
  <c r="G50" i="5"/>
  <c r="G52" i="5"/>
  <c r="G53" i="5"/>
  <c r="G55" i="5"/>
  <c r="G56" i="5"/>
  <c r="G58" i="5"/>
  <c r="G63" i="5"/>
  <c r="G65" i="5"/>
  <c r="G67" i="5"/>
  <c r="G70" i="5"/>
  <c r="G71" i="5"/>
  <c r="G73" i="5"/>
  <c r="G80" i="5"/>
  <c r="G81" i="5"/>
  <c r="G82" i="5"/>
  <c r="G87" i="5"/>
  <c r="G95" i="5"/>
  <c r="G96" i="5"/>
  <c r="G106" i="5"/>
  <c r="G122" i="5"/>
  <c r="G131" i="5"/>
  <c r="G135" i="5"/>
  <c r="G139" i="5"/>
  <c r="G144" i="5"/>
  <c r="G145" i="5"/>
  <c r="G161" i="5"/>
  <c r="G166" i="5"/>
  <c r="G168" i="5"/>
  <c r="G169" i="5"/>
  <c r="G171" i="5"/>
  <c r="G172" i="5"/>
  <c r="G175" i="5"/>
  <c r="G177" i="5"/>
  <c r="G179" i="5"/>
  <c r="G180" i="5"/>
  <c r="G182" i="5"/>
  <c r="G185" i="5"/>
  <c r="G189" i="5"/>
  <c r="G190" i="5"/>
  <c r="G192" i="5"/>
  <c r="G193" i="5"/>
  <c r="G197" i="5"/>
  <c r="G201" i="5"/>
  <c r="G204" i="5"/>
  <c r="G205" i="5"/>
  <c r="G206" i="5"/>
  <c r="G208" i="5"/>
  <c r="G210" i="5"/>
  <c r="G212" i="5"/>
  <c r="G216" i="5"/>
  <c r="G219" i="5"/>
  <c r="G221" i="5"/>
  <c r="G232" i="5"/>
  <c r="G237" i="5"/>
  <c r="G253" i="5"/>
  <c r="G260" i="5"/>
  <c r="G270" i="5"/>
  <c r="G271" i="5"/>
  <c r="G273" i="5"/>
  <c r="G275" i="5"/>
  <c r="G276" i="5"/>
  <c r="G291" i="5"/>
  <c r="G292" i="5"/>
  <c r="G313" i="5"/>
  <c r="G314" i="5"/>
  <c r="G315" i="5"/>
  <c r="G316" i="5"/>
  <c r="G318" i="5"/>
  <c r="G319" i="5"/>
  <c r="G320" i="5"/>
  <c r="G321" i="5"/>
  <c r="G322" i="5"/>
  <c r="G323" i="5"/>
  <c r="G324" i="5"/>
  <c r="G325" i="5"/>
  <c r="G341" i="5"/>
  <c r="G344" i="5"/>
  <c r="G355" i="5"/>
  <c r="G356" i="5"/>
  <c r="G359" i="5"/>
  <c r="G373" i="5"/>
  <c r="G383" i="5"/>
  <c r="G384" i="5"/>
  <c r="G387" i="5"/>
  <c r="G398" i="5"/>
  <c r="G401" i="5"/>
  <c r="G411" i="5"/>
  <c r="G412" i="5"/>
  <c r="G415" i="5"/>
  <c r="G426" i="5"/>
  <c r="G429" i="5"/>
  <c r="G441" i="5"/>
  <c r="G442" i="5"/>
  <c r="G445" i="5"/>
  <c r="G453" i="5"/>
  <c r="G463" i="5"/>
  <c r="G477" i="5"/>
  <c r="G478" i="5"/>
  <c r="G488" i="5"/>
  <c r="G489" i="5"/>
  <c r="G491" i="5"/>
  <c r="G494" i="5"/>
  <c r="G497" i="5"/>
  <c r="G505" i="5"/>
  <c r="G507" i="5"/>
  <c r="G510" i="5"/>
  <c r="G513" i="5"/>
  <c r="G523" i="5"/>
  <c r="G534" i="5"/>
  <c r="G535" i="5"/>
  <c r="G536" i="5"/>
  <c r="G551" i="5"/>
  <c r="G553" i="5"/>
  <c r="G561" i="5"/>
  <c r="G571" i="5"/>
  <c r="G572" i="5"/>
  <c r="G576" i="5"/>
  <c r="G583" i="5"/>
  <c r="G586" i="5"/>
  <c r="G588" i="5"/>
  <c r="G593" i="5"/>
  <c r="G620" i="5"/>
  <c r="G621" i="5"/>
  <c r="G622" i="5"/>
  <c r="G655" i="5"/>
  <c r="G662" i="5"/>
  <c r="G665" i="5"/>
  <c r="G666" i="5"/>
  <c r="G670" i="5"/>
  <c r="G671" i="5"/>
  <c r="G672" i="5"/>
  <c r="G674" i="5"/>
  <c r="G675" i="5"/>
  <c r="G678" i="5"/>
  <c r="G679" i="5"/>
  <c r="G688" i="5"/>
  <c r="G689" i="5"/>
  <c r="G693" i="5"/>
  <c r="G698" i="5"/>
  <c r="G700" i="5"/>
  <c r="G706" i="5"/>
  <c r="G708" i="5"/>
  <c r="G718" i="5"/>
  <c r="G13" i="5"/>
  <c r="G18" i="5"/>
  <c r="G20" i="5"/>
  <c r="G21" i="5"/>
  <c r="G22" i="5"/>
  <c r="G23" i="5"/>
  <c r="G12" i="5"/>
  <c r="F720" i="5" l="1"/>
  <c r="G24" i="5"/>
  <c r="E544" i="5"/>
  <c r="E550" i="5" s="1"/>
  <c r="E506" i="5"/>
  <c r="G506" i="5" s="1"/>
  <c r="E530" i="5"/>
  <c r="E100" i="5" l="1"/>
  <c r="G100" i="5" l="1"/>
  <c r="E90" i="5"/>
  <c r="G90" i="5" l="1"/>
  <c r="E92" i="5"/>
  <c r="E669" i="5"/>
  <c r="G669" i="5" l="1"/>
  <c r="E504" i="5"/>
  <c r="G504" i="5" s="1"/>
  <c r="E425" i="5"/>
  <c r="E397" i="5"/>
  <c r="E370" i="5"/>
  <c r="G370" i="5" s="1"/>
  <c r="E369" i="5"/>
  <c r="E340" i="5"/>
  <c r="G209" i="5"/>
  <c r="E199" i="5"/>
  <c r="E181" i="5"/>
  <c r="E61" i="5"/>
  <c r="E62" i="5" s="1"/>
  <c r="E51" i="5"/>
  <c r="G181" i="5" l="1"/>
  <c r="E183" i="5"/>
  <c r="G340" i="5"/>
  <c r="E347" i="5"/>
  <c r="G369" i="5"/>
  <c r="E376" i="5"/>
  <c r="G425" i="5"/>
  <c r="E432" i="5"/>
  <c r="G199" i="5"/>
  <c r="E200" i="5"/>
  <c r="G51" i="5"/>
  <c r="E54" i="5"/>
  <c r="G397" i="5"/>
  <c r="E404" i="5"/>
  <c r="G62" i="5"/>
  <c r="G61" i="5"/>
  <c r="E156" i="5"/>
  <c r="G156" i="5" s="1"/>
  <c r="E111" i="5"/>
  <c r="E174" i="5" s="1"/>
  <c r="G111" i="5" l="1"/>
  <c r="E512" i="5"/>
  <c r="G512" i="5" s="1"/>
  <c r="E563" i="5" l="1"/>
  <c r="E521" i="5"/>
  <c r="E496" i="5"/>
  <c r="E451" i="5"/>
  <c r="G451" i="5" l="1"/>
  <c r="E467" i="5"/>
  <c r="G496" i="5"/>
  <c r="G521" i="5"/>
  <c r="G563" i="5"/>
  <c r="E575" i="5"/>
  <c r="E483" i="5"/>
  <c r="E312" i="5"/>
  <c r="E333" i="5" s="1"/>
  <c r="G483" i="5" l="1"/>
  <c r="E484" i="5"/>
  <c r="G484" i="5" s="1"/>
  <c r="E487" i="5" l="1"/>
  <c r="G487" i="5" s="1"/>
  <c r="G719" i="5"/>
  <c r="G717" i="5"/>
  <c r="E673" i="5"/>
  <c r="G627" i="5"/>
  <c r="G607" i="5"/>
  <c r="G592" i="5"/>
  <c r="G575" i="5"/>
  <c r="G562" i="5"/>
  <c r="E524" i="5"/>
  <c r="E514" i="5"/>
  <c r="G467" i="5"/>
  <c r="G448" i="5"/>
  <c r="G432" i="5"/>
  <c r="G418" i="5"/>
  <c r="G404" i="5"/>
  <c r="G390" i="5"/>
  <c r="G376" i="5"/>
  <c r="G362" i="5"/>
  <c r="G347" i="5"/>
  <c r="G333" i="5"/>
  <c r="G300" i="5"/>
  <c r="G279" i="5"/>
  <c r="G256" i="5"/>
  <c r="G248" i="5"/>
  <c r="G236" i="5"/>
  <c r="G222" i="5"/>
  <c r="G220" i="5"/>
  <c r="G217" i="5"/>
  <c r="G213" i="5"/>
  <c r="G211" i="5"/>
  <c r="G203" i="5"/>
  <c r="G200" i="5"/>
  <c r="G194" i="5"/>
  <c r="G191" i="5"/>
  <c r="G183" i="5"/>
  <c r="G174" i="5"/>
  <c r="G97" i="5"/>
  <c r="G92" i="5"/>
  <c r="G69" i="5"/>
  <c r="G59" i="5"/>
  <c r="G57" i="5"/>
  <c r="G54" i="5"/>
  <c r="G47" i="5"/>
  <c r="G43" i="5"/>
  <c r="G31" i="5"/>
  <c r="G27" i="5"/>
  <c r="G514" i="5" l="1"/>
  <c r="E520" i="5"/>
  <c r="G520" i="5" s="1"/>
  <c r="G524" i="5"/>
  <c r="E539" i="5"/>
  <c r="G539" i="5" s="1"/>
  <c r="G673" i="5"/>
  <c r="E687" i="5"/>
  <c r="G687" i="5" s="1"/>
  <c r="G34" i="5"/>
  <c r="E720" i="5" l="1"/>
  <c r="G720" i="5" s="1"/>
</calcChain>
</file>

<file path=xl/sharedStrings.xml><?xml version="1.0" encoding="utf-8"?>
<sst xmlns="http://schemas.openxmlformats.org/spreadsheetml/2006/main" count="2079" uniqueCount="634">
  <si>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</si>
  <si>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</si>
  <si>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</si>
  <si>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</si>
  <si>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</si>
  <si>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</si>
  <si>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</si>
  <si>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</si>
  <si>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</si>
  <si>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</si>
  <si>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</si>
  <si>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</si>
  <si>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</si>
  <si>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</si>
  <si>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</si>
  <si>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</si>
  <si>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</si>
  <si>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</si>
  <si>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</si>
  <si>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</si>
  <si>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</si>
  <si>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</si>
  <si>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</si>
  <si>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</si>
  <si>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</si>
  <si>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</si>
  <si>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</si>
  <si>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</si>
  <si>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</si>
  <si>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</si>
  <si>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</si>
  <si>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</si>
  <si>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</si>
  <si>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</si>
  <si>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</si>
  <si>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</si>
  <si>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</si>
  <si>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</si>
  <si>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</si>
  <si>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</si>
  <si>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</si>
  <si>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</si>
  <si>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</si>
  <si>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</si>
  <si>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</si>
  <si>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</si>
  <si>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</si>
  <si>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</si>
  <si>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</si>
  <si>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</si>
  <si>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</si>
  <si>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</si>
  <si>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</si>
  <si>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</si>
  <si>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</si>
  <si>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</si>
  <si>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</si>
  <si>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</si>
  <si>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</si>
  <si>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</si>
  <si>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</si>
  <si>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</si>
  <si>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</si>
  <si>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</si>
  <si>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</si>
  <si>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</si>
  <si>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</si>
  <si>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</si>
  <si>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</si>
  <si>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</si>
  <si>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</si>
  <si>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</si>
  <si>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</si>
  <si>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</si>
  <si>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</si>
  <si>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</si>
  <si>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</si>
  <si>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</si>
  <si>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</si>
  <si>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</si>
  <si>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</si>
  <si>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</si>
  <si>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</si>
  <si>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</si>
  <si>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</si>
  <si>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</si>
  <si>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</si>
  <si>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</si>
  <si>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</si>
  <si>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</si>
  <si>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</si>
  <si>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</si>
  <si>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</si>
  <si>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</si>
  <si>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</si>
  <si>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</si>
  <si>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</si>
  <si>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</si>
  <si>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</si>
  <si>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</si>
  <si>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</si>
  <si>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</si>
  <si>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</si>
  <si>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</si>
  <si>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</si>
  <si>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</si>
  <si>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</si>
  <si>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</si>
  <si>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</si>
  <si>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</si>
  <si>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</si>
  <si>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</si>
  <si>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</si>
  <si>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</si>
  <si>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</si>
  <si>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</si>
  <si>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</si>
  <si>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</si>
  <si>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</si>
  <si>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</si>
  <si>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</si>
  <si>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</si>
  <si>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</si>
  <si>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</si>
  <si>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</si>
  <si>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</si>
  <si>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</si>
  <si>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</si>
  <si>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</si>
  <si>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</si>
  <si>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</si>
  <si>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</si>
  <si>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</si>
  <si>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</si>
  <si>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</si>
  <si>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</si>
  <si>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</si>
  <si>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</si>
  <si>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</si>
  <si>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</si>
  <si>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</si>
  <si>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</si>
  <si>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</si>
  <si>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</si>
  <si>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</si>
  <si>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</si>
  <si>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</si>
  <si>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</si>
  <si>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</si>
  <si>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</si>
  <si>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</si>
  <si>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</si>
  <si>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</si>
  <si>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</si>
  <si>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</si>
  <si>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</si>
  <si>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</si>
  <si>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</si>
  <si>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</si>
  <si>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</si>
  <si>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</si>
  <si>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</si>
  <si>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</si>
  <si>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</si>
  <si>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</si>
  <si>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</si>
  <si>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</si>
  <si>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</si>
  <si>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</si>
  <si>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</si>
  <si>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</si>
  <si>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</si>
  <si>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</si>
  <si>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</si>
  <si>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</si>
  <si>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</si>
  <si>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</si>
  <si>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</si>
  <si>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</si>
  <si>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</si>
  <si>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</si>
  <si>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</si>
  <si>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</si>
  <si>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</si>
  <si>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</si>
  <si>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</si>
  <si>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</si>
  <si>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</si>
  <si>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</si>
  <si>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</si>
  <si>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</si>
  <si>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</si>
  <si>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</si>
  <si>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</si>
  <si>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</si>
  <si>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</si>
  <si>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</si>
  <si>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</si>
  <si>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</si>
  <si>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</si>
  <si>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</si>
  <si>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</si>
  <si>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</si>
  <si>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</si>
  <si>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</si>
  <si>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</si>
  <si>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</si>
  <si>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</si>
  <si>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</si>
  <si>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</si>
  <si>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</si>
  <si>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</si>
  <si>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</si>
  <si>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</si>
  <si>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</si>
  <si>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</si>
  <si>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</si>
  <si>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</si>
  <si>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</si>
  <si>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</si>
  <si>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</si>
  <si>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</si>
  <si>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</si>
  <si>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</si>
  <si>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</si>
  <si>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</si>
  <si>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</si>
  <si>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</si>
  <si>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</si>
  <si>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</si>
  <si>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</si>
  <si>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</si>
  <si>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</si>
  <si>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</si>
  <si>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</si>
  <si>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</si>
  <si>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</si>
  <si>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</si>
  <si>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</si>
  <si>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</si>
  <si>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</si>
  <si>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</si>
  <si>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</si>
  <si>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</si>
  <si>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</si>
  <si>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</si>
  <si>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</si>
  <si>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</si>
  <si>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</si>
  <si>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</si>
  <si>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</si>
  <si>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</si>
  <si>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</si>
  <si>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</si>
  <si>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</si>
  <si>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</si>
  <si>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</si>
  <si>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</si>
  <si>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</si>
  <si>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</si>
  <si>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</si>
  <si>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</si>
  <si>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</si>
  <si>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</si>
  <si>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</si>
  <si>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</si>
  <si>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</si>
  <si>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</si>
  <si>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</si>
  <si>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</si>
  <si>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</si>
  <si>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</si>
  <si>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</si>
  <si>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</si>
  <si>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</si>
  <si>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</si>
  <si>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</si>
  <si>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</si>
  <si>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</si>
  <si>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</si>
  <si>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</si>
  <si>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</si>
  <si>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</si>
  <si>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</si>
  <si>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</si>
  <si>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</si>
  <si>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</si>
  <si>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</si>
  <si>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</si>
  <si>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</si>
  <si>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</si>
  <si>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</si>
  <si>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</si>
  <si>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</si>
  <si>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</si>
  <si>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</si>
  <si>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</si>
  <si>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</si>
  <si>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</si>
  <si>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</si>
  <si>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</si>
  <si>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</si>
  <si>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</si>
  <si>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</si>
  <si>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</si>
  <si>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</si>
  <si>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</si>
  <si>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</si>
  <si>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тыс. руб.</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</si>
  <si>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</si>
  <si>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</si>
  <si>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</si>
  <si>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</si>
  <si>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20245390040000150</t>
  </si>
  <si>
    <t>20230024040011150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</si>
  <si>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</si>
  <si>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21935176040000150</t>
  </si>
  <si>
    <t>20225497040000150</t>
  </si>
  <si>
    <t>Субсидии бюджетам городских округов на реализацию мероприятий по обеспечению жильем молодых семей</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</si>
  <si>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</si>
  <si>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</si>
  <si>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</si>
  <si>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</si>
  <si>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</si>
  <si>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21925517040000150</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</si>
  <si>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</si>
  <si>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</si>
  <si>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</si>
  <si>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</si>
  <si>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</si>
  <si>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</si>
  <si>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</si>
  <si>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</si>
  <si>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</si>
  <si>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</si>
  <si>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</si>
  <si>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</si>
  <si>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</si>
  <si>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</si>
  <si>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</si>
  <si>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</si>
  <si>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</si>
  <si>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</si>
  <si>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</si>
  <si>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</si>
  <si>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</si>
  <si>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</si>
  <si>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</si>
  <si>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</si>
  <si>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</si>
  <si>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</si>
  <si>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</si>
  <si>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</si>
  <si>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</si>
  <si>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</si>
  <si>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</si>
  <si>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</si>
  <si>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150</t>
  </si>
  <si>
    <t>153</t>
  </si>
  <si>
    <t>Федеральная служба по труду и занятости</t>
  </si>
  <si>
    <t>Федеральная таможенная служба</t>
  </si>
  <si>
    <t>157</t>
  </si>
  <si>
    <t>160</t>
  </si>
  <si>
    <t>161</t>
  </si>
  <si>
    <t>11641000016000140</t>
  </si>
  <si>
    <t>Федеральная служба по регулированию алкогольного рынка</t>
  </si>
  <si>
    <t>Федеральная антимонопольная служба</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</si>
  <si>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</si>
  <si>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</si>
  <si>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</si>
  <si>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Министерство Российской Федерации по делам гражданской обороны, чрезвычайным ситуациям и ликвидации последствий стихийных бедствий</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</si>
  <si>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</si>
  <si>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</si>
  <si>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11603010016000140</t>
  </si>
  <si>
    <t>11603030016000140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</si>
  <si>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</si>
  <si>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</si>
  <si>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</si>
  <si>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</si>
  <si>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</si>
  <si>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</si>
  <si>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321</t>
  </si>
  <si>
    <t>Федеральная служба государственной регистрации, кадастра и картографии</t>
  </si>
  <si>
    <t>322</t>
  </si>
  <si>
    <t>498</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</si>
  <si>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</si>
  <si>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</si>
  <si>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судебных приставов</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</si>
  <si>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</si>
  <si>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</si>
  <si>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</si>
  <si>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</si>
  <si>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815</t>
  </si>
  <si>
    <t>11625050010000140</t>
  </si>
  <si>
    <t>Денежные взыскания (штрафы) за нарушение законодательства в области охраны окружающей среды</t>
  </si>
  <si>
    <t>Государственная инспекция по экологии и природопользованию Пермского края</t>
  </si>
  <si>
    <t>Министерство природных ресурсов, лесного хозяйства и экологии Пермского края</t>
  </si>
  <si>
    <t>11625010010000140</t>
  </si>
  <si>
    <t>Денежные взыскания (штрафы) за нарушение законодательства Российской Федерации о недрах</t>
  </si>
  <si>
    <t>816</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</si>
  <si>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</si>
  <si>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</si>
  <si>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</si>
  <si>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</si>
  <si>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818</t>
  </si>
  <si>
    <t>Инспекция государственного строительного надзора Пермского края</t>
  </si>
  <si>
    <t>826</t>
  </si>
  <si>
    <t>Государственная инспекция по охране объектов культурного наследия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</si>
  <si>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</si>
  <si>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</si>
  <si>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11608010010000140</t>
  </si>
  <si>
    <t>Министерство промышленности, предпринимательства и торговли Пермского края</t>
  </si>
  <si>
    <t>843</t>
  </si>
  <si>
    <t>Инспекция государственного жилищного надзора Пермского края</t>
  </si>
  <si>
    <t>844</t>
  </si>
  <si>
    <t>Инспекция государственного технического надзора Пермского края</t>
  </si>
  <si>
    <t>999</t>
  </si>
  <si>
    <t>Центральный банк Российской Федерации</t>
  </si>
  <si>
    <t>Федеральная служба государственной статистики</t>
  </si>
  <si>
    <t>20220077040000150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</si>
  <si>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</si>
  <si>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 xml:space="preserve">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
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
</t>
  </si>
  <si>
    <t>11635020046000140</t>
  </si>
  <si>
    <t>20220299040000150</t>
  </si>
  <si>
    <t>20220302040000150</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</si>
  <si>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</si>
  <si>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</si>
  <si>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Департамент дорог и благоустройства администрации города Перми</t>
  </si>
  <si>
    <t>Департамент транспорта администрации города Перми</t>
  </si>
  <si>
    <t>950</t>
  </si>
  <si>
    <t>Контрольный департамент администрации города Перми</t>
  </si>
  <si>
    <t>20245454040000150</t>
  </si>
  <si>
    <t>Межбюджетные трансферты, передаваемые бюджетам городских округов на создание модельных муниципальных библиотек</t>
  </si>
  <si>
    <t>20225228040000150</t>
  </si>
  <si>
    <t>20225229040000150</t>
  </si>
  <si>
    <t>Субсидии бюджетам городских округов на оснащение объектов спортивной инфраструктуры спортивно-технологическим оборудованием</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</si>
  <si>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</si>
  <si>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</si>
  <si>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</si>
  <si>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Приложение № 1</t>
  </si>
  <si>
    <t>к решению Пермской городской Думы</t>
  </si>
  <si>
    <t>от             №</t>
  </si>
  <si>
    <t>% исполнения</t>
  </si>
  <si>
    <t>Наименование Гл. администратор</t>
  </si>
  <si>
    <t>Гл. администратор</t>
  </si>
  <si>
    <t>КВД</t>
  </si>
  <si>
    <t>Отчет</t>
  </si>
  <si>
    <t>об исполнении доходов бюджета города Перми по кодам классификации доходов бюджетов за 2019 год</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</si>
  <si>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</si>
  <si>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</si>
  <si>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</si>
  <si>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</si>
  <si>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</si>
  <si>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</si>
  <si>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</si>
  <si>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</si>
  <si>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</si>
  <si>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10102010015000110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</si>
  <si>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</si>
  <si>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</si>
  <si>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</si>
  <si>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</si>
  <si>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</si>
  <si>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</si>
  <si>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</si>
  <si>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</si>
  <si>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</si>
  <si>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</si>
  <si>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</si>
  <si>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</si>
  <si>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</si>
  <si>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10102030012200110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</si>
  <si>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</si>
  <si>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</si>
  <si>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</si>
  <si>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10102030014000110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</si>
  <si>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</si>
  <si>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</si>
  <si>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</si>
  <si>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</si>
  <si>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</si>
  <si>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</si>
  <si>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</si>
  <si>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10102050013000110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</si>
  <si>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</si>
  <si>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</si>
  <si>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</si>
  <si>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</si>
  <si>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</si>
  <si>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</si>
  <si>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</si>
  <si>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</si>
  <si>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</si>
  <si>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</si>
  <si>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</si>
  <si>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</si>
  <si>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</si>
  <si>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10502010022200110</t>
  </si>
  <si>
    <t>Единый налог на вмененный доход для отдельных видов деятельности (проценты по соответствующему платежу)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</si>
  <si>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</si>
  <si>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</si>
  <si>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10502010024000110</t>
  </si>
  <si>
    <t>Единый налог на вмененный доход для отдельных видов деятельности (прочие поступления)</t>
  </si>
  <si>
    <t>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</si>
  <si>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</si>
  <si>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</si>
  <si>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</si>
  <si>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10502020023000110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</si>
  <si>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</si>
  <si>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10503010012100110</t>
  </si>
  <si>
    <t>Единый сельскохозяйственный налог (пени по соответствующему платежу)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</si>
  <si>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</si>
  <si>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</si>
  <si>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10503020012100110</t>
  </si>
  <si>
    <t>Единый сельскохозяйственный налог (за налоговые периоды, истекшие до 1 января 2011 года) (пени по соответствующему платежу)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</si>
  <si>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</si>
  <si>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</si>
  <si>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10504010022100110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</si>
  <si>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</si>
  <si>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10504010024000110</t>
  </si>
  <si>
    <t>Налог, взимаемый в связи с применением патентной системы налогообложения, зачисляемый в бюджеты городских округов (прочие поступления)</t>
  </si>
  <si>
    <t>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</si>
  <si>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</si>
  <si>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10601020042200110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</si>
  <si>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</si>
  <si>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10601020043000110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</si>
  <si>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</si>
  <si>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10601020044000110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</si>
  <si>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</si>
  <si>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</si>
  <si>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</si>
  <si>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10604011022100110</t>
  </si>
  <si>
    <t>Транспортный налог с организаций (пени по соответствующему платежу)</t>
  </si>
  <si>
    <t>10604011022200110</t>
  </si>
  <si>
    <t>Транспортный налог с организаций (проценты по соответствующему платежу)</t>
  </si>
  <si>
    <t>10604011023000110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</si>
  <si>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</si>
  <si>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10604011024000110</t>
  </si>
  <si>
    <t>Транспортный налог с организаций (прочие поступления)</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</si>
  <si>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</si>
  <si>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</si>
  <si>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10604012022100110</t>
  </si>
  <si>
    <t>Транспортный налог с физических лиц (пени по соответствующему платежу)</t>
  </si>
  <si>
    <t>10604012022200110</t>
  </si>
  <si>
    <t>Транспортный налог с физических лиц (проценты по соответствующему платежу)</t>
  </si>
  <si>
    <t>10604012023000110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</si>
  <si>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</si>
  <si>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10604012024000110</t>
  </si>
  <si>
    <t>Транспортный налог с физических лиц (прочие поступления)</t>
  </si>
  <si>
    <t>10606032042100110</t>
  </si>
  <si>
    <t>Земельный налог с организаций, обладающих земельным участком, расположенным в границах городских округов (пени по соответствующему платежу)</t>
  </si>
  <si>
    <t>10606032042200110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</si>
  <si>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</si>
  <si>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10606032043000110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</si>
  <si>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</si>
  <si>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10606032044000110</t>
  </si>
  <si>
    <t>Земельный налог с организаций, обладающих земельным участком, расположенным в границах городских округов (прочие поступления)</t>
  </si>
  <si>
    <t>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</si>
  <si>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</si>
  <si>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</si>
  <si>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</si>
  <si>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10606042044000110</t>
  </si>
  <si>
    <t>Земельный налог с физических лиц, обладающих земельным участком, расположенным в границах городских округов (прочие поступления)</t>
  </si>
  <si>
    <t>10802020011000110</t>
  </si>
  <si>
    <t>Государственная пошлина по делам, рассматриваемым конституционными (уставными) судами субъектов Российской Федерации (сумма платежа (перерасчеты, недоимка и задолженность по соответствующему платежу, в том числе по отмененному)</t>
  </si>
  <si>
    <t>10803010014000110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</si>
  <si>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</si>
  <si>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10807110010102110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</si>
  <si>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</si>
  <si>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11201010012100120</t>
  </si>
  <si>
    <t>Плата за выбросы загрязняющих веществ в атмосферный воздух стационарными объектами (пени по соответствующему платежу)</t>
  </si>
  <si>
    <t>11201041012100120</t>
  </si>
  <si>
    <t>Плата за размещение отходов производства (пени по соответствующему платежу)</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</si>
  <si>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</si>
  <si>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</si>
  <si>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</si>
  <si>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</si>
  <si>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</si>
  <si>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</si>
  <si>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11301994040020130</t>
  </si>
  <si>
    <t>Прочие доходы от оказания платных услуг (работ) получателями средств бюджетов городских округов (прочие доходы)</t>
  </si>
  <si>
    <t>11603050016000140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</si>
  <si>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</si>
  <si>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11621040040000140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</si>
  <si>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</si>
  <si>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11625040016000140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</si>
  <si>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</si>
  <si>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11628000017000140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</si>
  <si>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казенные учреждения)</t>
  </si>
  <si>
    <t>11633040046000140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</si>
  <si>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</si>
  <si>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11635020040000140</t>
  </si>
  <si>
    <t>Суммы по искам о возмещении вреда, причиненного окружающей среде, подлежащие зачислению в бюджеты городских округов</t>
  </si>
  <si>
    <t>172</t>
  </si>
  <si>
    <t>Федеральное агентство по техническому регулированию и метрологии</t>
  </si>
  <si>
    <t>180</t>
  </si>
  <si>
    <t>Федеральная служба войск национальной гвардии Российской Федерации</t>
  </si>
  <si>
    <t>830</t>
  </si>
  <si>
    <t>Министерство образование Пермского края</t>
  </si>
  <si>
    <t>855</t>
  </si>
  <si>
    <t>Министерство социального развития Пермского края</t>
  </si>
  <si>
    <t>415</t>
  </si>
  <si>
    <t>Генеральная прокуратура Российской Федерации</t>
  </si>
  <si>
    <t>20219999040000150</t>
  </si>
  <si>
    <t>Прочие дотации бюджетам городских округов</t>
  </si>
  <si>
    <t>20225159040000150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</si>
  <si>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</si>
  <si>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</si>
  <si>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</si>
  <si>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20225299040000150</t>
  </si>
  <si>
    <t>Субсидии бюджетам городских округов на обустройство и восстановление воинских захоронений, находящихся в государственной собственности</t>
  </si>
  <si>
    <t>20225511040000150</t>
  </si>
  <si>
    <t>Субсидии бюджетам городских округов на проведение комплексных кадастровых работ</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</si>
  <si>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</si>
  <si>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</si>
  <si>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</si>
  <si>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Субсидия бюджетам городских округов на поддержку отрасли культуры</t>
  </si>
  <si>
    <t>Субсидии бюджетам городских округов на реализацию программ формирования современной городской среды</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</si>
  <si>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</si>
  <si>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</si>
  <si>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20245550040000150</t>
  </si>
  <si>
    <t>Межбюджетные трансферты, передаваемые бюджетам городских округов за достижение показателей деятельности органов исполнительной власти субъектов Российской Федерации</t>
  </si>
  <si>
    <t>21804030040000150</t>
  </si>
  <si>
    <t>Доходы бюджетов городских округов от возврата иными организациями остатков субсидий прошлых лет</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</si>
  <si>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</si>
  <si>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</si>
  <si>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Исполнено на 01.01.2020 г.</t>
  </si>
  <si>
    <t>Уточненный план по решению ПГД от 18.12.2018 № 270 (ред. от 17.12.2019)</t>
  </si>
  <si>
    <t>10502010020000110</t>
  </si>
  <si>
    <t>10504010020000110</t>
  </si>
  <si>
    <t>11609000016000140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</si>
  <si>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</si>
  <si>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в связи с применением патентной системы налогообложения, зачисляемый в бюджеты городских округов</t>
  </si>
  <si>
    <t>Денежные взыскания (штрафы) за нарушение законодательства Российской Федерации о военном и чрезвычайном положении, об обороне и безопасности государства, о воинской обязанности и военной службе и административные правонарушения в области защиты Государственной границы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</si>
</sst>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00_р_._-;\-* #,##0.00_р_._-;_-* &quot;-&quot;??_р_._-;_-@_-"/>
    <numFmt numFmtId="166" formatCode="#,##0.0"/>
  </numFmts>
  <fonts count="11" x14ac:knownFonts="1">
    <font>
      <sz val="10"/>
      <name val="Arial"/>
    </font>
    <font>
      <sz val="11"/>
      <color theme="1"/>
      <name val="Calibri"/>
      <family val="2"/>
      <charset val="204"/>
      <scheme val="minor"/>
    </font>
    <font>
      <sz val="8.5"/>
      <name val="MS Sans Serif"/>
      <family val="2"/>
      <charset val="204"/>
    </font>
    <font>
      <sz val="10"/>
      <name val="Arial"/>
      <family val="2"/>
      <charset val="204"/>
    </font>
    <font>
      <sz val="10"/>
      <name val="Times New Roman"/>
      <family val="1"/>
      <charset val="204"/>
    </font>
    <font>
      <sz val="14"/>
      <name val="Times New Roman"/>
      <family val="1"/>
      <charset val="204"/>
    </font>
    <font>
      <sz val="11"/>
      <color theme="1"/>
      <name val="Calibri"/>
      <family val="2"/>
      <scheme val="minor"/>
    </font>
    <font>
      <sz val="12"/>
      <name val="Times New Roman"/>
      <family val="1"/>
      <charset val="204"/>
    </font>
    <font>
      <b/>
      <sz val="10"/>
      <name val="Times New Roman"/>
      <family val="1"/>
      <charset val="204"/>
    </font>
    <font>
      <b/>
      <sz val="10"/>
      <name val="Arial"/>
      <family val="2"/>
      <charset val="204"/>
    </font>
    <font>
      <sz val="10"/>
      <name val="Arial Cyr"/>
      <charset val="204"/>
    </font>
  </fonts>
  <fills count="3">
    <fill>
      <patternFill patternType="none"/>
    </fill>
    <fill>
      <patternFill patternType="gray125"/>
    </fill>
    <fill>
      <patternFill patternType="solid">
        <fgColor theme="5"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right style="thin">
        <color indexed="64"/>
      </right>
      <top/>
      <bottom/>
      <diagonal/>
    </border>
    <border diagonalUp="1" diagonalDown="1">
      <left style="thin">
        <color indexed="64"/>
      </left>
      <right style="thin">
        <color indexed="64"/>
      </right>
      <top/>
      <bottom/>
      <diagonal/>
    </border>
    <border>
      <left/>
      <right style="thin">
        <color indexed="64"/>
      </right>
      <top/>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right style="thin">
        <color indexed="64"/>
      </right>
      <top style="thin">
        <color indexed="64"/>
      </top>
      <bottom/>
      <diagonal/>
    </border>
    <border diagonalUp="1" diagonalDown="1">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3" fillId="0" borderId="0"/>
    <xf numFmtId="0" fontId="3" fillId="0" borderId="0"/>
    <xf numFmtId="0" fontId="1" fillId="0" borderId="0"/>
    <xf numFmtId="165" fontId="6" fillId="0" borderId="0" applyFont="0" applyFill="0" applyBorder="0" applyAlignment="0" applyProtection="0"/>
    <xf numFmtId="0" fontId="10" fillId="0" borderId="0"/>
  </cellStyleXfs>
  <cellXfs count="74">
    <xf numFmtId="0" fontId="0" fillId="0" borderId="0" xfId="0"/>
    <xf numFmtId="0" fontId="4" fillId="0" borderId="0" xfId="0" applyFont="1" applyFill="1" applyAlignment="1">
      <alignment vertical="top" wrapText="1"/>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top" wrapText="1"/>
    </xf>
    <xf numFmtId="0" fontId="5" fillId="0" borderId="0" xfId="0" applyFont="1" applyFill="1" applyAlignment="1">
      <alignment horizontal="right"/>
    </xf>
    <xf numFmtId="49" fontId="4" fillId="0" borderId="4"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top" wrapText="1"/>
    </xf>
    <xf numFmtId="164" fontId="4" fillId="0" borderId="2" xfId="0" applyNumberFormat="1" applyFont="1" applyFill="1" applyBorder="1" applyAlignment="1" applyProtection="1">
      <alignment horizontal="right"/>
    </xf>
    <xf numFmtId="49" fontId="4" fillId="0" borderId="10"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top" wrapText="1"/>
    </xf>
    <xf numFmtId="0" fontId="3" fillId="0" borderId="0" xfId="0" applyFont="1" applyFill="1"/>
    <xf numFmtId="0" fontId="2" fillId="0" borderId="0" xfId="0" applyFont="1" applyFill="1" applyBorder="1" applyAlignment="1" applyProtection="1">
      <alignment horizontal="center"/>
    </xf>
    <xf numFmtId="0" fontId="3" fillId="0" borderId="0" xfId="0" applyFont="1" applyFill="1" applyAlignment="1">
      <alignment horizontal="center"/>
    </xf>
    <xf numFmtId="164" fontId="4" fillId="0" borderId="17" xfId="0" applyNumberFormat="1" applyFont="1" applyFill="1" applyBorder="1" applyAlignment="1" applyProtection="1">
      <alignment horizontal="right"/>
    </xf>
    <xf numFmtId="49" fontId="4" fillId="0" borderId="9" xfId="0" applyNumberFormat="1" applyFont="1" applyFill="1" applyBorder="1" applyAlignment="1" applyProtection="1">
      <alignment horizontal="center" vertical="top" wrapText="1"/>
    </xf>
    <xf numFmtId="164" fontId="4" fillId="0" borderId="14" xfId="0" applyNumberFormat="1" applyFont="1" applyFill="1" applyBorder="1" applyAlignment="1" applyProtection="1">
      <alignment horizontal="right"/>
    </xf>
    <xf numFmtId="49"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left" vertical="top" wrapText="1"/>
    </xf>
    <xf numFmtId="164" fontId="4" fillId="0" borderId="19" xfId="0" applyNumberFormat="1" applyFont="1" applyFill="1" applyBorder="1" applyAlignment="1" applyProtection="1">
      <alignment horizontal="right"/>
    </xf>
    <xf numFmtId="164" fontId="4" fillId="0" borderId="1" xfId="0" applyNumberFormat="1" applyFont="1" applyFill="1" applyBorder="1" applyAlignment="1" applyProtection="1">
      <alignment horizontal="right"/>
    </xf>
    <xf numFmtId="49" fontId="4" fillId="0" borderId="20" xfId="0" applyNumberFormat="1" applyFont="1" applyFill="1" applyBorder="1" applyAlignment="1" applyProtection="1">
      <alignment horizontal="center" vertical="top" wrapText="1"/>
    </xf>
    <xf numFmtId="49" fontId="4" fillId="0" borderId="19" xfId="0" applyNumberFormat="1" applyFont="1" applyFill="1" applyBorder="1" applyAlignment="1" applyProtection="1">
      <alignment horizontal="left" vertical="top" wrapText="1"/>
    </xf>
    <xf numFmtId="164" fontId="5" fillId="0" borderId="0" xfId="1" applyNumberFormat="1" applyFont="1" applyFill="1"/>
    <xf numFmtId="49" fontId="4" fillId="0" borderId="6" xfId="0" applyNumberFormat="1" applyFont="1" applyFill="1" applyBorder="1" applyAlignment="1" applyProtection="1">
      <alignment horizontal="center" vertical="center" wrapText="1"/>
    </xf>
    <xf numFmtId="0" fontId="0" fillId="0" borderId="0" xfId="0" applyFill="1"/>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top" wrapText="1"/>
    </xf>
    <xf numFmtId="166" fontId="4" fillId="0" borderId="0" xfId="0" applyNumberFormat="1" applyFont="1" applyFill="1" applyAlignment="1">
      <alignment horizontal="left" vertical="center"/>
    </xf>
    <xf numFmtId="49" fontId="8" fillId="0" borderId="8" xfId="0" applyNumberFormat="1" applyFont="1" applyFill="1" applyBorder="1" applyAlignment="1" applyProtection="1"/>
    <xf numFmtId="49" fontId="8" fillId="0" borderId="3" xfId="0" applyNumberFormat="1" applyFont="1" applyFill="1" applyBorder="1" applyAlignment="1" applyProtection="1">
      <alignment horizontal="center"/>
    </xf>
    <xf numFmtId="49" fontId="8" fillId="0" borderId="0" xfId="0" applyNumberFormat="1" applyFont="1" applyFill="1" applyBorder="1" applyAlignment="1" applyProtection="1">
      <alignment horizontal="center"/>
    </xf>
    <xf numFmtId="49" fontId="8" fillId="0" borderId="16" xfId="0" applyNumberFormat="1" applyFont="1" applyFill="1" applyBorder="1" applyAlignment="1" applyProtection="1">
      <alignment horizontal="left" vertical="top" wrapText="1"/>
    </xf>
    <xf numFmtId="164" fontId="8" fillId="0" borderId="17" xfId="0" applyNumberFormat="1" applyFont="1" applyFill="1" applyBorder="1" applyAlignment="1" applyProtection="1">
      <alignment horizontal="right"/>
    </xf>
    <xf numFmtId="166" fontId="4" fillId="0" borderId="2" xfId="0" applyNumberFormat="1" applyFont="1" applyFill="1" applyBorder="1" applyAlignment="1" applyProtection="1">
      <alignment horizontal="right"/>
    </xf>
    <xf numFmtId="166" fontId="8" fillId="0" borderId="17" xfId="0" applyNumberFormat="1" applyFont="1" applyFill="1" applyBorder="1" applyAlignment="1" applyProtection="1">
      <alignment horizontal="right"/>
    </xf>
    <xf numFmtId="49" fontId="8" fillId="0" borderId="12" xfId="0" applyNumberFormat="1" applyFont="1" applyFill="1" applyBorder="1" applyAlignment="1" applyProtection="1"/>
    <xf numFmtId="49" fontId="8" fillId="0" borderId="7" xfId="0" applyNumberFormat="1" applyFont="1" applyFill="1" applyBorder="1" applyAlignment="1" applyProtection="1">
      <alignment horizontal="center"/>
    </xf>
    <xf numFmtId="49" fontId="8" fillId="0" borderId="18" xfId="0" applyNumberFormat="1" applyFont="1" applyFill="1" applyBorder="1" applyAlignment="1" applyProtection="1">
      <alignment horizontal="left" vertical="top" wrapText="1"/>
    </xf>
    <xf numFmtId="166" fontId="4" fillId="0" borderId="1" xfId="0" applyNumberFormat="1" applyFont="1" applyFill="1" applyBorder="1" applyAlignment="1" applyProtection="1">
      <alignment horizontal="right"/>
    </xf>
    <xf numFmtId="49" fontId="8" fillId="0" borderId="13" xfId="0" applyNumberFormat="1" applyFont="1" applyFill="1" applyBorder="1" applyAlignment="1" applyProtection="1">
      <alignment horizontal="center"/>
    </xf>
    <xf numFmtId="49" fontId="8" fillId="0" borderId="15" xfId="0" applyNumberFormat="1" applyFont="1" applyFill="1" applyBorder="1" applyAlignment="1" applyProtection="1">
      <alignment horizontal="left" vertical="top" wrapText="1"/>
    </xf>
    <xf numFmtId="164" fontId="8" fillId="0" borderId="14" xfId="0" applyNumberFormat="1" applyFont="1" applyFill="1" applyBorder="1" applyAlignment="1" applyProtection="1">
      <alignment horizontal="right"/>
    </xf>
    <xf numFmtId="166" fontId="8" fillId="0" borderId="1" xfId="0" applyNumberFormat="1" applyFont="1" applyFill="1" applyBorder="1" applyAlignment="1" applyProtection="1">
      <alignment horizontal="right"/>
    </xf>
    <xf numFmtId="0" fontId="9" fillId="0" borderId="0" xfId="0" applyFont="1" applyFill="1"/>
    <xf numFmtId="49" fontId="8" fillId="0" borderId="5" xfId="0" applyNumberFormat="1" applyFont="1" applyFill="1" applyBorder="1" applyAlignment="1" applyProtection="1"/>
    <xf numFmtId="49" fontId="8" fillId="0" borderId="1" xfId="0" applyNumberFormat="1" applyFont="1" applyFill="1" applyBorder="1" applyAlignment="1" applyProtection="1">
      <alignment horizontal="center"/>
    </xf>
    <xf numFmtId="49" fontId="8" fillId="0" borderId="10" xfId="0" applyNumberFormat="1" applyFont="1" applyFill="1" applyBorder="1" applyAlignment="1" applyProtection="1">
      <alignment horizontal="left" vertical="top" wrapText="1"/>
    </xf>
    <xf numFmtId="164" fontId="8" fillId="0" borderId="2" xfId="0" applyNumberFormat="1" applyFont="1" applyFill="1" applyBorder="1" applyAlignment="1" applyProtection="1">
      <alignment horizontal="right"/>
    </xf>
    <xf numFmtId="49" fontId="8" fillId="0" borderId="6" xfId="0" applyNumberFormat="1" applyFont="1" applyFill="1" applyBorder="1" applyAlignment="1" applyProtection="1">
      <alignment horizontal="center"/>
    </xf>
    <xf numFmtId="49" fontId="8" fillId="0" borderId="4"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right"/>
    </xf>
    <xf numFmtId="49" fontId="4" fillId="0" borderId="1" xfId="0" applyNumberFormat="1" applyFont="1" applyFill="1" applyBorder="1" applyAlignment="1" applyProtection="1">
      <alignment horizontal="left" vertical="center" wrapText="1"/>
    </xf>
    <xf numFmtId="49" fontId="8" fillId="0" borderId="23" xfId="0" applyNumberFormat="1" applyFont="1" applyFill="1" applyBorder="1" applyAlignment="1" applyProtection="1">
      <alignment horizontal="center"/>
    </xf>
    <xf numFmtId="49" fontId="8" fillId="0" borderId="24" xfId="0" applyNumberFormat="1" applyFont="1" applyFill="1" applyBorder="1" applyAlignment="1" applyProtection="1">
      <alignment horizontal="left" vertical="top" wrapText="1"/>
    </xf>
    <xf numFmtId="166" fontId="8" fillId="0" borderId="3" xfId="0" applyNumberFormat="1" applyFont="1" applyFill="1" applyBorder="1" applyAlignment="1" applyProtection="1">
      <alignment horizontal="right"/>
    </xf>
    <xf numFmtId="49" fontId="8" fillId="0" borderId="21" xfId="0" applyNumberFormat="1" applyFont="1" applyFill="1" applyBorder="1" applyAlignment="1" applyProtection="1">
      <alignment horizontal="left" vertical="top" wrapText="1"/>
    </xf>
    <xf numFmtId="164" fontId="8" fillId="0" borderId="19" xfId="0" applyNumberFormat="1" applyFont="1" applyFill="1" applyBorder="1" applyAlignment="1" applyProtection="1">
      <alignment horizontal="right"/>
    </xf>
    <xf numFmtId="49" fontId="8" fillId="0" borderId="22" xfId="0" applyNumberFormat="1" applyFont="1" applyFill="1" applyBorder="1" applyAlignment="1" applyProtection="1">
      <alignment horizontal="left" vertical="top" wrapText="1"/>
    </xf>
    <xf numFmtId="164" fontId="4" fillId="0" borderId="7" xfId="0" applyNumberFormat="1" applyFont="1" applyFill="1" applyBorder="1" applyAlignment="1" applyProtection="1">
      <alignment horizontal="right"/>
    </xf>
    <xf numFmtId="166" fontId="8" fillId="0" borderId="7" xfId="0" applyNumberFormat="1" applyFont="1" applyFill="1" applyBorder="1" applyAlignment="1" applyProtection="1">
      <alignment horizontal="right"/>
    </xf>
    <xf numFmtId="164" fontId="4" fillId="0" borderId="2" xfId="0" applyNumberFormat="1" applyFont="1" applyFill="1" applyBorder="1" applyAlignment="1" applyProtection="1">
      <alignment horizontal="right" wrapText="1"/>
    </xf>
    <xf numFmtId="49" fontId="4" fillId="0" borderId="3" xfId="0" applyNumberFormat="1" applyFont="1" applyFill="1" applyBorder="1" applyAlignment="1" applyProtection="1">
      <alignment horizontal="center" vertical="top" wrapText="1"/>
    </xf>
    <xf numFmtId="49" fontId="4" fillId="0" borderId="7" xfId="0" applyNumberFormat="1" applyFont="1" applyFill="1" applyBorder="1" applyAlignment="1" applyProtection="1">
      <alignment horizontal="center" vertical="top" wrapText="1"/>
    </xf>
    <xf numFmtId="49" fontId="4" fillId="0" borderId="13" xfId="0" applyNumberFormat="1" applyFont="1" applyFill="1" applyBorder="1" applyAlignment="1" applyProtection="1">
      <alignment horizontal="center" vertical="top" wrapText="1"/>
    </xf>
    <xf numFmtId="49" fontId="4" fillId="0" borderId="8" xfId="0" applyNumberFormat="1" applyFont="1" applyFill="1" applyBorder="1" applyAlignment="1" applyProtection="1">
      <alignment horizontal="center" vertical="top" wrapText="1"/>
    </xf>
    <xf numFmtId="49" fontId="4" fillId="0" borderId="11" xfId="0" applyNumberFormat="1" applyFont="1" applyFill="1" applyBorder="1" applyAlignment="1" applyProtection="1">
      <alignment horizontal="center" vertical="top" wrapText="1"/>
    </xf>
    <xf numFmtId="49" fontId="4" fillId="0" borderId="12" xfId="0" applyNumberFormat="1" applyFont="1" applyFill="1" applyBorder="1" applyAlignment="1" applyProtection="1">
      <alignment horizontal="center" vertical="top" wrapText="1"/>
    </xf>
    <xf numFmtId="0" fontId="7" fillId="0" borderId="0" xfId="0" applyFont="1" applyFill="1" applyAlignment="1">
      <alignment horizontal="center" wrapText="1"/>
    </xf>
    <xf numFmtId="0" fontId="7" fillId="2" borderId="0" xfId="0" applyFont="1" applyFill="1" applyAlignment="1">
      <alignment horizontal="center" wrapText="1"/>
    </xf>
  </cellXfs>
  <cellStyles count="6">
    <cellStyle name="Обычный" xfId="0" builtinId="0"/>
    <cellStyle name="Обычный 10" xfId="3"/>
    <cellStyle name="Обычный 2" xfId="1"/>
    <cellStyle name="Обычный 2 3" xfId="2"/>
    <cellStyle name="Обычный 3" xfId="5"/>
    <cellStyle name="Финансовый 2 9"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0"/>
  <sheetViews>
    <sheetView tabSelected="1" zoomScaleNormal="100" workbookViewId="0">
      <selection activeCell="B10" sqref="B10"/>
    </sheetView>
  </sheetViews>
  <sheetFormatPr defaultColWidth="9.140625" defaultRowHeight="12.75" x14ac:dyDescent="0.2"/>
  <cols>
    <col min="1" max="1" width="18.28515625" style="28" customWidth="1"/>
    <col min="2" max="2" width="5.7109375" style="28" customWidth="1"/>
    <col min="3" max="3" width="16.5703125" style="28" customWidth="1"/>
    <col min="4" max="4" width="50.5703125" style="28" customWidth="1"/>
    <col min="5" max="5" width="15.140625" style="28" customWidth="1"/>
    <col min="6" max="6" width="15.42578125" style="28" customWidth="1"/>
    <col min="7" max="7" width="9.85546875" style="28" customWidth="1"/>
    <col min="8" max="16384" width="9.140625" style="28"/>
  </cols>
  <sheetData>
    <row r="1" spans="1:7" x14ac:dyDescent="0.2">
      <c r="A1" s="14"/>
      <c r="B1" s="15"/>
      <c r="C1" s="16"/>
      <c r="D1" s="14"/>
      <c r="E1" s="32" t="s">
        <v>439</v>
      </c>
    </row>
    <row r="2" spans="1:7" x14ac:dyDescent="0.2">
      <c r="A2" s="14"/>
      <c r="B2" s="15"/>
      <c r="C2" s="16"/>
      <c r="D2" s="14"/>
      <c r="E2" s="32" t="s">
        <v>440</v>
      </c>
    </row>
    <row r="3" spans="1:7" x14ac:dyDescent="0.2">
      <c r="A3" s="14"/>
      <c r="B3" s="15"/>
      <c r="C3" s="16"/>
      <c r="D3" s="14"/>
      <c r="E3" s="32" t="s">
        <v>441</v>
      </c>
    </row>
    <row r="4" spans="1:7" ht="18.75" x14ac:dyDescent="0.3">
      <c r="A4" s="14"/>
      <c r="B4" s="15"/>
      <c r="C4" s="16"/>
      <c r="D4" s="14"/>
      <c r="E4" s="26"/>
    </row>
    <row r="5" spans="1:7" ht="18.75" x14ac:dyDescent="0.3">
      <c r="A5" s="14"/>
      <c r="B5" s="15"/>
      <c r="C5" s="16"/>
      <c r="D5" s="14"/>
      <c r="E5" s="26"/>
    </row>
    <row r="6" spans="1:7" ht="15.75" x14ac:dyDescent="0.25">
      <c r="A6" s="72" t="s">
        <v>446</v>
      </c>
      <c r="B6" s="72"/>
      <c r="C6" s="72"/>
      <c r="D6" s="72"/>
      <c r="E6" s="72"/>
      <c r="F6" s="73"/>
      <c r="G6" s="72"/>
    </row>
    <row r="7" spans="1:7" ht="15.75" x14ac:dyDescent="0.25">
      <c r="A7" s="72" t="s">
        <v>447</v>
      </c>
      <c r="B7" s="72"/>
      <c r="C7" s="72"/>
      <c r="D7" s="72"/>
      <c r="E7" s="72"/>
      <c r="F7" s="73"/>
      <c r="G7" s="72"/>
    </row>
    <row r="8" spans="1:7" x14ac:dyDescent="0.2">
      <c r="A8" s="1"/>
      <c r="B8" s="2"/>
      <c r="C8" s="2"/>
      <c r="D8" s="3"/>
      <c r="E8" s="4"/>
    </row>
    <row r="9" spans="1:7" ht="18.75" x14ac:dyDescent="0.3">
      <c r="A9" s="5"/>
      <c r="B9" s="6"/>
      <c r="C9" s="6"/>
      <c r="D9" s="7"/>
      <c r="G9" s="8" t="s">
        <v>308</v>
      </c>
    </row>
    <row r="10" spans="1:7" ht="76.5" x14ac:dyDescent="0.2">
      <c r="A10" s="30" t="s">
        <v>443</v>
      </c>
      <c r="B10" s="30" t="s">
        <v>444</v>
      </c>
      <c r="C10" s="30" t="s">
        <v>445</v>
      </c>
      <c r="D10" s="30" t="s">
        <v>1</v>
      </c>
      <c r="E10" s="30" t="s">
        <v>627</v>
      </c>
      <c r="F10" s="30" t="s">
        <v>626</v>
      </c>
      <c r="G10" s="30" t="s">
        <v>442</v>
      </c>
    </row>
    <row r="11" spans="1:7" ht="38.25" x14ac:dyDescent="0.2">
      <c r="A11" s="66" t="s">
        <v>3</v>
      </c>
      <c r="B11" s="30" t="s">
        <v>2</v>
      </c>
      <c r="C11" s="27" t="s">
        <v>569</v>
      </c>
      <c r="D11" s="13" t="s">
        <v>570</v>
      </c>
      <c r="E11" s="11">
        <v>0</v>
      </c>
      <c r="F11" s="11">
        <v>5.2069999999999999</v>
      </c>
      <c r="G11" s="30"/>
    </row>
    <row r="12" spans="1:7" ht="63.75" x14ac:dyDescent="0.2">
      <c r="A12" s="67"/>
      <c r="B12" s="29" t="s">
        <v>2</v>
      </c>
      <c r="C12" s="27" t="s">
        <v>4</v>
      </c>
      <c r="D12" s="13" t="s">
        <v>5</v>
      </c>
      <c r="E12" s="11">
        <v>2618.1999999999998</v>
      </c>
      <c r="F12" s="11">
        <v>2006.521</v>
      </c>
      <c r="G12" s="38">
        <f>F12/E12*100</f>
        <v>76.637422656787109</v>
      </c>
    </row>
    <row r="13" spans="1:7" ht="51" x14ac:dyDescent="0.2">
      <c r="A13" s="67"/>
      <c r="B13" s="29" t="s">
        <v>2</v>
      </c>
      <c r="C13" s="27" t="s">
        <v>6</v>
      </c>
      <c r="D13" s="10" t="s">
        <v>7</v>
      </c>
      <c r="E13" s="11">
        <v>4363.6000000000004</v>
      </c>
      <c r="F13" s="11">
        <v>2759.136</v>
      </c>
      <c r="G13" s="38">
        <f t="shared" ref="G13:G87" si="0">F13/E13*100</f>
        <v>63.230726922724344</v>
      </c>
    </row>
    <row r="14" spans="1:7" ht="25.5" x14ac:dyDescent="0.2">
      <c r="A14" s="67"/>
      <c r="B14" s="30" t="s">
        <v>2</v>
      </c>
      <c r="C14" s="27" t="s">
        <v>571</v>
      </c>
      <c r="D14" s="10" t="s">
        <v>572</v>
      </c>
      <c r="E14" s="11">
        <v>0</v>
      </c>
      <c r="F14" s="11">
        <v>1.46</v>
      </c>
      <c r="G14" s="38"/>
    </row>
    <row r="15" spans="1:7" ht="51" x14ac:dyDescent="0.2">
      <c r="A15" s="67"/>
      <c r="B15" s="29" t="s">
        <v>2</v>
      </c>
      <c r="C15" s="27" t="s">
        <v>8</v>
      </c>
      <c r="D15" s="10" t="s">
        <v>9</v>
      </c>
      <c r="E15" s="11">
        <v>1090.9000000000001</v>
      </c>
      <c r="F15" s="11">
        <v>1119.1279999999999</v>
      </c>
      <c r="G15" s="38">
        <f t="shared" si="0"/>
        <v>102.58758822990191</v>
      </c>
    </row>
    <row r="16" spans="1:7" ht="51" x14ac:dyDescent="0.2">
      <c r="A16" s="67"/>
      <c r="B16" s="30" t="s">
        <v>2</v>
      </c>
      <c r="C16" s="27" t="s">
        <v>573</v>
      </c>
      <c r="D16" s="10" t="s">
        <v>574</v>
      </c>
      <c r="E16" s="11">
        <v>0</v>
      </c>
      <c r="F16" s="11">
        <v>9.3550000000000004</v>
      </c>
      <c r="G16" s="38"/>
    </row>
    <row r="17" spans="1:7" ht="76.5" x14ac:dyDescent="0.2">
      <c r="A17" s="67"/>
      <c r="B17" s="30" t="s">
        <v>2</v>
      </c>
      <c r="C17" s="27" t="s">
        <v>575</v>
      </c>
      <c r="D17" s="10" t="s">
        <v>576</v>
      </c>
      <c r="E17" s="11">
        <v>0</v>
      </c>
      <c r="F17" s="11">
        <v>13.037000000000001</v>
      </c>
      <c r="G17" s="38"/>
    </row>
    <row r="18" spans="1:7" ht="63.75" x14ac:dyDescent="0.2">
      <c r="A18" s="67"/>
      <c r="B18" s="30" t="s">
        <v>2</v>
      </c>
      <c r="C18" s="27" t="s">
        <v>329</v>
      </c>
      <c r="D18" s="10" t="s">
        <v>330</v>
      </c>
      <c r="E18" s="11">
        <v>4500</v>
      </c>
      <c r="F18" s="11">
        <v>6022</v>
      </c>
      <c r="G18" s="38">
        <f t="shared" si="0"/>
        <v>133.82222222222222</v>
      </c>
    </row>
    <row r="19" spans="1:7" ht="63.75" x14ac:dyDescent="0.2">
      <c r="A19" s="67"/>
      <c r="B19" s="30" t="s">
        <v>2</v>
      </c>
      <c r="C19" s="27" t="s">
        <v>585</v>
      </c>
      <c r="D19" s="10" t="s">
        <v>586</v>
      </c>
      <c r="E19" s="11">
        <v>0</v>
      </c>
      <c r="F19" s="11">
        <v>5</v>
      </c>
      <c r="G19" s="38"/>
    </row>
    <row r="20" spans="1:7" ht="63.75" x14ac:dyDescent="0.2">
      <c r="A20" s="67"/>
      <c r="B20" s="29" t="s">
        <v>2</v>
      </c>
      <c r="C20" s="27" t="s">
        <v>331</v>
      </c>
      <c r="D20" s="10" t="s">
        <v>332</v>
      </c>
      <c r="E20" s="11">
        <v>3700</v>
      </c>
      <c r="F20" s="11">
        <v>7513.5</v>
      </c>
      <c r="G20" s="38">
        <f t="shared" si="0"/>
        <v>203.06756756756758</v>
      </c>
    </row>
    <row r="21" spans="1:7" ht="51" x14ac:dyDescent="0.2">
      <c r="A21" s="67"/>
      <c r="B21" s="29" t="s">
        <v>2</v>
      </c>
      <c r="C21" s="29" t="s">
        <v>333</v>
      </c>
      <c r="D21" s="10" t="s">
        <v>334</v>
      </c>
      <c r="E21" s="11">
        <v>2500</v>
      </c>
      <c r="F21" s="11">
        <v>1817</v>
      </c>
      <c r="G21" s="38">
        <f t="shared" si="0"/>
        <v>72.680000000000007</v>
      </c>
    </row>
    <row r="22" spans="1:7" ht="140.25" x14ac:dyDescent="0.2">
      <c r="A22" s="67"/>
      <c r="B22" s="29" t="s">
        <v>2</v>
      </c>
      <c r="C22" s="29" t="s">
        <v>422</v>
      </c>
      <c r="D22" s="10" t="s">
        <v>421</v>
      </c>
      <c r="E22" s="11">
        <v>998.4</v>
      </c>
      <c r="F22" s="11">
        <v>1214.7180000000001</v>
      </c>
      <c r="G22" s="38">
        <f t="shared" si="0"/>
        <v>121.66646634615385</v>
      </c>
    </row>
    <row r="23" spans="1:7" ht="102" x14ac:dyDescent="0.2">
      <c r="A23" s="68"/>
      <c r="B23" s="29" t="s">
        <v>2</v>
      </c>
      <c r="C23" s="29" t="s">
        <v>335</v>
      </c>
      <c r="D23" s="10" t="s">
        <v>336</v>
      </c>
      <c r="E23" s="11">
        <v>500</v>
      </c>
      <c r="F23" s="11">
        <v>466.64600000000002</v>
      </c>
      <c r="G23" s="38">
        <f t="shared" si="0"/>
        <v>93.3292</v>
      </c>
    </row>
    <row r="24" spans="1:7" x14ac:dyDescent="0.2">
      <c r="A24" s="33" t="s">
        <v>309</v>
      </c>
      <c r="B24" s="34"/>
      <c r="C24" s="35"/>
      <c r="D24" s="36"/>
      <c r="E24" s="37">
        <f>SUM(E11:E23)</f>
        <v>20271.100000000002</v>
      </c>
      <c r="F24" s="37">
        <f>SUM(F11:F23)</f>
        <v>22952.707999999999</v>
      </c>
      <c r="G24" s="39">
        <f t="shared" si="0"/>
        <v>113.22872463753815</v>
      </c>
    </row>
    <row r="25" spans="1:7" ht="114.75" x14ac:dyDescent="0.2">
      <c r="A25" s="66" t="s">
        <v>340</v>
      </c>
      <c r="B25" s="30" t="s">
        <v>337</v>
      </c>
      <c r="C25" s="30" t="s">
        <v>630</v>
      </c>
      <c r="D25" s="13" t="s">
        <v>633</v>
      </c>
      <c r="E25" s="11">
        <v>50</v>
      </c>
      <c r="F25" s="11">
        <v>0</v>
      </c>
      <c r="G25" s="64"/>
    </row>
    <row r="26" spans="1:7" ht="63.75" x14ac:dyDescent="0.2">
      <c r="A26" s="68"/>
      <c r="B26" s="29" t="s">
        <v>337</v>
      </c>
      <c r="C26" s="29" t="s">
        <v>338</v>
      </c>
      <c r="D26" s="13" t="s">
        <v>339</v>
      </c>
      <c r="E26" s="11">
        <v>350</v>
      </c>
      <c r="F26" s="11">
        <v>734</v>
      </c>
      <c r="G26" s="43">
        <f t="shared" si="0"/>
        <v>209.71428571428569</v>
      </c>
    </row>
    <row r="27" spans="1:7" x14ac:dyDescent="0.2">
      <c r="A27" s="40" t="s">
        <v>309</v>
      </c>
      <c r="B27" s="41"/>
      <c r="C27" s="35"/>
      <c r="D27" s="42"/>
      <c r="E27" s="37">
        <f>SUM(E25:E26)</f>
        <v>400</v>
      </c>
      <c r="F27" s="37">
        <f>SUM(F25:F26)</f>
        <v>734</v>
      </c>
      <c r="G27" s="43">
        <f t="shared" si="0"/>
        <v>183.5</v>
      </c>
    </row>
    <row r="28" spans="1:7" ht="76.5" x14ac:dyDescent="0.2">
      <c r="A28" s="66" t="s">
        <v>344</v>
      </c>
      <c r="B28" s="29" t="s">
        <v>341</v>
      </c>
      <c r="C28" s="27" t="s">
        <v>342</v>
      </c>
      <c r="D28" s="13" t="s">
        <v>343</v>
      </c>
      <c r="E28" s="11">
        <v>1500</v>
      </c>
      <c r="F28" s="11">
        <v>83.977000000000004</v>
      </c>
      <c r="G28" s="43">
        <f t="shared" si="0"/>
        <v>5.5984666666666669</v>
      </c>
    </row>
    <row r="29" spans="1:7" ht="63.75" x14ac:dyDescent="0.2">
      <c r="A29" s="67"/>
      <c r="B29" s="30" t="s">
        <v>341</v>
      </c>
      <c r="C29" s="27" t="s">
        <v>422</v>
      </c>
      <c r="D29" s="13" t="s">
        <v>448</v>
      </c>
      <c r="E29" s="11">
        <v>0</v>
      </c>
      <c r="F29" s="11">
        <v>0.13800000000000001</v>
      </c>
      <c r="G29" s="43"/>
    </row>
    <row r="30" spans="1:7" ht="63.75" x14ac:dyDescent="0.2">
      <c r="A30" s="68"/>
      <c r="B30" s="29" t="s">
        <v>341</v>
      </c>
      <c r="C30" s="29" t="s">
        <v>338</v>
      </c>
      <c r="D30" s="13" t="s">
        <v>339</v>
      </c>
      <c r="E30" s="11">
        <v>900</v>
      </c>
      <c r="F30" s="11">
        <v>1783.38</v>
      </c>
      <c r="G30" s="43">
        <f t="shared" si="0"/>
        <v>198.15333333333334</v>
      </c>
    </row>
    <row r="31" spans="1:7" s="48" customFormat="1" x14ac:dyDescent="0.2">
      <c r="A31" s="40" t="s">
        <v>309</v>
      </c>
      <c r="B31" s="44"/>
      <c r="C31" s="35"/>
      <c r="D31" s="45"/>
      <c r="E31" s="46">
        <f>SUM(E28:E30)</f>
        <v>2400</v>
      </c>
      <c r="F31" s="46">
        <f>SUM(F28:F30)</f>
        <v>1867.4950000000001</v>
      </c>
      <c r="G31" s="47">
        <f t="shared" si="0"/>
        <v>77.812291666666667</v>
      </c>
    </row>
    <row r="32" spans="1:7" ht="127.5" x14ac:dyDescent="0.2">
      <c r="A32" s="66" t="s">
        <v>11</v>
      </c>
      <c r="B32" s="29" t="s">
        <v>10</v>
      </c>
      <c r="C32" s="27" t="s">
        <v>12</v>
      </c>
      <c r="D32" s="13" t="s">
        <v>13</v>
      </c>
      <c r="E32" s="11">
        <v>216.8</v>
      </c>
      <c r="F32" s="11">
        <v>116.6</v>
      </c>
      <c r="G32" s="43">
        <f t="shared" si="0"/>
        <v>53.782287822878224</v>
      </c>
    </row>
    <row r="33" spans="1:7" ht="63.75" x14ac:dyDescent="0.2">
      <c r="A33" s="68"/>
      <c r="B33" s="29" t="s">
        <v>10</v>
      </c>
      <c r="C33" s="29" t="s">
        <v>338</v>
      </c>
      <c r="D33" s="13" t="s">
        <v>339</v>
      </c>
      <c r="E33" s="11">
        <v>7977.6</v>
      </c>
      <c r="F33" s="11">
        <v>7035.25</v>
      </c>
      <c r="G33" s="43">
        <f t="shared" si="0"/>
        <v>88.1875501403931</v>
      </c>
    </row>
    <row r="34" spans="1:7" s="48" customFormat="1" x14ac:dyDescent="0.2">
      <c r="A34" s="49" t="s">
        <v>309</v>
      </c>
      <c r="B34" s="50"/>
      <c r="C34" s="35"/>
      <c r="D34" s="51"/>
      <c r="E34" s="52">
        <f>SUM(E32:E33)</f>
        <v>8194.4</v>
      </c>
      <c r="F34" s="52">
        <f>SUM(F32:F33)</f>
        <v>7151.85</v>
      </c>
      <c r="G34" s="47">
        <f t="shared" si="0"/>
        <v>87.277286927657912</v>
      </c>
    </row>
    <row r="35" spans="1:7" ht="63.75" x14ac:dyDescent="0.2">
      <c r="A35" s="66" t="s">
        <v>15</v>
      </c>
      <c r="B35" s="29" t="s">
        <v>14</v>
      </c>
      <c r="C35" s="27" t="s">
        <v>16</v>
      </c>
      <c r="D35" s="13" t="s">
        <v>17</v>
      </c>
      <c r="E35" s="11">
        <v>19487.8</v>
      </c>
      <c r="F35" s="11">
        <v>0</v>
      </c>
      <c r="G35" s="43">
        <f>F35/E35*100</f>
        <v>0</v>
      </c>
    </row>
    <row r="36" spans="1:7" ht="102" x14ac:dyDescent="0.2">
      <c r="A36" s="67"/>
      <c r="B36" s="30" t="s">
        <v>14</v>
      </c>
      <c r="C36" s="27" t="s">
        <v>485</v>
      </c>
      <c r="D36" s="13" t="s">
        <v>486</v>
      </c>
      <c r="E36" s="11">
        <v>0</v>
      </c>
      <c r="F36" s="11">
        <v>26011.366999999998</v>
      </c>
      <c r="G36" s="43"/>
    </row>
    <row r="37" spans="1:7" ht="76.5" x14ac:dyDescent="0.2">
      <c r="A37" s="67"/>
      <c r="B37" s="30" t="s">
        <v>14</v>
      </c>
      <c r="C37" s="27" t="s">
        <v>18</v>
      </c>
      <c r="D37" s="13" t="s">
        <v>19</v>
      </c>
      <c r="E37" s="11">
        <v>172.6</v>
      </c>
      <c r="F37" s="11">
        <v>0</v>
      </c>
      <c r="G37" s="43">
        <f t="shared" ref="G37:G42" si="1">F37/E37*100</f>
        <v>0</v>
      </c>
    </row>
    <row r="38" spans="1:7" ht="114.75" x14ac:dyDescent="0.2">
      <c r="A38" s="67"/>
      <c r="B38" s="30" t="s">
        <v>14</v>
      </c>
      <c r="C38" s="27" t="s">
        <v>487</v>
      </c>
      <c r="D38" s="13" t="s">
        <v>488</v>
      </c>
      <c r="E38" s="11">
        <v>0</v>
      </c>
      <c r="F38" s="11">
        <v>191.19</v>
      </c>
      <c r="G38" s="43"/>
    </row>
    <row r="39" spans="1:7" ht="63.75" x14ac:dyDescent="0.2">
      <c r="A39" s="67"/>
      <c r="B39" s="30" t="s">
        <v>14</v>
      </c>
      <c r="C39" s="27" t="s">
        <v>20</v>
      </c>
      <c r="D39" s="13" t="s">
        <v>21</v>
      </c>
      <c r="E39" s="11">
        <v>29665.4</v>
      </c>
      <c r="F39" s="11">
        <v>0</v>
      </c>
      <c r="G39" s="43">
        <f t="shared" si="1"/>
        <v>0</v>
      </c>
    </row>
    <row r="40" spans="1:7" ht="102" x14ac:dyDescent="0.2">
      <c r="A40" s="67"/>
      <c r="B40" s="30" t="s">
        <v>14</v>
      </c>
      <c r="C40" s="27" t="s">
        <v>489</v>
      </c>
      <c r="D40" s="13" t="s">
        <v>490</v>
      </c>
      <c r="E40" s="11">
        <v>0</v>
      </c>
      <c r="F40" s="11">
        <v>34751.275000000001</v>
      </c>
      <c r="G40" s="43"/>
    </row>
    <row r="41" spans="1:7" ht="102" x14ac:dyDescent="0.2">
      <c r="A41" s="67"/>
      <c r="B41" s="30" t="s">
        <v>14</v>
      </c>
      <c r="C41" s="27" t="s">
        <v>491</v>
      </c>
      <c r="D41" s="13" t="s">
        <v>492</v>
      </c>
      <c r="E41" s="11">
        <v>0</v>
      </c>
      <c r="F41" s="11">
        <v>-3808.9960000000001</v>
      </c>
      <c r="G41" s="43"/>
    </row>
    <row r="42" spans="1:7" ht="102" x14ac:dyDescent="0.2">
      <c r="A42" s="68"/>
      <c r="B42" s="30" t="s">
        <v>14</v>
      </c>
      <c r="C42" s="27" t="s">
        <v>335</v>
      </c>
      <c r="D42" s="13" t="s">
        <v>336</v>
      </c>
      <c r="E42" s="11">
        <v>500</v>
      </c>
      <c r="F42" s="11">
        <v>23.114999999999998</v>
      </c>
      <c r="G42" s="43">
        <f t="shared" si="1"/>
        <v>4.6230000000000002</v>
      </c>
    </row>
    <row r="43" spans="1:7" s="48" customFormat="1" x14ac:dyDescent="0.2">
      <c r="A43" s="49" t="s">
        <v>309</v>
      </c>
      <c r="B43" s="50"/>
      <c r="C43" s="35"/>
      <c r="D43" s="51"/>
      <c r="E43" s="52">
        <f>SUM(E35:E42)</f>
        <v>49825.8</v>
      </c>
      <c r="F43" s="52">
        <f>SUM(F35:F42)</f>
        <v>57167.950999999994</v>
      </c>
      <c r="G43" s="47">
        <f t="shared" si="0"/>
        <v>114.73564097315044</v>
      </c>
    </row>
    <row r="44" spans="1:7" ht="63.75" x14ac:dyDescent="0.2">
      <c r="A44" s="66" t="s">
        <v>348</v>
      </c>
      <c r="B44" s="29" t="s">
        <v>345</v>
      </c>
      <c r="C44" s="27" t="s">
        <v>346</v>
      </c>
      <c r="D44" s="13" t="s">
        <v>347</v>
      </c>
      <c r="E44" s="11">
        <v>200</v>
      </c>
      <c r="F44" s="11">
        <v>0</v>
      </c>
      <c r="G44" s="43">
        <f t="shared" si="0"/>
        <v>0</v>
      </c>
    </row>
    <row r="45" spans="1:7" ht="102" x14ac:dyDescent="0.2">
      <c r="A45" s="67"/>
      <c r="B45" s="30" t="s">
        <v>345</v>
      </c>
      <c r="C45" s="27" t="s">
        <v>335</v>
      </c>
      <c r="D45" s="13" t="s">
        <v>336</v>
      </c>
      <c r="E45" s="11">
        <v>0</v>
      </c>
      <c r="F45" s="11">
        <v>39.5</v>
      </c>
      <c r="G45" s="43"/>
    </row>
    <row r="46" spans="1:7" ht="63.75" x14ac:dyDescent="0.2">
      <c r="A46" s="68"/>
      <c r="B46" s="29" t="s">
        <v>345</v>
      </c>
      <c r="C46" s="29" t="s">
        <v>338</v>
      </c>
      <c r="D46" s="13" t="s">
        <v>339</v>
      </c>
      <c r="E46" s="11">
        <v>300</v>
      </c>
      <c r="F46" s="11">
        <v>838.05700000000002</v>
      </c>
      <c r="G46" s="43">
        <f t="shared" si="0"/>
        <v>279.35233333333332</v>
      </c>
    </row>
    <row r="47" spans="1:7" s="48" customFormat="1" x14ac:dyDescent="0.2">
      <c r="A47" s="40" t="s">
        <v>309</v>
      </c>
      <c r="B47" s="44"/>
      <c r="C47" s="35"/>
      <c r="D47" s="45"/>
      <c r="E47" s="46">
        <f>SUM(E44:E46)</f>
        <v>500</v>
      </c>
      <c r="F47" s="46">
        <f>SUM(F44:F46)</f>
        <v>877.55700000000002</v>
      </c>
      <c r="G47" s="47">
        <f t="shared" si="0"/>
        <v>175.51140000000001</v>
      </c>
    </row>
    <row r="48" spans="1:7" ht="89.25" x14ac:dyDescent="0.2">
      <c r="A48" s="66" t="s">
        <v>356</v>
      </c>
      <c r="B48" s="29" t="s">
        <v>349</v>
      </c>
      <c r="C48" s="29" t="s">
        <v>350</v>
      </c>
      <c r="D48" s="13" t="s">
        <v>351</v>
      </c>
      <c r="E48" s="19">
        <v>800</v>
      </c>
      <c r="F48" s="19">
        <v>559.20600000000002</v>
      </c>
      <c r="G48" s="43">
        <f>F48/E48*100</f>
        <v>69.900750000000002</v>
      </c>
    </row>
    <row r="49" spans="1:7" ht="76.5" x14ac:dyDescent="0.2">
      <c r="A49" s="67"/>
      <c r="B49" s="29" t="s">
        <v>349</v>
      </c>
      <c r="C49" s="29" t="s">
        <v>352</v>
      </c>
      <c r="D49" s="13" t="s">
        <v>353</v>
      </c>
      <c r="E49" s="19">
        <v>600</v>
      </c>
      <c r="F49" s="19">
        <v>786.33199999999999</v>
      </c>
      <c r="G49" s="43">
        <f>F49/E49*100</f>
        <v>131.05533333333332</v>
      </c>
    </row>
    <row r="50" spans="1:7" ht="63.75" x14ac:dyDescent="0.2">
      <c r="A50" s="67"/>
      <c r="B50" s="29" t="s">
        <v>349</v>
      </c>
      <c r="C50" s="27" t="s">
        <v>331</v>
      </c>
      <c r="D50" s="10" t="s">
        <v>332</v>
      </c>
      <c r="E50" s="11">
        <v>1500</v>
      </c>
      <c r="F50" s="19">
        <v>1094.818</v>
      </c>
      <c r="G50" s="43">
        <f t="shared" si="0"/>
        <v>72.987866666666662</v>
      </c>
    </row>
    <row r="51" spans="1:7" ht="89.25" x14ac:dyDescent="0.2">
      <c r="A51" s="67"/>
      <c r="B51" s="29" t="s">
        <v>349</v>
      </c>
      <c r="C51" s="27" t="s">
        <v>354</v>
      </c>
      <c r="D51" s="10" t="s">
        <v>355</v>
      </c>
      <c r="E51" s="19">
        <f>15000+944.2</f>
        <v>15944.2</v>
      </c>
      <c r="F51" s="19">
        <v>16497.242999999999</v>
      </c>
      <c r="G51" s="43">
        <f t="shared" si="0"/>
        <v>103.46861554671918</v>
      </c>
    </row>
    <row r="52" spans="1:7" ht="102" x14ac:dyDescent="0.2">
      <c r="A52" s="67"/>
      <c r="B52" s="29" t="s">
        <v>349</v>
      </c>
      <c r="C52" s="29" t="s">
        <v>335</v>
      </c>
      <c r="D52" s="10" t="s">
        <v>336</v>
      </c>
      <c r="E52" s="19">
        <v>1000</v>
      </c>
      <c r="F52" s="19">
        <v>346.00700000000001</v>
      </c>
      <c r="G52" s="43">
        <f t="shared" si="0"/>
        <v>34.600700000000003</v>
      </c>
    </row>
    <row r="53" spans="1:7" ht="63.75" x14ac:dyDescent="0.2">
      <c r="A53" s="68"/>
      <c r="B53" s="20" t="s">
        <v>349</v>
      </c>
      <c r="C53" s="20" t="s">
        <v>338</v>
      </c>
      <c r="D53" s="21" t="s">
        <v>339</v>
      </c>
      <c r="E53" s="17">
        <v>3000</v>
      </c>
      <c r="F53" s="19">
        <v>4868.308</v>
      </c>
      <c r="G53" s="43">
        <f t="shared" si="0"/>
        <v>162.27693333333332</v>
      </c>
    </row>
    <row r="54" spans="1:7" s="48" customFormat="1" x14ac:dyDescent="0.2">
      <c r="A54" s="49" t="s">
        <v>309</v>
      </c>
      <c r="B54" s="50"/>
      <c r="C54" s="53"/>
      <c r="D54" s="54"/>
      <c r="E54" s="52">
        <f>SUM(E48:E53)</f>
        <v>22844.2</v>
      </c>
      <c r="F54" s="52">
        <f>SUM(F48:F53)</f>
        <v>24151.914000000001</v>
      </c>
      <c r="G54" s="47">
        <f t="shared" si="0"/>
        <v>105.72449024259987</v>
      </c>
    </row>
    <row r="55" spans="1:7" ht="102" x14ac:dyDescent="0.2">
      <c r="A55" s="66" t="s">
        <v>359</v>
      </c>
      <c r="B55" s="20" t="s">
        <v>357</v>
      </c>
      <c r="C55" s="29" t="s">
        <v>335</v>
      </c>
      <c r="D55" s="10" t="s">
        <v>336</v>
      </c>
      <c r="E55" s="19">
        <v>700</v>
      </c>
      <c r="F55" s="19">
        <v>171.803</v>
      </c>
      <c r="G55" s="43">
        <f t="shared" si="0"/>
        <v>24.543285714285716</v>
      </c>
    </row>
    <row r="56" spans="1:7" ht="63.75" x14ac:dyDescent="0.2">
      <c r="A56" s="68"/>
      <c r="B56" s="20" t="s">
        <v>357</v>
      </c>
      <c r="C56" s="20" t="s">
        <v>338</v>
      </c>
      <c r="D56" s="21" t="s">
        <v>339</v>
      </c>
      <c r="E56" s="19">
        <v>60</v>
      </c>
      <c r="F56" s="19">
        <v>25.881</v>
      </c>
      <c r="G56" s="43">
        <f t="shared" si="0"/>
        <v>43.134999999999998</v>
      </c>
    </row>
    <row r="57" spans="1:7" s="48" customFormat="1" x14ac:dyDescent="0.2">
      <c r="A57" s="49" t="s">
        <v>309</v>
      </c>
      <c r="B57" s="50"/>
      <c r="C57" s="53"/>
      <c r="D57" s="54"/>
      <c r="E57" s="52">
        <f>SUM(E55:E56)</f>
        <v>760</v>
      </c>
      <c r="F57" s="52">
        <f>SUM(F55:F56)</f>
        <v>197.684</v>
      </c>
      <c r="G57" s="47">
        <f t="shared" si="0"/>
        <v>26.011052631578945</v>
      </c>
    </row>
    <row r="58" spans="1:7" ht="102" x14ac:dyDescent="0.2">
      <c r="A58" s="18" t="s">
        <v>360</v>
      </c>
      <c r="B58" s="20" t="s">
        <v>358</v>
      </c>
      <c r="C58" s="29" t="s">
        <v>335</v>
      </c>
      <c r="D58" s="10" t="s">
        <v>336</v>
      </c>
      <c r="E58" s="19">
        <v>50</v>
      </c>
      <c r="F58" s="19">
        <v>490.411</v>
      </c>
      <c r="G58" s="43">
        <f t="shared" si="0"/>
        <v>980.822</v>
      </c>
    </row>
    <row r="59" spans="1:7" s="48" customFormat="1" x14ac:dyDescent="0.2">
      <c r="A59" s="49" t="s">
        <v>309</v>
      </c>
      <c r="B59" s="50"/>
      <c r="C59" s="53"/>
      <c r="D59" s="54"/>
      <c r="E59" s="52">
        <f>SUM(E58)</f>
        <v>50</v>
      </c>
      <c r="F59" s="52">
        <f>SUM(F58)</f>
        <v>490.411</v>
      </c>
      <c r="G59" s="47">
        <f t="shared" si="0"/>
        <v>980.822</v>
      </c>
    </row>
    <row r="60" spans="1:7" s="48" customFormat="1" ht="102" x14ac:dyDescent="0.2">
      <c r="A60" s="66" t="s">
        <v>418</v>
      </c>
      <c r="B60" s="20" t="s">
        <v>361</v>
      </c>
      <c r="C60" s="20" t="s">
        <v>335</v>
      </c>
      <c r="D60" s="21" t="s">
        <v>336</v>
      </c>
      <c r="E60" s="19">
        <v>0</v>
      </c>
      <c r="F60" s="19">
        <v>48.145000000000003</v>
      </c>
      <c r="G60" s="43"/>
    </row>
    <row r="61" spans="1:7" ht="63.75" x14ac:dyDescent="0.2">
      <c r="A61" s="68"/>
      <c r="B61" s="20" t="s">
        <v>361</v>
      </c>
      <c r="C61" s="20" t="s">
        <v>338</v>
      </c>
      <c r="D61" s="21" t="s">
        <v>339</v>
      </c>
      <c r="E61" s="19">
        <f>300+212</f>
        <v>512</v>
      </c>
      <c r="F61" s="19">
        <v>1629.692</v>
      </c>
      <c r="G61" s="43">
        <f t="shared" si="0"/>
        <v>318.29921875000002</v>
      </c>
    </row>
    <row r="62" spans="1:7" s="48" customFormat="1" x14ac:dyDescent="0.2">
      <c r="A62" s="49" t="s">
        <v>309</v>
      </c>
      <c r="B62" s="50"/>
      <c r="C62" s="53"/>
      <c r="D62" s="54"/>
      <c r="E62" s="52">
        <f>SUM(E60:E61)</f>
        <v>512</v>
      </c>
      <c r="F62" s="52">
        <f>SUM(F60:F61)</f>
        <v>1677.837</v>
      </c>
      <c r="G62" s="47">
        <f t="shared" si="0"/>
        <v>327.70253906250002</v>
      </c>
    </row>
    <row r="63" spans="1:7" ht="89.25" x14ac:dyDescent="0.2">
      <c r="A63" s="66" t="s">
        <v>365</v>
      </c>
      <c r="B63" s="20" t="s">
        <v>362</v>
      </c>
      <c r="C63" s="29" t="s">
        <v>350</v>
      </c>
      <c r="D63" s="13" t="s">
        <v>351</v>
      </c>
      <c r="E63" s="19">
        <v>500</v>
      </c>
      <c r="F63" s="19">
        <v>100</v>
      </c>
      <c r="G63" s="43">
        <f t="shared" si="0"/>
        <v>20</v>
      </c>
    </row>
    <row r="64" spans="1:7" ht="102" x14ac:dyDescent="0.2">
      <c r="A64" s="68"/>
      <c r="B64" s="20" t="s">
        <v>362</v>
      </c>
      <c r="C64" s="30" t="s">
        <v>335</v>
      </c>
      <c r="D64" s="13" t="s">
        <v>336</v>
      </c>
      <c r="E64" s="19">
        <v>0</v>
      </c>
      <c r="F64" s="19">
        <v>21.904</v>
      </c>
      <c r="G64" s="43"/>
    </row>
    <row r="65" spans="1:7" s="48" customFormat="1" x14ac:dyDescent="0.2">
      <c r="A65" s="49" t="s">
        <v>309</v>
      </c>
      <c r="B65" s="50"/>
      <c r="C65" s="53"/>
      <c r="D65" s="54"/>
      <c r="E65" s="52">
        <f>SUM(E63:E64)</f>
        <v>500</v>
      </c>
      <c r="F65" s="52">
        <f>SUM(F63:F64)</f>
        <v>121.904</v>
      </c>
      <c r="G65" s="47">
        <f t="shared" si="0"/>
        <v>24.380800000000001</v>
      </c>
    </row>
    <row r="66" spans="1:7" s="48" customFormat="1" ht="102" x14ac:dyDescent="0.2">
      <c r="A66" s="66" t="s">
        <v>366</v>
      </c>
      <c r="B66" s="20" t="s">
        <v>363</v>
      </c>
      <c r="C66" s="30" t="s">
        <v>589</v>
      </c>
      <c r="D66" s="10" t="s">
        <v>590</v>
      </c>
      <c r="E66" s="19">
        <v>0</v>
      </c>
      <c r="F66" s="19">
        <v>299</v>
      </c>
      <c r="G66" s="47"/>
    </row>
    <row r="67" spans="1:7" ht="63.75" x14ac:dyDescent="0.2">
      <c r="A67" s="67"/>
      <c r="B67" s="20" t="s">
        <v>363</v>
      </c>
      <c r="C67" s="29" t="s">
        <v>364</v>
      </c>
      <c r="D67" s="10" t="s">
        <v>388</v>
      </c>
      <c r="E67" s="19">
        <v>3500</v>
      </c>
      <c r="F67" s="19">
        <v>3999.1019999999999</v>
      </c>
      <c r="G67" s="43">
        <f t="shared" si="0"/>
        <v>114.26005714285714</v>
      </c>
    </row>
    <row r="68" spans="1:7" ht="102" x14ac:dyDescent="0.2">
      <c r="A68" s="68"/>
      <c r="B68" s="20" t="s">
        <v>363</v>
      </c>
      <c r="C68" s="30" t="s">
        <v>335</v>
      </c>
      <c r="D68" s="10" t="s">
        <v>336</v>
      </c>
      <c r="E68" s="19">
        <v>0</v>
      </c>
      <c r="F68" s="19">
        <v>270</v>
      </c>
      <c r="G68" s="43"/>
    </row>
    <row r="69" spans="1:7" s="48" customFormat="1" x14ac:dyDescent="0.2">
      <c r="A69" s="49" t="s">
        <v>309</v>
      </c>
      <c r="B69" s="50"/>
      <c r="C69" s="53"/>
      <c r="D69" s="54"/>
      <c r="E69" s="52">
        <f>SUM(E66:E68)</f>
        <v>3500</v>
      </c>
      <c r="F69" s="52">
        <f>SUM(F66:F68)</f>
        <v>4568.1019999999999</v>
      </c>
      <c r="G69" s="47">
        <f t="shared" si="0"/>
        <v>130.5172</v>
      </c>
    </row>
    <row r="70" spans="1:7" ht="51" x14ac:dyDescent="0.2">
      <c r="A70" s="69" t="s">
        <v>23</v>
      </c>
      <c r="B70" s="29" t="s">
        <v>22</v>
      </c>
      <c r="C70" s="27" t="s">
        <v>24</v>
      </c>
      <c r="D70" s="13" t="s">
        <v>25</v>
      </c>
      <c r="E70" s="11">
        <v>1373</v>
      </c>
      <c r="F70" s="11">
        <v>1373.5920000000001</v>
      </c>
      <c r="G70" s="43">
        <f t="shared" si="0"/>
        <v>100.04311726147124</v>
      </c>
    </row>
    <row r="71" spans="1:7" ht="38.25" x14ac:dyDescent="0.2">
      <c r="A71" s="70"/>
      <c r="B71" s="29" t="s">
        <v>22</v>
      </c>
      <c r="C71" s="27" t="s">
        <v>26</v>
      </c>
      <c r="D71" s="13" t="s">
        <v>27</v>
      </c>
      <c r="E71" s="11">
        <v>111301.4</v>
      </c>
      <c r="F71" s="11">
        <v>63614.913999999997</v>
      </c>
      <c r="G71" s="43">
        <f t="shared" si="0"/>
        <v>57.1555380255774</v>
      </c>
    </row>
    <row r="72" spans="1:7" ht="38.25" x14ac:dyDescent="0.2">
      <c r="A72" s="70"/>
      <c r="B72" s="29" t="s">
        <v>22</v>
      </c>
      <c r="C72" s="27" t="s">
        <v>28</v>
      </c>
      <c r="D72" s="13" t="s">
        <v>29</v>
      </c>
      <c r="E72" s="11">
        <v>0</v>
      </c>
      <c r="F72" s="11">
        <v>2234.7829999999999</v>
      </c>
      <c r="G72" s="43"/>
    </row>
    <row r="73" spans="1:7" ht="76.5" x14ac:dyDescent="0.2">
      <c r="A73" s="70"/>
      <c r="B73" s="29" t="s">
        <v>22</v>
      </c>
      <c r="C73" s="27" t="s">
        <v>30</v>
      </c>
      <c r="D73" s="13" t="s">
        <v>31</v>
      </c>
      <c r="E73" s="11">
        <v>557</v>
      </c>
      <c r="F73" s="11">
        <v>587.03700000000003</v>
      </c>
      <c r="G73" s="43">
        <f t="shared" si="0"/>
        <v>105.39263913824057</v>
      </c>
    </row>
    <row r="74" spans="1:7" ht="25.5" hidden="1" x14ac:dyDescent="0.2">
      <c r="A74" s="70"/>
      <c r="B74" s="29" t="s">
        <v>22</v>
      </c>
      <c r="C74" s="27" t="s">
        <v>32</v>
      </c>
      <c r="D74" s="13" t="s">
        <v>33</v>
      </c>
      <c r="E74" s="11">
        <v>0</v>
      </c>
      <c r="F74" s="11">
        <v>0</v>
      </c>
      <c r="G74" s="43"/>
    </row>
    <row r="75" spans="1:7" ht="38.25" hidden="1" x14ac:dyDescent="0.2">
      <c r="A75" s="70"/>
      <c r="B75" s="29" t="s">
        <v>22</v>
      </c>
      <c r="C75" s="27" t="s">
        <v>34</v>
      </c>
      <c r="D75" s="13" t="s">
        <v>35</v>
      </c>
      <c r="E75" s="11">
        <v>0</v>
      </c>
      <c r="F75" s="11">
        <v>0</v>
      </c>
      <c r="G75" s="43"/>
    </row>
    <row r="76" spans="1:7" ht="25.5" x14ac:dyDescent="0.2">
      <c r="A76" s="70"/>
      <c r="B76" s="29" t="s">
        <v>22</v>
      </c>
      <c r="C76" s="27" t="s">
        <v>36</v>
      </c>
      <c r="D76" s="13" t="s">
        <v>37</v>
      </c>
      <c r="E76" s="11">
        <v>0</v>
      </c>
      <c r="F76" s="11">
        <v>755.15899999999999</v>
      </c>
      <c r="G76" s="43"/>
    </row>
    <row r="77" spans="1:7" ht="76.5" x14ac:dyDescent="0.2">
      <c r="A77" s="70"/>
      <c r="B77" s="29" t="s">
        <v>22</v>
      </c>
      <c r="C77" s="27" t="s">
        <v>38</v>
      </c>
      <c r="D77" s="13" t="s">
        <v>39</v>
      </c>
      <c r="E77" s="11">
        <v>0</v>
      </c>
      <c r="F77" s="11">
        <v>26.959</v>
      </c>
      <c r="G77" s="43"/>
    </row>
    <row r="78" spans="1:7" ht="76.5" x14ac:dyDescent="0.2">
      <c r="A78" s="70"/>
      <c r="B78" s="29" t="s">
        <v>22</v>
      </c>
      <c r="C78" s="27" t="s">
        <v>40</v>
      </c>
      <c r="D78" s="13" t="s">
        <v>41</v>
      </c>
      <c r="E78" s="11">
        <v>0</v>
      </c>
      <c r="F78" s="11">
        <v>22.957000000000001</v>
      </c>
      <c r="G78" s="43"/>
    </row>
    <row r="79" spans="1:7" ht="76.5" x14ac:dyDescent="0.2">
      <c r="A79" s="70"/>
      <c r="B79" s="29" t="s">
        <v>22</v>
      </c>
      <c r="C79" s="27" t="s">
        <v>42</v>
      </c>
      <c r="D79" s="13" t="s">
        <v>43</v>
      </c>
      <c r="E79" s="11">
        <v>0</v>
      </c>
      <c r="F79" s="11">
        <v>-22.823</v>
      </c>
      <c r="G79" s="43"/>
    </row>
    <row r="80" spans="1:7" ht="114.75" x14ac:dyDescent="0.2">
      <c r="A80" s="70"/>
      <c r="B80" s="29" t="s">
        <v>22</v>
      </c>
      <c r="C80" s="27" t="s">
        <v>44</v>
      </c>
      <c r="D80" s="13" t="s">
        <v>45</v>
      </c>
      <c r="E80" s="11">
        <v>41172.9</v>
      </c>
      <c r="F80" s="11">
        <v>74151.014999999999</v>
      </c>
      <c r="G80" s="43">
        <f t="shared" si="0"/>
        <v>180.09665338122892</v>
      </c>
    </row>
    <row r="81" spans="1:7" ht="114.75" x14ac:dyDescent="0.2">
      <c r="A81" s="70"/>
      <c r="B81" s="29" t="s">
        <v>22</v>
      </c>
      <c r="C81" s="27" t="s">
        <v>46</v>
      </c>
      <c r="D81" s="13" t="s">
        <v>47</v>
      </c>
      <c r="E81" s="11">
        <v>671.3</v>
      </c>
      <c r="F81" s="11">
        <v>518.28899999999999</v>
      </c>
      <c r="G81" s="43">
        <f t="shared" si="0"/>
        <v>77.206762997169676</v>
      </c>
    </row>
    <row r="82" spans="1:7" ht="114.75" x14ac:dyDescent="0.2">
      <c r="A82" s="70"/>
      <c r="B82" s="29" t="s">
        <v>22</v>
      </c>
      <c r="C82" s="27" t="s">
        <v>48</v>
      </c>
      <c r="D82" s="13" t="s">
        <v>49</v>
      </c>
      <c r="E82" s="11">
        <v>24156.7</v>
      </c>
      <c r="F82" s="11">
        <v>42599.828999999998</v>
      </c>
      <c r="G82" s="43">
        <f t="shared" si="0"/>
        <v>176.34788278200247</v>
      </c>
    </row>
    <row r="83" spans="1:7" ht="63.75" x14ac:dyDescent="0.2">
      <c r="A83" s="70"/>
      <c r="B83" s="29" t="s">
        <v>22</v>
      </c>
      <c r="C83" s="27" t="s">
        <v>50</v>
      </c>
      <c r="D83" s="13" t="s">
        <v>51</v>
      </c>
      <c r="E83" s="11">
        <v>0</v>
      </c>
      <c r="F83" s="11">
        <v>0</v>
      </c>
      <c r="G83" s="43"/>
    </row>
    <row r="84" spans="1:7" ht="51" x14ac:dyDescent="0.2">
      <c r="A84" s="70"/>
      <c r="B84" s="29" t="s">
        <v>22</v>
      </c>
      <c r="C84" s="27" t="s">
        <v>52</v>
      </c>
      <c r="D84" s="13" t="s">
        <v>53</v>
      </c>
      <c r="E84" s="11">
        <v>0</v>
      </c>
      <c r="F84" s="11">
        <v>223.708</v>
      </c>
      <c r="G84" s="43"/>
    </row>
    <row r="85" spans="1:7" ht="63.75" hidden="1" x14ac:dyDescent="0.2">
      <c r="A85" s="70"/>
      <c r="B85" s="29" t="s">
        <v>22</v>
      </c>
      <c r="C85" s="27" t="s">
        <v>54</v>
      </c>
      <c r="D85" s="13" t="s">
        <v>55</v>
      </c>
      <c r="E85" s="11">
        <v>0</v>
      </c>
      <c r="F85" s="11">
        <v>0</v>
      </c>
      <c r="G85" s="43"/>
    </row>
    <row r="86" spans="1:7" ht="51" x14ac:dyDescent="0.2">
      <c r="A86" s="70"/>
      <c r="B86" s="29" t="s">
        <v>22</v>
      </c>
      <c r="C86" s="27" t="s">
        <v>56</v>
      </c>
      <c r="D86" s="13" t="s">
        <v>57</v>
      </c>
      <c r="E86" s="11">
        <v>0</v>
      </c>
      <c r="F86" s="11">
        <v>10.151</v>
      </c>
      <c r="G86" s="43"/>
    </row>
    <row r="87" spans="1:7" ht="38.25" x14ac:dyDescent="0.2">
      <c r="A87" s="70"/>
      <c r="B87" s="29" t="s">
        <v>22</v>
      </c>
      <c r="C87" s="27" t="s">
        <v>58</v>
      </c>
      <c r="D87" s="13" t="s">
        <v>59</v>
      </c>
      <c r="E87" s="11">
        <v>2292.5</v>
      </c>
      <c r="F87" s="11">
        <v>10289.907999999999</v>
      </c>
      <c r="G87" s="43">
        <f t="shared" si="0"/>
        <v>448.85094874591056</v>
      </c>
    </row>
    <row r="88" spans="1:7" ht="25.5" x14ac:dyDescent="0.2">
      <c r="A88" s="70"/>
      <c r="B88" s="29" t="s">
        <v>22</v>
      </c>
      <c r="C88" s="27" t="s">
        <v>60</v>
      </c>
      <c r="D88" s="13" t="s">
        <v>61</v>
      </c>
      <c r="E88" s="11">
        <v>0</v>
      </c>
      <c r="F88" s="11">
        <v>-6.8010000000000002</v>
      </c>
      <c r="G88" s="43"/>
    </row>
    <row r="89" spans="1:7" x14ac:dyDescent="0.2">
      <c r="A89" s="70"/>
      <c r="B89" s="29" t="s">
        <v>22</v>
      </c>
      <c r="C89" s="27" t="s">
        <v>62</v>
      </c>
      <c r="D89" s="13" t="s">
        <v>63</v>
      </c>
      <c r="E89" s="11">
        <v>0</v>
      </c>
      <c r="F89" s="11">
        <v>807.70100000000002</v>
      </c>
      <c r="G89" s="43"/>
    </row>
    <row r="90" spans="1:7" x14ac:dyDescent="0.2">
      <c r="A90" s="70"/>
      <c r="B90" s="29" t="s">
        <v>22</v>
      </c>
      <c r="C90" s="27" t="s">
        <v>127</v>
      </c>
      <c r="D90" s="13" t="s">
        <v>128</v>
      </c>
      <c r="E90" s="11">
        <f>140000+285000</f>
        <v>425000</v>
      </c>
      <c r="F90" s="11">
        <v>0</v>
      </c>
      <c r="G90" s="43">
        <f t="shared" ref="G90:G222" si="2">F90/E90*100</f>
        <v>0</v>
      </c>
    </row>
    <row r="91" spans="1:7" ht="38.25" hidden="1" x14ac:dyDescent="0.2">
      <c r="A91" s="71"/>
      <c r="B91" s="29" t="s">
        <v>22</v>
      </c>
      <c r="C91" s="27" t="s">
        <v>64</v>
      </c>
      <c r="D91" s="13" t="s">
        <v>65</v>
      </c>
      <c r="E91" s="11">
        <v>0</v>
      </c>
      <c r="F91" s="11">
        <v>0</v>
      </c>
      <c r="G91" s="43"/>
    </row>
    <row r="92" spans="1:7" s="48" customFormat="1" x14ac:dyDescent="0.2">
      <c r="A92" s="49" t="s">
        <v>309</v>
      </c>
      <c r="B92" s="50"/>
      <c r="C92" s="35"/>
      <c r="D92" s="51"/>
      <c r="E92" s="52">
        <f>SUM(E70:E91)</f>
        <v>606524.80000000005</v>
      </c>
      <c r="F92" s="52">
        <f>SUM(F70:F91)</f>
        <v>197186.378</v>
      </c>
      <c r="G92" s="47">
        <f t="shared" si="2"/>
        <v>32.510851658497721</v>
      </c>
    </row>
    <row r="93" spans="1:7" s="48" customFormat="1" ht="102" x14ac:dyDescent="0.2">
      <c r="A93" s="31" t="s">
        <v>594</v>
      </c>
      <c r="B93" s="20" t="s">
        <v>593</v>
      </c>
      <c r="C93" s="30" t="s">
        <v>335</v>
      </c>
      <c r="D93" s="10" t="s">
        <v>336</v>
      </c>
      <c r="E93" s="11">
        <v>0</v>
      </c>
      <c r="F93" s="11">
        <v>265</v>
      </c>
      <c r="G93" s="47"/>
    </row>
    <row r="94" spans="1:7" s="48" customFormat="1" x14ac:dyDescent="0.2">
      <c r="A94" s="49" t="s">
        <v>309</v>
      </c>
      <c r="B94" s="50"/>
      <c r="C94" s="53"/>
      <c r="D94" s="54"/>
      <c r="E94" s="52">
        <f>SUM(E93)</f>
        <v>0</v>
      </c>
      <c r="F94" s="52">
        <f>SUM(F93)</f>
        <v>265</v>
      </c>
      <c r="G94" s="47"/>
    </row>
    <row r="95" spans="1:7" ht="102" x14ac:dyDescent="0.2">
      <c r="A95" s="66" t="s">
        <v>370</v>
      </c>
      <c r="B95" s="20" t="s">
        <v>367</v>
      </c>
      <c r="C95" s="29" t="s">
        <v>335</v>
      </c>
      <c r="D95" s="10" t="s">
        <v>336</v>
      </c>
      <c r="E95" s="19">
        <v>200</v>
      </c>
      <c r="F95" s="19">
        <v>213.52099999999999</v>
      </c>
      <c r="G95" s="43">
        <f t="shared" si="2"/>
        <v>106.76049999999999</v>
      </c>
    </row>
    <row r="96" spans="1:7" ht="38.25" x14ac:dyDescent="0.2">
      <c r="A96" s="68"/>
      <c r="B96" s="20" t="s">
        <v>367</v>
      </c>
      <c r="C96" s="20" t="s">
        <v>368</v>
      </c>
      <c r="D96" s="21" t="s">
        <v>369</v>
      </c>
      <c r="E96" s="19">
        <v>150</v>
      </c>
      <c r="F96" s="19">
        <v>662.94200000000001</v>
      </c>
      <c r="G96" s="43">
        <f t="shared" si="2"/>
        <v>441.96133333333336</v>
      </c>
    </row>
    <row r="97" spans="1:7" s="48" customFormat="1" x14ac:dyDescent="0.2">
      <c r="A97" s="49" t="s">
        <v>309</v>
      </c>
      <c r="B97" s="50"/>
      <c r="C97" s="53"/>
      <c r="D97" s="54"/>
      <c r="E97" s="52">
        <f>SUM(E95:E96)</f>
        <v>350</v>
      </c>
      <c r="F97" s="52">
        <f>SUM(F95:F96)</f>
        <v>876.46299999999997</v>
      </c>
      <c r="G97" s="47">
        <f t="shared" si="2"/>
        <v>250.41799999999998</v>
      </c>
    </row>
    <row r="98" spans="1:7" s="48" customFormat="1" ht="102" x14ac:dyDescent="0.2">
      <c r="A98" s="31" t="s">
        <v>596</v>
      </c>
      <c r="B98" s="20" t="s">
        <v>595</v>
      </c>
      <c r="C98" s="20" t="s">
        <v>335</v>
      </c>
      <c r="D98" s="21" t="s">
        <v>336</v>
      </c>
      <c r="E98" s="19">
        <v>0</v>
      </c>
      <c r="F98" s="19">
        <v>1.0229999999999999</v>
      </c>
      <c r="G98" s="47"/>
    </row>
    <row r="99" spans="1:7" s="48" customFormat="1" x14ac:dyDescent="0.2">
      <c r="A99" s="49" t="s">
        <v>309</v>
      </c>
      <c r="B99" s="50"/>
      <c r="C99" s="53"/>
      <c r="D99" s="54"/>
      <c r="E99" s="52">
        <f>SUM(E98)</f>
        <v>0</v>
      </c>
      <c r="F99" s="52">
        <f>SUM(F98)</f>
        <v>1.0229999999999999</v>
      </c>
      <c r="G99" s="47"/>
    </row>
    <row r="100" spans="1:7" ht="89.25" x14ac:dyDescent="0.2">
      <c r="A100" s="66" t="s">
        <v>67</v>
      </c>
      <c r="B100" s="29" t="s">
        <v>66</v>
      </c>
      <c r="C100" s="27" t="s">
        <v>68</v>
      </c>
      <c r="D100" s="13" t="s">
        <v>69</v>
      </c>
      <c r="E100" s="11">
        <f>8506978.5+323426.4</f>
        <v>8830404.9000000004</v>
      </c>
      <c r="F100" s="11">
        <v>8473386.4550000001</v>
      </c>
      <c r="G100" s="43">
        <f t="shared" si="2"/>
        <v>95.956941396877511</v>
      </c>
    </row>
    <row r="101" spans="1:7" ht="76.5" x14ac:dyDescent="0.2">
      <c r="A101" s="67"/>
      <c r="B101" s="30" t="s">
        <v>66</v>
      </c>
      <c r="C101" s="27" t="s">
        <v>449</v>
      </c>
      <c r="D101" s="13" t="s">
        <v>450</v>
      </c>
      <c r="E101" s="11">
        <v>0</v>
      </c>
      <c r="F101" s="11">
        <v>13537.227000000001</v>
      </c>
      <c r="G101" s="43"/>
    </row>
    <row r="102" spans="1:7" ht="76.5" x14ac:dyDescent="0.2">
      <c r="A102" s="67"/>
      <c r="B102" s="30" t="s">
        <v>66</v>
      </c>
      <c r="C102" s="27" t="s">
        <v>451</v>
      </c>
      <c r="D102" s="13" t="s">
        <v>452</v>
      </c>
      <c r="E102" s="11">
        <v>0</v>
      </c>
      <c r="F102" s="11">
        <v>1.8029999999999999</v>
      </c>
      <c r="G102" s="43"/>
    </row>
    <row r="103" spans="1:7" ht="89.25" x14ac:dyDescent="0.2">
      <c r="A103" s="67"/>
      <c r="B103" s="30" t="s">
        <v>66</v>
      </c>
      <c r="C103" s="27" t="s">
        <v>453</v>
      </c>
      <c r="D103" s="13" t="s">
        <v>454</v>
      </c>
      <c r="E103" s="11">
        <v>0</v>
      </c>
      <c r="F103" s="11">
        <v>4547.6589999999997</v>
      </c>
      <c r="G103" s="43"/>
    </row>
    <row r="104" spans="1:7" ht="76.5" x14ac:dyDescent="0.2">
      <c r="A104" s="67"/>
      <c r="B104" s="30" t="s">
        <v>66</v>
      </c>
      <c r="C104" s="27" t="s">
        <v>455</v>
      </c>
      <c r="D104" s="13" t="s">
        <v>456</v>
      </c>
      <c r="E104" s="11">
        <v>0</v>
      </c>
      <c r="F104" s="11">
        <v>-842.51400000000001</v>
      </c>
      <c r="G104" s="43"/>
    </row>
    <row r="105" spans="1:7" ht="102" x14ac:dyDescent="0.2">
      <c r="A105" s="67"/>
      <c r="B105" s="30" t="s">
        <v>66</v>
      </c>
      <c r="C105" s="27" t="s">
        <v>457</v>
      </c>
      <c r="D105" s="13" t="s">
        <v>458</v>
      </c>
      <c r="E105" s="11">
        <v>0</v>
      </c>
      <c r="F105" s="11">
        <v>-1.236</v>
      </c>
      <c r="G105" s="43"/>
    </row>
    <row r="106" spans="1:7" ht="102" x14ac:dyDescent="0.2">
      <c r="A106" s="67"/>
      <c r="B106" s="29" t="s">
        <v>66</v>
      </c>
      <c r="C106" s="27" t="s">
        <v>70</v>
      </c>
      <c r="D106" s="13" t="s">
        <v>71</v>
      </c>
      <c r="E106" s="11">
        <v>102008.2</v>
      </c>
      <c r="F106" s="11">
        <v>0</v>
      </c>
      <c r="G106" s="43">
        <f t="shared" si="2"/>
        <v>0</v>
      </c>
    </row>
    <row r="107" spans="1:7" ht="127.5" x14ac:dyDescent="0.2">
      <c r="A107" s="67"/>
      <c r="B107" s="30" t="s">
        <v>66</v>
      </c>
      <c r="C107" s="27" t="s">
        <v>459</v>
      </c>
      <c r="D107" s="13" t="s">
        <v>460</v>
      </c>
      <c r="E107" s="11">
        <v>0</v>
      </c>
      <c r="F107" s="11">
        <v>95329.057000000001</v>
      </c>
      <c r="G107" s="43"/>
    </row>
    <row r="108" spans="1:7" ht="102" x14ac:dyDescent="0.2">
      <c r="A108" s="67"/>
      <c r="B108" s="30" t="s">
        <v>66</v>
      </c>
      <c r="C108" s="27" t="s">
        <v>461</v>
      </c>
      <c r="D108" s="13" t="s">
        <v>462</v>
      </c>
      <c r="E108" s="11">
        <v>0</v>
      </c>
      <c r="F108" s="11">
        <v>973.77</v>
      </c>
      <c r="G108" s="43"/>
    </row>
    <row r="109" spans="1:7" ht="127.5" x14ac:dyDescent="0.2">
      <c r="A109" s="67"/>
      <c r="B109" s="30" t="s">
        <v>66</v>
      </c>
      <c r="C109" s="27" t="s">
        <v>463</v>
      </c>
      <c r="D109" s="13" t="s">
        <v>464</v>
      </c>
      <c r="E109" s="11">
        <v>0</v>
      </c>
      <c r="F109" s="11">
        <v>206.20099999999999</v>
      </c>
      <c r="G109" s="43"/>
    </row>
    <row r="110" spans="1:7" ht="102" x14ac:dyDescent="0.2">
      <c r="A110" s="67"/>
      <c r="B110" s="30" t="s">
        <v>66</v>
      </c>
      <c r="C110" s="27" t="s">
        <v>465</v>
      </c>
      <c r="D110" s="13" t="s">
        <v>466</v>
      </c>
      <c r="E110" s="11">
        <v>0</v>
      </c>
      <c r="F110" s="11">
        <v>-30.835000000000001</v>
      </c>
      <c r="G110" s="43"/>
    </row>
    <row r="111" spans="1:7" ht="38.25" x14ac:dyDescent="0.2">
      <c r="A111" s="67"/>
      <c r="B111" s="29" t="s">
        <v>66</v>
      </c>
      <c r="C111" s="27" t="s">
        <v>72</v>
      </c>
      <c r="D111" s="13" t="s">
        <v>73</v>
      </c>
      <c r="E111" s="11">
        <f>144233.3+28490.9</f>
        <v>172724.19999999998</v>
      </c>
      <c r="F111" s="11">
        <v>0</v>
      </c>
      <c r="G111" s="43">
        <f t="shared" si="2"/>
        <v>0</v>
      </c>
    </row>
    <row r="112" spans="1:7" ht="63.75" x14ac:dyDescent="0.2">
      <c r="A112" s="67"/>
      <c r="B112" s="30" t="s">
        <v>66</v>
      </c>
      <c r="C112" s="27" t="s">
        <v>467</v>
      </c>
      <c r="D112" s="13" t="s">
        <v>468</v>
      </c>
      <c r="E112" s="11">
        <v>0</v>
      </c>
      <c r="F112" s="11">
        <v>192899.476</v>
      </c>
      <c r="G112" s="43"/>
    </row>
    <row r="113" spans="1:7" ht="51" x14ac:dyDescent="0.2">
      <c r="A113" s="67"/>
      <c r="B113" s="30" t="s">
        <v>66</v>
      </c>
      <c r="C113" s="27" t="s">
        <v>469</v>
      </c>
      <c r="D113" s="13" t="s">
        <v>470</v>
      </c>
      <c r="E113" s="11">
        <v>0</v>
      </c>
      <c r="F113" s="11">
        <v>11532.093999999999</v>
      </c>
      <c r="G113" s="43"/>
    </row>
    <row r="114" spans="1:7" ht="51" x14ac:dyDescent="0.2">
      <c r="A114" s="67"/>
      <c r="B114" s="30" t="s">
        <v>66</v>
      </c>
      <c r="C114" s="27" t="s">
        <v>471</v>
      </c>
      <c r="D114" s="13" t="s">
        <v>472</v>
      </c>
      <c r="E114" s="11">
        <v>0</v>
      </c>
      <c r="F114" s="11">
        <v>-2.5000000000000001E-2</v>
      </c>
      <c r="G114" s="43"/>
    </row>
    <row r="115" spans="1:7" ht="63.75" x14ac:dyDescent="0.2">
      <c r="A115" s="67"/>
      <c r="B115" s="30" t="s">
        <v>66</v>
      </c>
      <c r="C115" s="27" t="s">
        <v>473</v>
      </c>
      <c r="D115" s="13" t="s">
        <v>474</v>
      </c>
      <c r="E115" s="11">
        <v>0</v>
      </c>
      <c r="F115" s="11">
        <v>1312.1790000000001</v>
      </c>
      <c r="G115" s="43"/>
    </row>
    <row r="116" spans="1:7" ht="51" x14ac:dyDescent="0.2">
      <c r="A116" s="67"/>
      <c r="B116" s="30" t="s">
        <v>66</v>
      </c>
      <c r="C116" s="27" t="s">
        <v>475</v>
      </c>
      <c r="D116" s="13" t="s">
        <v>476</v>
      </c>
      <c r="E116" s="11">
        <v>0</v>
      </c>
      <c r="F116" s="11">
        <v>-37.212000000000003</v>
      </c>
      <c r="G116" s="43"/>
    </row>
    <row r="117" spans="1:7" ht="76.5" x14ac:dyDescent="0.2">
      <c r="A117" s="67"/>
      <c r="B117" s="29" t="s">
        <v>66</v>
      </c>
      <c r="C117" s="27" t="s">
        <v>74</v>
      </c>
      <c r="D117" s="13" t="s">
        <v>631</v>
      </c>
      <c r="E117" s="11">
        <v>39836.800000000003</v>
      </c>
      <c r="F117" s="11">
        <v>0</v>
      </c>
      <c r="G117" s="43">
        <f>F117/E117*100</f>
        <v>0</v>
      </c>
    </row>
    <row r="118" spans="1:7" ht="102" x14ac:dyDescent="0.2">
      <c r="A118" s="67"/>
      <c r="B118" s="30" t="s">
        <v>66</v>
      </c>
      <c r="C118" s="27" t="s">
        <v>477</v>
      </c>
      <c r="D118" s="13" t="s">
        <v>478</v>
      </c>
      <c r="E118" s="11">
        <v>0</v>
      </c>
      <c r="F118" s="11">
        <v>42700.663</v>
      </c>
      <c r="G118" s="43"/>
    </row>
    <row r="119" spans="1:7" ht="76.5" x14ac:dyDescent="0.2">
      <c r="A119" s="67"/>
      <c r="B119" s="30" t="s">
        <v>66</v>
      </c>
      <c r="C119" s="27" t="s">
        <v>479</v>
      </c>
      <c r="D119" s="56" t="s">
        <v>480</v>
      </c>
      <c r="E119" s="11">
        <v>0</v>
      </c>
      <c r="F119" s="11">
        <v>-538.53099999999995</v>
      </c>
      <c r="G119" s="43"/>
    </row>
    <row r="120" spans="1:7" ht="63.75" x14ac:dyDescent="0.2">
      <c r="A120" s="67"/>
      <c r="B120" s="30" t="s">
        <v>66</v>
      </c>
      <c r="C120" s="27" t="s">
        <v>481</v>
      </c>
      <c r="D120" s="56" t="s">
        <v>482</v>
      </c>
      <c r="E120" s="11">
        <v>0</v>
      </c>
      <c r="F120" s="11">
        <v>0.20300000000000001</v>
      </c>
      <c r="G120" s="43"/>
    </row>
    <row r="121" spans="1:7" ht="76.5" x14ac:dyDescent="0.2">
      <c r="A121" s="67"/>
      <c r="B121" s="30" t="s">
        <v>66</v>
      </c>
      <c r="C121" s="27" t="s">
        <v>483</v>
      </c>
      <c r="D121" s="56" t="s">
        <v>484</v>
      </c>
      <c r="E121" s="11">
        <v>0</v>
      </c>
      <c r="F121" s="11">
        <v>0.53900000000000003</v>
      </c>
      <c r="G121" s="43"/>
    </row>
    <row r="122" spans="1:7" ht="25.5" x14ac:dyDescent="0.2">
      <c r="A122" s="67"/>
      <c r="B122" s="29" t="s">
        <v>66</v>
      </c>
      <c r="C122" s="27" t="s">
        <v>628</v>
      </c>
      <c r="D122" s="56" t="s">
        <v>75</v>
      </c>
      <c r="E122" s="11">
        <v>554568.69999999995</v>
      </c>
      <c r="F122" s="11">
        <v>0</v>
      </c>
      <c r="G122" s="43">
        <f t="shared" si="2"/>
        <v>0</v>
      </c>
    </row>
    <row r="123" spans="1:7" ht="51" x14ac:dyDescent="0.2">
      <c r="A123" s="67"/>
      <c r="B123" s="30" t="s">
        <v>66</v>
      </c>
      <c r="C123" s="27" t="s">
        <v>493</v>
      </c>
      <c r="D123" s="56" t="s">
        <v>494</v>
      </c>
      <c r="E123" s="11">
        <v>0</v>
      </c>
      <c r="F123" s="11">
        <v>473118.34299999999</v>
      </c>
      <c r="G123" s="43"/>
    </row>
    <row r="124" spans="1:7" ht="25.5" x14ac:dyDescent="0.2">
      <c r="A124" s="67"/>
      <c r="B124" s="30" t="s">
        <v>66</v>
      </c>
      <c r="C124" s="27" t="s">
        <v>495</v>
      </c>
      <c r="D124" s="56" t="s">
        <v>496</v>
      </c>
      <c r="E124" s="11">
        <v>0</v>
      </c>
      <c r="F124" s="11">
        <v>1498.78</v>
      </c>
      <c r="G124" s="43"/>
    </row>
    <row r="125" spans="1:7" ht="25.5" x14ac:dyDescent="0.2">
      <c r="A125" s="67"/>
      <c r="B125" s="30" t="s">
        <v>66</v>
      </c>
      <c r="C125" s="27" t="s">
        <v>497</v>
      </c>
      <c r="D125" s="56" t="s">
        <v>498</v>
      </c>
      <c r="E125" s="11">
        <v>0</v>
      </c>
      <c r="F125" s="11">
        <v>0.53200000000000003</v>
      </c>
      <c r="G125" s="43"/>
    </row>
    <row r="126" spans="1:7" ht="51" x14ac:dyDescent="0.2">
      <c r="A126" s="67"/>
      <c r="B126" s="30" t="s">
        <v>66</v>
      </c>
      <c r="C126" s="27" t="s">
        <v>499</v>
      </c>
      <c r="D126" s="56" t="s">
        <v>500</v>
      </c>
      <c r="E126" s="11">
        <v>0</v>
      </c>
      <c r="F126" s="11">
        <v>1234.588</v>
      </c>
      <c r="G126" s="43"/>
    </row>
    <row r="127" spans="1:7" ht="25.5" x14ac:dyDescent="0.2">
      <c r="A127" s="67"/>
      <c r="B127" s="30" t="s">
        <v>66</v>
      </c>
      <c r="C127" s="27" t="s">
        <v>501</v>
      </c>
      <c r="D127" s="56" t="s">
        <v>502</v>
      </c>
      <c r="E127" s="11">
        <v>0</v>
      </c>
      <c r="F127" s="11">
        <v>-2.1829999999999998</v>
      </c>
      <c r="G127" s="43"/>
    </row>
    <row r="128" spans="1:7" ht="63.75" x14ac:dyDescent="0.2">
      <c r="A128" s="67"/>
      <c r="B128" s="30" t="s">
        <v>66</v>
      </c>
      <c r="C128" s="27" t="s">
        <v>503</v>
      </c>
      <c r="D128" s="56" t="s">
        <v>504</v>
      </c>
      <c r="E128" s="11">
        <v>0</v>
      </c>
      <c r="F128" s="11">
        <v>63.576000000000001</v>
      </c>
      <c r="G128" s="43"/>
    </row>
    <row r="129" spans="1:7" ht="38.25" x14ac:dyDescent="0.2">
      <c r="A129" s="67"/>
      <c r="B129" s="30" t="s">
        <v>66</v>
      </c>
      <c r="C129" s="27" t="s">
        <v>505</v>
      </c>
      <c r="D129" s="56" t="s">
        <v>506</v>
      </c>
      <c r="E129" s="11">
        <v>0</v>
      </c>
      <c r="F129" s="11">
        <v>148.715</v>
      </c>
      <c r="G129" s="43"/>
    </row>
    <row r="130" spans="1:7" ht="63.75" x14ac:dyDescent="0.2">
      <c r="A130" s="67"/>
      <c r="B130" s="30" t="s">
        <v>66</v>
      </c>
      <c r="C130" s="27" t="s">
        <v>507</v>
      </c>
      <c r="D130" s="56" t="s">
        <v>508</v>
      </c>
      <c r="E130" s="11">
        <v>0</v>
      </c>
      <c r="F130" s="11">
        <v>5.194</v>
      </c>
      <c r="G130" s="43"/>
    </row>
    <row r="131" spans="1:7" ht="38.25" x14ac:dyDescent="0.2">
      <c r="A131" s="67"/>
      <c r="B131" s="29" t="s">
        <v>66</v>
      </c>
      <c r="C131" s="27" t="s">
        <v>76</v>
      </c>
      <c r="D131" s="13" t="s">
        <v>77</v>
      </c>
      <c r="E131" s="11">
        <v>1272.0999999999999</v>
      </c>
      <c r="F131" s="11">
        <v>840.91600000000005</v>
      </c>
      <c r="G131" s="43">
        <f t="shared" si="2"/>
        <v>66.10455152896786</v>
      </c>
    </row>
    <row r="132" spans="1:7" ht="25.5" x14ac:dyDescent="0.2">
      <c r="A132" s="67"/>
      <c r="B132" s="30" t="s">
        <v>66</v>
      </c>
      <c r="C132" s="27" t="s">
        <v>509</v>
      </c>
      <c r="D132" s="13" t="s">
        <v>510</v>
      </c>
      <c r="E132" s="11">
        <v>0</v>
      </c>
      <c r="F132" s="11">
        <v>9.7769999999999992</v>
      </c>
      <c r="G132" s="43"/>
    </row>
    <row r="133" spans="1:7" ht="38.25" x14ac:dyDescent="0.2">
      <c r="A133" s="67"/>
      <c r="B133" s="30" t="s">
        <v>66</v>
      </c>
      <c r="C133" s="27" t="s">
        <v>511</v>
      </c>
      <c r="D133" s="13" t="s">
        <v>512</v>
      </c>
      <c r="E133" s="11">
        <v>0</v>
      </c>
      <c r="F133" s="11">
        <v>3.2000000000000001E-2</v>
      </c>
      <c r="G133" s="43"/>
    </row>
    <row r="134" spans="1:7" ht="38.25" hidden="1" x14ac:dyDescent="0.2">
      <c r="A134" s="67"/>
      <c r="B134" s="30" t="s">
        <v>66</v>
      </c>
      <c r="C134" s="27" t="s">
        <v>513</v>
      </c>
      <c r="D134" s="13" t="s">
        <v>514</v>
      </c>
      <c r="E134" s="11">
        <v>0</v>
      </c>
      <c r="F134" s="11">
        <v>0</v>
      </c>
      <c r="G134" s="43"/>
    </row>
    <row r="135" spans="1:7" ht="38.25" x14ac:dyDescent="0.2">
      <c r="A135" s="67"/>
      <c r="B135" s="29" t="s">
        <v>66</v>
      </c>
      <c r="C135" s="27" t="s">
        <v>629</v>
      </c>
      <c r="D135" s="13" t="s">
        <v>632</v>
      </c>
      <c r="E135" s="11">
        <v>52524</v>
      </c>
      <c r="F135" s="11">
        <v>0</v>
      </c>
      <c r="G135" s="43">
        <f t="shared" si="2"/>
        <v>0</v>
      </c>
    </row>
    <row r="136" spans="1:7" ht="63.75" x14ac:dyDescent="0.2">
      <c r="A136" s="67"/>
      <c r="B136" s="30" t="s">
        <v>66</v>
      </c>
      <c r="C136" s="27" t="s">
        <v>515</v>
      </c>
      <c r="D136" s="13" t="s">
        <v>516</v>
      </c>
      <c r="E136" s="11">
        <v>0</v>
      </c>
      <c r="F136" s="11">
        <v>61032.881000000001</v>
      </c>
      <c r="G136" s="43"/>
    </row>
    <row r="137" spans="1:7" ht="38.25" x14ac:dyDescent="0.2">
      <c r="A137" s="67"/>
      <c r="B137" s="30" t="s">
        <v>66</v>
      </c>
      <c r="C137" s="27" t="s">
        <v>517</v>
      </c>
      <c r="D137" s="13" t="s">
        <v>518</v>
      </c>
      <c r="E137" s="11">
        <v>0</v>
      </c>
      <c r="F137" s="11">
        <v>96.56</v>
      </c>
      <c r="G137" s="43"/>
    </row>
    <row r="138" spans="1:7" ht="38.25" x14ac:dyDescent="0.2">
      <c r="A138" s="67"/>
      <c r="B138" s="30" t="s">
        <v>66</v>
      </c>
      <c r="C138" s="27" t="s">
        <v>519</v>
      </c>
      <c r="D138" s="13" t="s">
        <v>520</v>
      </c>
      <c r="E138" s="11">
        <v>0</v>
      </c>
      <c r="F138" s="11">
        <v>-231.184</v>
      </c>
      <c r="G138" s="43"/>
    </row>
    <row r="139" spans="1:7" ht="63.75" x14ac:dyDescent="0.2">
      <c r="A139" s="67"/>
      <c r="B139" s="29" t="s">
        <v>66</v>
      </c>
      <c r="C139" s="27" t="s">
        <v>78</v>
      </c>
      <c r="D139" s="13" t="s">
        <v>79</v>
      </c>
      <c r="E139" s="11">
        <v>701191.7</v>
      </c>
      <c r="F139" s="11">
        <v>553844.69999999995</v>
      </c>
      <c r="G139" s="43">
        <f t="shared" si="2"/>
        <v>78.986203059733867</v>
      </c>
    </row>
    <row r="140" spans="1:7" ht="51" x14ac:dyDescent="0.2">
      <c r="A140" s="67"/>
      <c r="B140" s="30" t="s">
        <v>66</v>
      </c>
      <c r="C140" s="27" t="s">
        <v>521</v>
      </c>
      <c r="D140" s="13" t="s">
        <v>522</v>
      </c>
      <c r="E140" s="11">
        <v>0</v>
      </c>
      <c r="F140" s="11">
        <v>7951.41</v>
      </c>
      <c r="G140" s="43"/>
    </row>
    <row r="141" spans="1:7" ht="51" x14ac:dyDescent="0.2">
      <c r="A141" s="67"/>
      <c r="B141" s="30" t="s">
        <v>66</v>
      </c>
      <c r="C141" s="27" t="s">
        <v>523</v>
      </c>
      <c r="D141" s="13" t="s">
        <v>524</v>
      </c>
      <c r="E141" s="11">
        <v>0</v>
      </c>
      <c r="F141" s="11">
        <v>0.14699999999999999</v>
      </c>
      <c r="G141" s="43"/>
    </row>
    <row r="142" spans="1:7" ht="63.75" x14ac:dyDescent="0.2">
      <c r="A142" s="67"/>
      <c r="B142" s="30" t="s">
        <v>66</v>
      </c>
      <c r="C142" s="27" t="s">
        <v>525</v>
      </c>
      <c r="D142" s="13" t="s">
        <v>526</v>
      </c>
      <c r="E142" s="11">
        <v>0</v>
      </c>
      <c r="F142" s="11">
        <v>1.222</v>
      </c>
      <c r="G142" s="43"/>
    </row>
    <row r="143" spans="1:7" ht="51" x14ac:dyDescent="0.2">
      <c r="A143" s="67"/>
      <c r="B143" s="30" t="s">
        <v>66</v>
      </c>
      <c r="C143" s="27" t="s">
        <v>527</v>
      </c>
      <c r="D143" s="13" t="s">
        <v>528</v>
      </c>
      <c r="E143" s="11">
        <v>0</v>
      </c>
      <c r="F143" s="11">
        <v>2.7959999999999998</v>
      </c>
      <c r="G143" s="43"/>
    </row>
    <row r="144" spans="1:7" x14ac:dyDescent="0.2">
      <c r="A144" s="67"/>
      <c r="B144" s="29" t="s">
        <v>66</v>
      </c>
      <c r="C144" s="27" t="s">
        <v>80</v>
      </c>
      <c r="D144" s="13" t="s">
        <v>81</v>
      </c>
      <c r="E144" s="11">
        <v>220710.39999999999</v>
      </c>
      <c r="F144" s="11">
        <v>0</v>
      </c>
      <c r="G144" s="43">
        <f t="shared" si="2"/>
        <v>0</v>
      </c>
    </row>
    <row r="145" spans="1:7" x14ac:dyDescent="0.2">
      <c r="A145" s="67"/>
      <c r="B145" s="29" t="s">
        <v>66</v>
      </c>
      <c r="C145" s="27" t="s">
        <v>82</v>
      </c>
      <c r="D145" s="13" t="s">
        <v>83</v>
      </c>
      <c r="E145" s="11">
        <v>1044251.4</v>
      </c>
      <c r="F145" s="11">
        <v>0</v>
      </c>
      <c r="G145" s="43">
        <f t="shared" si="2"/>
        <v>0</v>
      </c>
    </row>
    <row r="146" spans="1:7" ht="38.25" x14ac:dyDescent="0.2">
      <c r="A146" s="67"/>
      <c r="B146" s="30" t="s">
        <v>66</v>
      </c>
      <c r="C146" s="27" t="s">
        <v>529</v>
      </c>
      <c r="D146" s="13" t="s">
        <v>530</v>
      </c>
      <c r="E146" s="11">
        <v>0</v>
      </c>
      <c r="F146" s="11">
        <v>232125.48499999999</v>
      </c>
      <c r="G146" s="43"/>
    </row>
    <row r="147" spans="1:7" ht="25.5" x14ac:dyDescent="0.2">
      <c r="A147" s="67"/>
      <c r="B147" s="30" t="s">
        <v>66</v>
      </c>
      <c r="C147" s="27" t="s">
        <v>531</v>
      </c>
      <c r="D147" s="13" t="s">
        <v>532</v>
      </c>
      <c r="E147" s="11">
        <v>0</v>
      </c>
      <c r="F147" s="11">
        <v>5223.3010000000004</v>
      </c>
      <c r="G147" s="43"/>
    </row>
    <row r="148" spans="1:7" ht="25.5" x14ac:dyDescent="0.2">
      <c r="A148" s="67"/>
      <c r="B148" s="30" t="s">
        <v>66</v>
      </c>
      <c r="C148" s="27" t="s">
        <v>533</v>
      </c>
      <c r="D148" s="13" t="s">
        <v>534</v>
      </c>
      <c r="E148" s="11">
        <v>0</v>
      </c>
      <c r="F148" s="11">
        <v>6.048</v>
      </c>
      <c r="G148" s="43"/>
    </row>
    <row r="149" spans="1:7" ht="38.25" x14ac:dyDescent="0.2">
      <c r="A149" s="67"/>
      <c r="B149" s="30" t="s">
        <v>66</v>
      </c>
      <c r="C149" s="27" t="s">
        <v>535</v>
      </c>
      <c r="D149" s="13" t="s">
        <v>536</v>
      </c>
      <c r="E149" s="11">
        <v>0</v>
      </c>
      <c r="F149" s="11">
        <v>170.541</v>
      </c>
      <c r="G149" s="43"/>
    </row>
    <row r="150" spans="1:7" x14ac:dyDescent="0.2">
      <c r="A150" s="67"/>
      <c r="B150" s="30" t="s">
        <v>66</v>
      </c>
      <c r="C150" s="27" t="s">
        <v>537</v>
      </c>
      <c r="D150" s="13" t="s">
        <v>538</v>
      </c>
      <c r="E150" s="11">
        <v>0</v>
      </c>
      <c r="F150" s="11">
        <v>1.8260000000000001</v>
      </c>
      <c r="G150" s="43"/>
    </row>
    <row r="151" spans="1:7" ht="38.25" x14ac:dyDescent="0.2">
      <c r="A151" s="67"/>
      <c r="B151" s="30" t="s">
        <v>66</v>
      </c>
      <c r="C151" s="27" t="s">
        <v>539</v>
      </c>
      <c r="D151" s="13" t="s">
        <v>540</v>
      </c>
      <c r="E151" s="11">
        <v>0</v>
      </c>
      <c r="F151" s="11">
        <v>1038735.684</v>
      </c>
      <c r="G151" s="43"/>
    </row>
    <row r="152" spans="1:7" ht="25.5" x14ac:dyDescent="0.2">
      <c r="A152" s="67"/>
      <c r="B152" s="30" t="s">
        <v>66</v>
      </c>
      <c r="C152" s="27" t="s">
        <v>541</v>
      </c>
      <c r="D152" s="13" t="s">
        <v>542</v>
      </c>
      <c r="E152" s="11">
        <v>0</v>
      </c>
      <c r="F152" s="11">
        <v>31231.031999999999</v>
      </c>
      <c r="G152" s="43"/>
    </row>
    <row r="153" spans="1:7" ht="25.5" x14ac:dyDescent="0.2">
      <c r="A153" s="67"/>
      <c r="B153" s="30" t="s">
        <v>66</v>
      </c>
      <c r="C153" s="27" t="s">
        <v>543</v>
      </c>
      <c r="D153" s="13" t="s">
        <v>544</v>
      </c>
      <c r="E153" s="11">
        <v>0</v>
      </c>
      <c r="F153" s="11">
        <v>8.2000000000000003E-2</v>
      </c>
      <c r="G153" s="43"/>
    </row>
    <row r="154" spans="1:7" ht="38.25" x14ac:dyDescent="0.2">
      <c r="A154" s="67"/>
      <c r="B154" s="30" t="s">
        <v>66</v>
      </c>
      <c r="C154" s="27" t="s">
        <v>545</v>
      </c>
      <c r="D154" s="13" t="s">
        <v>546</v>
      </c>
      <c r="E154" s="11">
        <v>0</v>
      </c>
      <c r="F154" s="11">
        <v>0.18</v>
      </c>
      <c r="G154" s="43"/>
    </row>
    <row r="155" spans="1:7" ht="25.5" x14ac:dyDescent="0.2">
      <c r="A155" s="67"/>
      <c r="B155" s="30" t="s">
        <v>66</v>
      </c>
      <c r="C155" s="27" t="s">
        <v>547</v>
      </c>
      <c r="D155" s="13" t="s">
        <v>548</v>
      </c>
      <c r="E155" s="11">
        <v>0</v>
      </c>
      <c r="F155" s="11">
        <v>73.477999999999994</v>
      </c>
      <c r="G155" s="43"/>
    </row>
    <row r="156" spans="1:7" ht="63.75" x14ac:dyDescent="0.2">
      <c r="A156" s="67"/>
      <c r="B156" s="29" t="s">
        <v>66</v>
      </c>
      <c r="C156" s="27" t="s">
        <v>84</v>
      </c>
      <c r="D156" s="13" t="s">
        <v>85</v>
      </c>
      <c r="E156" s="11">
        <f>2134458.7+103775.792+306.591</f>
        <v>2238541.0830000001</v>
      </c>
      <c r="F156" s="11">
        <v>2189977.466</v>
      </c>
      <c r="G156" s="43">
        <f t="shared" si="2"/>
        <v>97.830568428303451</v>
      </c>
    </row>
    <row r="157" spans="1:7" ht="38.25" x14ac:dyDescent="0.2">
      <c r="A157" s="67"/>
      <c r="B157" s="30" t="s">
        <v>66</v>
      </c>
      <c r="C157" s="27" t="s">
        <v>549</v>
      </c>
      <c r="D157" s="13" t="s">
        <v>550</v>
      </c>
      <c r="E157" s="11">
        <v>0</v>
      </c>
      <c r="F157" s="11">
        <v>11871.06</v>
      </c>
      <c r="G157" s="43"/>
    </row>
    <row r="158" spans="1:7" ht="38.25" x14ac:dyDescent="0.2">
      <c r="A158" s="67"/>
      <c r="B158" s="30" t="s">
        <v>66</v>
      </c>
      <c r="C158" s="27" t="s">
        <v>551</v>
      </c>
      <c r="D158" s="13" t="s">
        <v>552</v>
      </c>
      <c r="E158" s="11">
        <v>0</v>
      </c>
      <c r="F158" s="11">
        <v>351.64499999999998</v>
      </c>
      <c r="G158" s="43"/>
    </row>
    <row r="159" spans="1:7" ht="63.75" x14ac:dyDescent="0.2">
      <c r="A159" s="67"/>
      <c r="B159" s="30" t="s">
        <v>66</v>
      </c>
      <c r="C159" s="27" t="s">
        <v>553</v>
      </c>
      <c r="D159" s="13" t="s">
        <v>554</v>
      </c>
      <c r="E159" s="11">
        <v>0</v>
      </c>
      <c r="F159" s="11">
        <v>351.12200000000001</v>
      </c>
      <c r="G159" s="43"/>
    </row>
    <row r="160" spans="1:7" ht="38.25" x14ac:dyDescent="0.2">
      <c r="A160" s="67"/>
      <c r="B160" s="30" t="s">
        <v>66</v>
      </c>
      <c r="C160" s="27" t="s">
        <v>555</v>
      </c>
      <c r="D160" s="13" t="s">
        <v>556</v>
      </c>
      <c r="E160" s="11">
        <v>0</v>
      </c>
      <c r="F160" s="11">
        <v>1615.0239999999999</v>
      </c>
      <c r="G160" s="43"/>
    </row>
    <row r="161" spans="1:7" ht="63.75" x14ac:dyDescent="0.2">
      <c r="A161" s="67"/>
      <c r="B161" s="29" t="s">
        <v>66</v>
      </c>
      <c r="C161" s="27" t="s">
        <v>86</v>
      </c>
      <c r="D161" s="13" t="s">
        <v>87</v>
      </c>
      <c r="E161" s="11">
        <v>289563.2</v>
      </c>
      <c r="F161" s="11">
        <v>330554.03200000001</v>
      </c>
      <c r="G161" s="43">
        <f t="shared" si="2"/>
        <v>114.156091658056</v>
      </c>
    </row>
    <row r="162" spans="1:7" ht="38.25" x14ac:dyDescent="0.2">
      <c r="A162" s="67"/>
      <c r="B162" s="30" t="s">
        <v>66</v>
      </c>
      <c r="C162" s="27" t="s">
        <v>557</v>
      </c>
      <c r="D162" s="13" t="s">
        <v>558</v>
      </c>
      <c r="E162" s="11">
        <v>0</v>
      </c>
      <c r="F162" s="11">
        <v>10167.700000000001</v>
      </c>
      <c r="G162" s="43"/>
    </row>
    <row r="163" spans="1:7" ht="63.75" x14ac:dyDescent="0.2">
      <c r="A163" s="67"/>
      <c r="B163" s="30" t="s">
        <v>66</v>
      </c>
      <c r="C163" s="27" t="s">
        <v>559</v>
      </c>
      <c r="D163" s="13" t="s">
        <v>560</v>
      </c>
      <c r="E163" s="11">
        <v>0</v>
      </c>
      <c r="F163" s="11">
        <v>720.88699999999994</v>
      </c>
      <c r="G163" s="43"/>
    </row>
    <row r="164" spans="1:7" ht="38.25" x14ac:dyDescent="0.2">
      <c r="A164" s="67"/>
      <c r="B164" s="30" t="s">
        <v>66</v>
      </c>
      <c r="C164" s="27" t="s">
        <v>561</v>
      </c>
      <c r="D164" s="13" t="s">
        <v>562</v>
      </c>
      <c r="E164" s="11">
        <v>0</v>
      </c>
      <c r="F164" s="11">
        <v>6.3E-2</v>
      </c>
      <c r="G164" s="43"/>
    </row>
    <row r="165" spans="1:7" ht="63.75" x14ac:dyDescent="0.2">
      <c r="A165" s="67"/>
      <c r="B165" s="30" t="s">
        <v>66</v>
      </c>
      <c r="C165" s="27" t="s">
        <v>563</v>
      </c>
      <c r="D165" s="13" t="s">
        <v>564</v>
      </c>
      <c r="E165" s="11">
        <v>0</v>
      </c>
      <c r="F165" s="11">
        <v>5.8440000000000003</v>
      </c>
      <c r="G165" s="43"/>
    </row>
    <row r="166" spans="1:7" ht="76.5" x14ac:dyDescent="0.2">
      <c r="A166" s="67"/>
      <c r="B166" s="29" t="s">
        <v>66</v>
      </c>
      <c r="C166" s="27" t="s">
        <v>88</v>
      </c>
      <c r="D166" s="13" t="s">
        <v>89</v>
      </c>
      <c r="E166" s="11">
        <v>195361.1</v>
      </c>
      <c r="F166" s="11">
        <v>206792.68299999999</v>
      </c>
      <c r="G166" s="43">
        <f t="shared" si="2"/>
        <v>105.85151445195589</v>
      </c>
    </row>
    <row r="167" spans="1:7" ht="51" x14ac:dyDescent="0.2">
      <c r="A167" s="67"/>
      <c r="B167" s="30" t="s">
        <v>66</v>
      </c>
      <c r="C167" s="27" t="s">
        <v>565</v>
      </c>
      <c r="D167" s="13" t="s">
        <v>566</v>
      </c>
      <c r="E167" s="11">
        <v>0</v>
      </c>
      <c r="F167" s="11">
        <v>-0.222</v>
      </c>
      <c r="G167" s="43"/>
    </row>
    <row r="168" spans="1:7" ht="63.75" x14ac:dyDescent="0.2">
      <c r="A168" s="67"/>
      <c r="B168" s="29" t="s">
        <v>66</v>
      </c>
      <c r="C168" s="29" t="s">
        <v>373</v>
      </c>
      <c r="D168" s="10" t="s">
        <v>375</v>
      </c>
      <c r="E168" s="11">
        <v>6800</v>
      </c>
      <c r="F168" s="11">
        <v>4512.0940000000001</v>
      </c>
      <c r="G168" s="43">
        <f t="shared" si="2"/>
        <v>66.354323529411758</v>
      </c>
    </row>
    <row r="169" spans="1:7" ht="89.25" x14ac:dyDescent="0.2">
      <c r="A169" s="67"/>
      <c r="B169" s="29" t="s">
        <v>66</v>
      </c>
      <c r="C169" s="29" t="s">
        <v>374</v>
      </c>
      <c r="D169" s="10" t="s">
        <v>376</v>
      </c>
      <c r="E169" s="11">
        <v>350</v>
      </c>
      <c r="F169" s="11">
        <v>641.39599999999996</v>
      </c>
      <c r="G169" s="43">
        <f t="shared" si="2"/>
        <v>183.256</v>
      </c>
    </row>
    <row r="170" spans="1:7" ht="76.5" x14ac:dyDescent="0.2">
      <c r="A170" s="67"/>
      <c r="B170" s="30" t="s">
        <v>66</v>
      </c>
      <c r="C170" s="30" t="s">
        <v>581</v>
      </c>
      <c r="D170" s="10" t="s">
        <v>582</v>
      </c>
      <c r="E170" s="11">
        <v>0</v>
      </c>
      <c r="F170" s="11">
        <v>229.82499999999999</v>
      </c>
      <c r="G170" s="43"/>
    </row>
    <row r="171" spans="1:7" ht="89.25" x14ac:dyDescent="0.2">
      <c r="A171" s="67"/>
      <c r="B171" s="29" t="s">
        <v>66</v>
      </c>
      <c r="C171" s="29" t="s">
        <v>371</v>
      </c>
      <c r="D171" s="10" t="s">
        <v>372</v>
      </c>
      <c r="E171" s="11">
        <v>1400</v>
      </c>
      <c r="F171" s="11">
        <v>757.53200000000004</v>
      </c>
      <c r="G171" s="43">
        <f t="shared" si="2"/>
        <v>54.109428571428573</v>
      </c>
    </row>
    <row r="172" spans="1:7" ht="102" x14ac:dyDescent="0.2">
      <c r="A172" s="67"/>
      <c r="B172" s="29" t="s">
        <v>66</v>
      </c>
      <c r="C172" s="30" t="s">
        <v>335</v>
      </c>
      <c r="D172" s="10" t="s">
        <v>336</v>
      </c>
      <c r="E172" s="11">
        <v>450</v>
      </c>
      <c r="F172" s="11">
        <v>402.36200000000002</v>
      </c>
      <c r="G172" s="43">
        <f t="shared" si="2"/>
        <v>89.413777777777781</v>
      </c>
    </row>
    <row r="173" spans="1:7" ht="63.75" x14ac:dyDescent="0.2">
      <c r="A173" s="68"/>
      <c r="B173" s="30" t="s">
        <v>66</v>
      </c>
      <c r="C173" s="30" t="s">
        <v>338</v>
      </c>
      <c r="D173" s="10" t="s">
        <v>339</v>
      </c>
      <c r="E173" s="23">
        <v>0</v>
      </c>
      <c r="F173" s="11">
        <v>51.034999999999997</v>
      </c>
      <c r="G173" s="43"/>
    </row>
    <row r="174" spans="1:7" s="48" customFormat="1" x14ac:dyDescent="0.2">
      <c r="A174" s="49" t="s">
        <v>309</v>
      </c>
      <c r="B174" s="50"/>
      <c r="C174" s="53"/>
      <c r="D174" s="51"/>
      <c r="E174" s="55">
        <f>SUM(E100:E173)</f>
        <v>14451957.782999998</v>
      </c>
      <c r="F174" s="55">
        <f>SUM(F100:F173)</f>
        <v>14001162.979999993</v>
      </c>
      <c r="G174" s="47">
        <f t="shared" si="2"/>
        <v>96.880735400913778</v>
      </c>
    </row>
    <row r="175" spans="1:7" ht="89.25" x14ac:dyDescent="0.2">
      <c r="A175" s="66" t="s">
        <v>380</v>
      </c>
      <c r="B175" s="29" t="s">
        <v>377</v>
      </c>
      <c r="C175" s="29" t="s">
        <v>350</v>
      </c>
      <c r="D175" s="13" t="s">
        <v>351</v>
      </c>
      <c r="E175" s="19">
        <v>10000</v>
      </c>
      <c r="F175" s="19">
        <v>13150.37</v>
      </c>
      <c r="G175" s="43">
        <f t="shared" si="2"/>
        <v>131.50370000000001</v>
      </c>
    </row>
    <row r="176" spans="1:7" ht="76.5" x14ac:dyDescent="0.2">
      <c r="A176" s="67"/>
      <c r="B176" s="30" t="s">
        <v>377</v>
      </c>
      <c r="C176" s="30" t="s">
        <v>352</v>
      </c>
      <c r="D176" s="13" t="s">
        <v>353</v>
      </c>
      <c r="E176" s="19">
        <v>0</v>
      </c>
      <c r="F176" s="19">
        <v>66</v>
      </c>
      <c r="G176" s="43"/>
    </row>
    <row r="177" spans="1:7" ht="89.25" x14ac:dyDescent="0.2">
      <c r="A177" s="67"/>
      <c r="B177" s="30" t="s">
        <v>377</v>
      </c>
      <c r="C177" s="30" t="s">
        <v>354</v>
      </c>
      <c r="D177" s="13" t="s">
        <v>355</v>
      </c>
      <c r="E177" s="19">
        <v>300</v>
      </c>
      <c r="F177" s="19">
        <v>627.20000000000005</v>
      </c>
      <c r="G177" s="43">
        <f t="shared" si="2"/>
        <v>209.06666666666669</v>
      </c>
    </row>
    <row r="178" spans="1:7" ht="63.75" x14ac:dyDescent="0.2">
      <c r="A178" s="67"/>
      <c r="B178" s="30" t="s">
        <v>377</v>
      </c>
      <c r="C178" s="30" t="s">
        <v>587</v>
      </c>
      <c r="D178" s="13" t="s">
        <v>588</v>
      </c>
      <c r="E178" s="19">
        <v>0</v>
      </c>
      <c r="F178" s="19">
        <v>15</v>
      </c>
      <c r="G178" s="43"/>
    </row>
    <row r="179" spans="1:7" ht="89.25" x14ac:dyDescent="0.2">
      <c r="A179" s="67"/>
      <c r="B179" s="29" t="s">
        <v>377</v>
      </c>
      <c r="C179" s="27" t="s">
        <v>378</v>
      </c>
      <c r="D179" s="10" t="s">
        <v>379</v>
      </c>
      <c r="E179" s="11">
        <v>10000</v>
      </c>
      <c r="F179" s="19">
        <v>1353.95</v>
      </c>
      <c r="G179" s="43">
        <f t="shared" si="2"/>
        <v>13.539500000000002</v>
      </c>
    </row>
    <row r="180" spans="1:7" ht="63.75" x14ac:dyDescent="0.2">
      <c r="A180" s="67"/>
      <c r="B180" s="29" t="s">
        <v>377</v>
      </c>
      <c r="C180" s="27" t="s">
        <v>346</v>
      </c>
      <c r="D180" s="13" t="s">
        <v>347</v>
      </c>
      <c r="E180" s="11">
        <v>21000</v>
      </c>
      <c r="F180" s="19">
        <v>20468.771000000001</v>
      </c>
      <c r="G180" s="43">
        <f t="shared" si="2"/>
        <v>97.470338095238091</v>
      </c>
    </row>
    <row r="181" spans="1:7" ht="102" x14ac:dyDescent="0.2">
      <c r="A181" s="67"/>
      <c r="B181" s="29" t="s">
        <v>377</v>
      </c>
      <c r="C181" s="29" t="s">
        <v>335</v>
      </c>
      <c r="D181" s="10" t="s">
        <v>336</v>
      </c>
      <c r="E181" s="11">
        <f>21000+14877</f>
        <v>35877</v>
      </c>
      <c r="F181" s="19">
        <v>32717.632000000001</v>
      </c>
      <c r="G181" s="43">
        <f t="shared" si="2"/>
        <v>91.193890236084414</v>
      </c>
    </row>
    <row r="182" spans="1:7" ht="63.75" x14ac:dyDescent="0.2">
      <c r="A182" s="67"/>
      <c r="B182" s="20" t="s">
        <v>377</v>
      </c>
      <c r="C182" s="20" t="s">
        <v>338</v>
      </c>
      <c r="D182" s="21" t="s">
        <v>339</v>
      </c>
      <c r="E182" s="22">
        <v>19000</v>
      </c>
      <c r="F182" s="19">
        <v>22014.387999999999</v>
      </c>
      <c r="G182" s="43">
        <f t="shared" si="2"/>
        <v>115.8652</v>
      </c>
    </row>
    <row r="183" spans="1:7" s="48" customFormat="1" x14ac:dyDescent="0.2">
      <c r="A183" s="49" t="s">
        <v>309</v>
      </c>
      <c r="B183" s="50"/>
      <c r="C183" s="53"/>
      <c r="D183" s="51"/>
      <c r="E183" s="52">
        <f>SUM(E175:E182)</f>
        <v>96177</v>
      </c>
      <c r="F183" s="52">
        <f>SUM(F175:F182)</f>
        <v>90413.311000000016</v>
      </c>
      <c r="G183" s="47">
        <f t="shared" si="2"/>
        <v>94.00720650467369</v>
      </c>
    </row>
    <row r="184" spans="1:7" s="48" customFormat="1" ht="89.25" x14ac:dyDescent="0.2">
      <c r="A184" s="66" t="s">
        <v>91</v>
      </c>
      <c r="B184" s="30" t="s">
        <v>90</v>
      </c>
      <c r="C184" s="27" t="s">
        <v>567</v>
      </c>
      <c r="D184" s="13" t="s">
        <v>568</v>
      </c>
      <c r="E184" s="11">
        <v>0</v>
      </c>
      <c r="F184" s="11">
        <v>2.6</v>
      </c>
      <c r="G184" s="47"/>
    </row>
    <row r="185" spans="1:7" ht="102" x14ac:dyDescent="0.2">
      <c r="A185" s="67"/>
      <c r="B185" s="29" t="s">
        <v>90</v>
      </c>
      <c r="C185" s="27" t="s">
        <v>92</v>
      </c>
      <c r="D185" s="13" t="s">
        <v>93</v>
      </c>
      <c r="E185" s="11">
        <v>484.6</v>
      </c>
      <c r="F185" s="11">
        <v>287.2</v>
      </c>
      <c r="G185" s="43">
        <f t="shared" si="2"/>
        <v>59.265373503920756</v>
      </c>
    </row>
    <row r="186" spans="1:7" ht="63.75" x14ac:dyDescent="0.2">
      <c r="A186" s="67"/>
      <c r="B186" s="29" t="s">
        <v>90</v>
      </c>
      <c r="C186" s="27" t="s">
        <v>94</v>
      </c>
      <c r="D186" s="13" t="s">
        <v>95</v>
      </c>
      <c r="E186" s="11">
        <v>17.5</v>
      </c>
      <c r="F186" s="63">
        <v>0</v>
      </c>
      <c r="G186" s="43">
        <f t="shared" si="2"/>
        <v>0</v>
      </c>
    </row>
    <row r="187" spans="1:7" ht="63.75" x14ac:dyDescent="0.2">
      <c r="A187" s="68"/>
      <c r="B187" s="30" t="s">
        <v>90</v>
      </c>
      <c r="C187" s="27" t="s">
        <v>338</v>
      </c>
      <c r="D187" s="13" t="s">
        <v>339</v>
      </c>
      <c r="E187" s="11">
        <v>0</v>
      </c>
      <c r="F187" s="11">
        <v>222.98</v>
      </c>
      <c r="G187" s="43"/>
    </row>
    <row r="188" spans="1:7" s="48" customFormat="1" x14ac:dyDescent="0.2">
      <c r="A188" s="49" t="s">
        <v>309</v>
      </c>
      <c r="B188" s="50"/>
      <c r="C188" s="35"/>
      <c r="D188" s="51"/>
      <c r="E188" s="52">
        <f>SUM(E184:E187)</f>
        <v>502.1</v>
      </c>
      <c r="F188" s="52">
        <f>SUM(F184:F187)</f>
        <v>512.78</v>
      </c>
      <c r="G188" s="47">
        <f>F188/E188*100</f>
        <v>102.1270663214499</v>
      </c>
    </row>
    <row r="189" spans="1:7" ht="51" x14ac:dyDescent="0.2">
      <c r="A189" s="66" t="s">
        <v>382</v>
      </c>
      <c r="B189" s="20" t="s">
        <v>381</v>
      </c>
      <c r="C189" s="29" t="s">
        <v>333</v>
      </c>
      <c r="D189" s="10" t="s">
        <v>334</v>
      </c>
      <c r="E189" s="19">
        <v>1500</v>
      </c>
      <c r="F189" s="19">
        <v>2894.8229999999999</v>
      </c>
      <c r="G189" s="43">
        <f t="shared" si="2"/>
        <v>192.98819999999998</v>
      </c>
    </row>
    <row r="190" spans="1:7" ht="102" x14ac:dyDescent="0.2">
      <c r="A190" s="68"/>
      <c r="B190" s="20" t="s">
        <v>381</v>
      </c>
      <c r="C190" s="29" t="s">
        <v>335</v>
      </c>
      <c r="D190" s="10" t="s">
        <v>336</v>
      </c>
      <c r="E190" s="19">
        <v>50</v>
      </c>
      <c r="F190" s="19">
        <v>207.76499999999999</v>
      </c>
      <c r="G190" s="43">
        <f t="shared" si="2"/>
        <v>415.53</v>
      </c>
    </row>
    <row r="191" spans="1:7" s="48" customFormat="1" x14ac:dyDescent="0.2">
      <c r="A191" s="49" t="s">
        <v>309</v>
      </c>
      <c r="B191" s="50"/>
      <c r="C191" s="53"/>
      <c r="D191" s="54"/>
      <c r="E191" s="52">
        <f>SUM(E189:E190)</f>
        <v>1550</v>
      </c>
      <c r="F191" s="52">
        <f>SUM(F189:F190)</f>
        <v>3102.5879999999997</v>
      </c>
      <c r="G191" s="47">
        <f t="shared" si="2"/>
        <v>200.16696774193545</v>
      </c>
    </row>
    <row r="192" spans="1:7" ht="89.25" x14ac:dyDescent="0.2">
      <c r="A192" s="66" t="s">
        <v>387</v>
      </c>
      <c r="B192" s="20" t="s">
        <v>383</v>
      </c>
      <c r="C192" s="29" t="s">
        <v>385</v>
      </c>
      <c r="D192" s="10" t="s">
        <v>386</v>
      </c>
      <c r="E192" s="19">
        <v>30</v>
      </c>
      <c r="F192" s="19">
        <v>0</v>
      </c>
      <c r="G192" s="43">
        <f t="shared" si="2"/>
        <v>0</v>
      </c>
    </row>
    <row r="193" spans="1:7" ht="102" x14ac:dyDescent="0.2">
      <c r="A193" s="68"/>
      <c r="B193" s="20" t="s">
        <v>383</v>
      </c>
      <c r="C193" s="29" t="s">
        <v>335</v>
      </c>
      <c r="D193" s="10" t="s">
        <v>336</v>
      </c>
      <c r="E193" s="19">
        <v>200</v>
      </c>
      <c r="F193" s="19">
        <v>640.53399999999999</v>
      </c>
      <c r="G193" s="43">
        <f t="shared" si="2"/>
        <v>320.267</v>
      </c>
    </row>
    <row r="194" spans="1:7" s="48" customFormat="1" x14ac:dyDescent="0.2">
      <c r="A194" s="49" t="s">
        <v>309</v>
      </c>
      <c r="B194" s="50"/>
      <c r="C194" s="53"/>
      <c r="D194" s="54"/>
      <c r="E194" s="52">
        <f>SUM(E192:E193)</f>
        <v>230</v>
      </c>
      <c r="F194" s="52">
        <f>SUM(F192:F193)</f>
        <v>640.53399999999999</v>
      </c>
      <c r="G194" s="47">
        <f t="shared" si="2"/>
        <v>278.49304347826086</v>
      </c>
    </row>
    <row r="195" spans="1:7" s="48" customFormat="1" ht="63.75" x14ac:dyDescent="0.2">
      <c r="A195" s="24" t="s">
        <v>602</v>
      </c>
      <c r="B195" s="20" t="s">
        <v>601</v>
      </c>
      <c r="C195" s="30" t="s">
        <v>338</v>
      </c>
      <c r="D195" s="10" t="s">
        <v>339</v>
      </c>
      <c r="E195" s="19">
        <v>0</v>
      </c>
      <c r="F195" s="19">
        <v>838.66700000000003</v>
      </c>
      <c r="G195" s="47"/>
    </row>
    <row r="196" spans="1:7" s="48" customFormat="1" x14ac:dyDescent="0.2">
      <c r="A196" s="49" t="s">
        <v>309</v>
      </c>
      <c r="B196" s="34"/>
      <c r="C196" s="53"/>
      <c r="D196" s="54"/>
      <c r="E196" s="46">
        <f>SUM(E195)</f>
        <v>0</v>
      </c>
      <c r="F196" s="46">
        <f>SUM(F195)</f>
        <v>838.66700000000003</v>
      </c>
      <c r="G196" s="47"/>
    </row>
    <row r="197" spans="1:7" ht="63.75" x14ac:dyDescent="0.2">
      <c r="A197" s="66" t="s">
        <v>391</v>
      </c>
      <c r="B197" s="20" t="s">
        <v>384</v>
      </c>
      <c r="C197" s="29" t="s">
        <v>364</v>
      </c>
      <c r="D197" s="10" t="s">
        <v>388</v>
      </c>
      <c r="E197" s="19">
        <v>1200</v>
      </c>
      <c r="F197" s="19">
        <v>920.548</v>
      </c>
      <c r="G197" s="43">
        <f t="shared" si="2"/>
        <v>76.712333333333333</v>
      </c>
    </row>
    <row r="198" spans="1:7" ht="102" x14ac:dyDescent="0.2">
      <c r="A198" s="67"/>
      <c r="B198" s="20" t="s">
        <v>384</v>
      </c>
      <c r="C198" s="30" t="s">
        <v>335</v>
      </c>
      <c r="D198" s="10" t="s">
        <v>336</v>
      </c>
      <c r="E198" s="19">
        <v>0</v>
      </c>
      <c r="F198" s="19">
        <v>300</v>
      </c>
      <c r="G198" s="43"/>
    </row>
    <row r="199" spans="1:7" ht="63.75" x14ac:dyDescent="0.2">
      <c r="A199" s="68"/>
      <c r="B199" s="20" t="s">
        <v>384</v>
      </c>
      <c r="C199" s="29" t="s">
        <v>389</v>
      </c>
      <c r="D199" s="10" t="s">
        <v>390</v>
      </c>
      <c r="E199" s="19">
        <f>13500+2608</f>
        <v>16108</v>
      </c>
      <c r="F199" s="19">
        <v>19079.832999999999</v>
      </c>
      <c r="G199" s="43">
        <f t="shared" si="2"/>
        <v>118.44942264713185</v>
      </c>
    </row>
    <row r="200" spans="1:7" s="48" customFormat="1" x14ac:dyDescent="0.2">
      <c r="A200" s="49" t="s">
        <v>309</v>
      </c>
      <c r="B200" s="50"/>
      <c r="C200" s="53"/>
      <c r="D200" s="54"/>
      <c r="E200" s="52">
        <f>SUM(E197:E199)</f>
        <v>17308</v>
      </c>
      <c r="F200" s="52">
        <f>SUM(F197:F199)</f>
        <v>20300.380999999998</v>
      </c>
      <c r="G200" s="47">
        <f t="shared" si="2"/>
        <v>117.28900508435405</v>
      </c>
    </row>
    <row r="201" spans="1:7" ht="25.5" x14ac:dyDescent="0.2">
      <c r="A201" s="66" t="s">
        <v>395</v>
      </c>
      <c r="B201" s="29" t="s">
        <v>392</v>
      </c>
      <c r="C201" s="27" t="s">
        <v>393</v>
      </c>
      <c r="D201" s="10" t="s">
        <v>394</v>
      </c>
      <c r="E201" s="11">
        <v>8000</v>
      </c>
      <c r="F201" s="11">
        <v>6754.1940000000004</v>
      </c>
      <c r="G201" s="43">
        <f t="shared" si="2"/>
        <v>84.427424999999999</v>
      </c>
    </row>
    <row r="202" spans="1:7" ht="38.25" x14ac:dyDescent="0.2">
      <c r="A202" s="68"/>
      <c r="B202" s="30" t="s">
        <v>392</v>
      </c>
      <c r="C202" s="27" t="s">
        <v>58</v>
      </c>
      <c r="D202" s="10" t="s">
        <v>59</v>
      </c>
      <c r="E202" s="23">
        <v>0</v>
      </c>
      <c r="F202" s="11">
        <v>1405.4059999999999</v>
      </c>
      <c r="G202" s="43"/>
    </row>
    <row r="203" spans="1:7" s="48" customFormat="1" x14ac:dyDescent="0.2">
      <c r="A203" s="40" t="s">
        <v>309</v>
      </c>
      <c r="B203" s="41"/>
      <c r="C203" s="35"/>
      <c r="D203" s="42"/>
      <c r="E203" s="37">
        <f>SUM(E201:E202)</f>
        <v>8000</v>
      </c>
      <c r="F203" s="55">
        <f>SUM(F201:F202)</f>
        <v>8159.6</v>
      </c>
      <c r="G203" s="47">
        <f t="shared" si="2"/>
        <v>101.99500000000002</v>
      </c>
    </row>
    <row r="204" spans="1:7" ht="25.5" x14ac:dyDescent="0.2">
      <c r="A204" s="66" t="s">
        <v>396</v>
      </c>
      <c r="B204" s="20" t="s">
        <v>399</v>
      </c>
      <c r="C204" s="27" t="s">
        <v>397</v>
      </c>
      <c r="D204" s="10" t="s">
        <v>398</v>
      </c>
      <c r="E204" s="23">
        <v>8000</v>
      </c>
      <c r="F204" s="19">
        <v>5542.5780000000004</v>
      </c>
      <c r="G204" s="43">
        <f t="shared" si="2"/>
        <v>69.282225000000011</v>
      </c>
    </row>
    <row r="205" spans="1:7" ht="38.25" x14ac:dyDescent="0.2">
      <c r="A205" s="67"/>
      <c r="B205" s="20" t="s">
        <v>399</v>
      </c>
      <c r="C205" s="27" t="s">
        <v>400</v>
      </c>
      <c r="D205" s="21" t="s">
        <v>401</v>
      </c>
      <c r="E205" s="19">
        <v>600</v>
      </c>
      <c r="F205" s="19">
        <v>610</v>
      </c>
      <c r="G205" s="43">
        <f t="shared" si="2"/>
        <v>101.66666666666666</v>
      </c>
    </row>
    <row r="206" spans="1:7" ht="38.25" x14ac:dyDescent="0.2">
      <c r="A206" s="67"/>
      <c r="B206" s="20" t="s">
        <v>399</v>
      </c>
      <c r="C206" s="27" t="s">
        <v>402</v>
      </c>
      <c r="D206" s="21" t="s">
        <v>403</v>
      </c>
      <c r="E206" s="19">
        <v>1200</v>
      </c>
      <c r="F206" s="19">
        <v>867.43499999999995</v>
      </c>
      <c r="G206" s="43">
        <f t="shared" si="2"/>
        <v>72.286249999999995</v>
      </c>
    </row>
    <row r="207" spans="1:7" ht="38.25" x14ac:dyDescent="0.2">
      <c r="A207" s="67"/>
      <c r="B207" s="20" t="s">
        <v>399</v>
      </c>
      <c r="C207" s="27" t="s">
        <v>591</v>
      </c>
      <c r="D207" s="21" t="s">
        <v>592</v>
      </c>
      <c r="E207" s="19">
        <v>0</v>
      </c>
      <c r="F207" s="19">
        <v>240</v>
      </c>
      <c r="G207" s="43"/>
    </row>
    <row r="208" spans="1:7" ht="63.75" x14ac:dyDescent="0.2">
      <c r="A208" s="68"/>
      <c r="B208" s="20" t="s">
        <v>399</v>
      </c>
      <c r="C208" s="27" t="s">
        <v>164</v>
      </c>
      <c r="D208" s="13" t="s">
        <v>165</v>
      </c>
      <c r="E208" s="19">
        <v>395.5</v>
      </c>
      <c r="F208" s="19">
        <v>1141.5229999999999</v>
      </c>
      <c r="G208" s="43">
        <f t="shared" si="2"/>
        <v>288.6278128950695</v>
      </c>
    </row>
    <row r="209" spans="1:7" s="48" customFormat="1" x14ac:dyDescent="0.2">
      <c r="A209" s="49" t="s">
        <v>309</v>
      </c>
      <c r="B209" s="50"/>
      <c r="C209" s="53"/>
      <c r="D209" s="54"/>
      <c r="E209" s="52">
        <f>SUM(E204:E208)</f>
        <v>10195.5</v>
      </c>
      <c r="F209" s="52">
        <f>SUM(F204:F208)</f>
        <v>8401.5360000000001</v>
      </c>
      <c r="G209" s="47">
        <f t="shared" si="2"/>
        <v>82.404354862439305</v>
      </c>
    </row>
    <row r="210" spans="1:7" ht="63.75" x14ac:dyDescent="0.2">
      <c r="A210" s="24" t="s">
        <v>405</v>
      </c>
      <c r="B210" s="20" t="s">
        <v>404</v>
      </c>
      <c r="C210" s="20" t="s">
        <v>58</v>
      </c>
      <c r="D210" s="25" t="s">
        <v>59</v>
      </c>
      <c r="E210" s="11">
        <v>8000</v>
      </c>
      <c r="F210" s="11">
        <v>5201.4440000000004</v>
      </c>
      <c r="G210" s="43">
        <f t="shared" si="2"/>
        <v>65.018050000000002</v>
      </c>
    </row>
    <row r="211" spans="1:7" s="48" customFormat="1" x14ac:dyDescent="0.2">
      <c r="A211" s="49" t="s">
        <v>309</v>
      </c>
      <c r="B211" s="50"/>
      <c r="C211" s="53"/>
      <c r="D211" s="54"/>
      <c r="E211" s="37">
        <f>SUM(E210)</f>
        <v>8000</v>
      </c>
      <c r="F211" s="37">
        <f>SUM(F210)</f>
        <v>5201.4440000000004</v>
      </c>
      <c r="G211" s="47">
        <f t="shared" si="2"/>
        <v>65.018050000000002</v>
      </c>
    </row>
    <row r="212" spans="1:7" ht="76.5" x14ac:dyDescent="0.2">
      <c r="A212" s="24" t="s">
        <v>407</v>
      </c>
      <c r="B212" s="20" t="s">
        <v>406</v>
      </c>
      <c r="C212" s="20" t="s">
        <v>58</v>
      </c>
      <c r="D212" s="25" t="s">
        <v>59</v>
      </c>
      <c r="E212" s="11">
        <v>980</v>
      </c>
      <c r="F212" s="11">
        <v>2230.0790000000002</v>
      </c>
      <c r="G212" s="43">
        <f t="shared" si="2"/>
        <v>227.55908163265306</v>
      </c>
    </row>
    <row r="213" spans="1:7" s="48" customFormat="1" x14ac:dyDescent="0.2">
      <c r="A213" s="49" t="s">
        <v>309</v>
      </c>
      <c r="B213" s="50"/>
      <c r="C213" s="53"/>
      <c r="D213" s="54"/>
      <c r="E213" s="37">
        <f>SUM(E212)</f>
        <v>980</v>
      </c>
      <c r="F213" s="37">
        <f>SUM(F212)</f>
        <v>2230.0790000000002</v>
      </c>
      <c r="G213" s="47">
        <f t="shared" si="2"/>
        <v>227.55908163265306</v>
      </c>
    </row>
    <row r="214" spans="1:7" s="48" customFormat="1" ht="38.25" x14ac:dyDescent="0.2">
      <c r="A214" s="24" t="s">
        <v>598</v>
      </c>
      <c r="B214" s="20" t="s">
        <v>597</v>
      </c>
      <c r="C214" s="20" t="s">
        <v>58</v>
      </c>
      <c r="D214" s="25" t="s">
        <v>59</v>
      </c>
      <c r="E214" s="11">
        <v>0</v>
      </c>
      <c r="F214" s="11">
        <v>341</v>
      </c>
      <c r="G214" s="47"/>
    </row>
    <row r="215" spans="1:7" s="48" customFormat="1" x14ac:dyDescent="0.2">
      <c r="A215" s="49" t="s">
        <v>309</v>
      </c>
      <c r="B215" s="34"/>
      <c r="C215" s="57"/>
      <c r="D215" s="58"/>
      <c r="E215" s="37">
        <f>SUM(E214)</f>
        <v>0</v>
      </c>
      <c r="F215" s="37">
        <f>SUM(F214)</f>
        <v>341</v>
      </c>
      <c r="G215" s="47"/>
    </row>
    <row r="216" spans="1:7" ht="63.75" x14ac:dyDescent="0.2">
      <c r="A216" s="24" t="s">
        <v>411</v>
      </c>
      <c r="B216" s="20" t="s">
        <v>408</v>
      </c>
      <c r="C216" s="20" t="s">
        <v>410</v>
      </c>
      <c r="D216" s="25" t="s">
        <v>409</v>
      </c>
      <c r="E216" s="11">
        <v>550</v>
      </c>
      <c r="F216" s="11">
        <v>836.90800000000002</v>
      </c>
      <c r="G216" s="43">
        <f t="shared" si="2"/>
        <v>152.16509090909091</v>
      </c>
    </row>
    <row r="217" spans="1:7" s="48" customFormat="1" x14ac:dyDescent="0.2">
      <c r="A217" s="49" t="s">
        <v>309</v>
      </c>
      <c r="B217" s="50"/>
      <c r="C217" s="53"/>
      <c r="D217" s="54"/>
      <c r="E217" s="37">
        <f>SUM(E216)</f>
        <v>550</v>
      </c>
      <c r="F217" s="37">
        <f>SUM(F216)</f>
        <v>836.90800000000002</v>
      </c>
      <c r="G217" s="59">
        <f t="shared" si="2"/>
        <v>152.16509090909091</v>
      </c>
    </row>
    <row r="218" spans="1:7" s="48" customFormat="1" ht="63.75" x14ac:dyDescent="0.2">
      <c r="A218" s="66" t="s">
        <v>413</v>
      </c>
      <c r="B218" s="20" t="s">
        <v>412</v>
      </c>
      <c r="C218" s="20" t="s">
        <v>164</v>
      </c>
      <c r="D218" s="25" t="s">
        <v>165</v>
      </c>
      <c r="E218" s="11">
        <v>0</v>
      </c>
      <c r="F218" s="11">
        <v>691.71699999999998</v>
      </c>
      <c r="G218" s="47"/>
    </row>
    <row r="219" spans="1:7" ht="38.25" x14ac:dyDescent="0.2">
      <c r="A219" s="68"/>
      <c r="B219" s="20" t="s">
        <v>412</v>
      </c>
      <c r="C219" s="20" t="s">
        <v>58</v>
      </c>
      <c r="D219" s="25" t="s">
        <v>59</v>
      </c>
      <c r="E219" s="11">
        <v>46212.9</v>
      </c>
      <c r="F219" s="11">
        <v>19500.379000000001</v>
      </c>
      <c r="G219" s="43">
        <f t="shared" si="2"/>
        <v>42.196830322269321</v>
      </c>
    </row>
    <row r="220" spans="1:7" s="48" customFormat="1" x14ac:dyDescent="0.2">
      <c r="A220" s="49" t="s">
        <v>309</v>
      </c>
      <c r="B220" s="50"/>
      <c r="C220" s="53"/>
      <c r="D220" s="54"/>
      <c r="E220" s="37">
        <f>SUM(E218:E219)</f>
        <v>46212.9</v>
      </c>
      <c r="F220" s="37">
        <f>SUM(F218:F219)</f>
        <v>20192.096000000001</v>
      </c>
      <c r="G220" s="47">
        <f t="shared" si="2"/>
        <v>43.693635326932522</v>
      </c>
    </row>
    <row r="221" spans="1:7" ht="63.75" x14ac:dyDescent="0.2">
      <c r="A221" s="24" t="s">
        <v>415</v>
      </c>
      <c r="B221" s="20" t="s">
        <v>414</v>
      </c>
      <c r="C221" s="20" t="s">
        <v>58</v>
      </c>
      <c r="D221" s="25" t="s">
        <v>59</v>
      </c>
      <c r="E221" s="11">
        <v>125</v>
      </c>
      <c r="F221" s="11">
        <v>0</v>
      </c>
      <c r="G221" s="43">
        <f t="shared" si="2"/>
        <v>0</v>
      </c>
    </row>
    <row r="222" spans="1:7" s="48" customFormat="1" x14ac:dyDescent="0.2">
      <c r="A222" s="49" t="s">
        <v>309</v>
      </c>
      <c r="B222" s="50"/>
      <c r="C222" s="53"/>
      <c r="D222" s="54"/>
      <c r="E222" s="37">
        <f>SUM(E221)</f>
        <v>125</v>
      </c>
      <c r="F222" s="37">
        <f>SUM(F221)</f>
        <v>0</v>
      </c>
      <c r="G222" s="47">
        <f t="shared" si="2"/>
        <v>0</v>
      </c>
    </row>
    <row r="223" spans="1:7" s="48" customFormat="1" ht="51" x14ac:dyDescent="0.2">
      <c r="A223" s="24" t="s">
        <v>600</v>
      </c>
      <c r="B223" s="20" t="s">
        <v>599</v>
      </c>
      <c r="C223" s="20" t="s">
        <v>58</v>
      </c>
      <c r="D223" s="25" t="s">
        <v>59</v>
      </c>
      <c r="E223" s="11">
        <v>0</v>
      </c>
      <c r="F223" s="11">
        <v>23.9</v>
      </c>
      <c r="G223" s="47"/>
    </row>
    <row r="224" spans="1:7" s="48" customFormat="1" x14ac:dyDescent="0.2">
      <c r="A224" s="49" t="s">
        <v>309</v>
      </c>
      <c r="B224" s="50"/>
      <c r="C224" s="53"/>
      <c r="D224" s="54"/>
      <c r="E224" s="37">
        <f>SUM(E223)</f>
        <v>0</v>
      </c>
      <c r="F224" s="37">
        <f>SUM(F223)</f>
        <v>23.9</v>
      </c>
      <c r="G224" s="47"/>
    </row>
    <row r="225" spans="1:7" ht="25.5" x14ac:dyDescent="0.2">
      <c r="A225" s="66" t="s">
        <v>0</v>
      </c>
      <c r="B225" s="29" t="s">
        <v>96</v>
      </c>
      <c r="C225" s="27" t="s">
        <v>36</v>
      </c>
      <c r="D225" s="13" t="s">
        <v>37</v>
      </c>
      <c r="E225" s="11">
        <v>0</v>
      </c>
      <c r="F225" s="11">
        <v>414.39699999999999</v>
      </c>
      <c r="G225" s="43"/>
    </row>
    <row r="226" spans="1:7" ht="76.5" hidden="1" x14ac:dyDescent="0.2">
      <c r="A226" s="67"/>
      <c r="B226" s="29" t="s">
        <v>96</v>
      </c>
      <c r="C226" s="27" t="s">
        <v>38</v>
      </c>
      <c r="D226" s="13" t="s">
        <v>39</v>
      </c>
      <c r="E226" s="11">
        <v>0</v>
      </c>
      <c r="F226" s="11">
        <v>0</v>
      </c>
      <c r="G226" s="43"/>
    </row>
    <row r="227" spans="1:7" ht="76.5" hidden="1" x14ac:dyDescent="0.2">
      <c r="A227" s="67"/>
      <c r="B227" s="29" t="s">
        <v>96</v>
      </c>
      <c r="C227" s="27" t="s">
        <v>40</v>
      </c>
      <c r="D227" s="13" t="s">
        <v>41</v>
      </c>
      <c r="E227" s="11">
        <v>0</v>
      </c>
      <c r="F227" s="11">
        <v>0</v>
      </c>
      <c r="G227" s="43"/>
    </row>
    <row r="228" spans="1:7" ht="63.75" hidden="1" x14ac:dyDescent="0.2">
      <c r="A228" s="67"/>
      <c r="B228" s="29" t="s">
        <v>96</v>
      </c>
      <c r="C228" s="27" t="s">
        <v>54</v>
      </c>
      <c r="D228" s="13" t="s">
        <v>55</v>
      </c>
      <c r="E228" s="11">
        <v>0</v>
      </c>
      <c r="F228" s="11">
        <v>0</v>
      </c>
      <c r="G228" s="43"/>
    </row>
    <row r="229" spans="1:7" ht="38.25" x14ac:dyDescent="0.2">
      <c r="A229" s="67"/>
      <c r="B229" s="29" t="s">
        <v>96</v>
      </c>
      <c r="C229" s="27" t="s">
        <v>58</v>
      </c>
      <c r="D229" s="13" t="s">
        <v>59</v>
      </c>
      <c r="E229" s="11">
        <v>0</v>
      </c>
      <c r="F229" s="11">
        <v>108.333</v>
      </c>
      <c r="G229" s="43"/>
    </row>
    <row r="230" spans="1:7" ht="25.5" hidden="1" x14ac:dyDescent="0.2">
      <c r="A230" s="67"/>
      <c r="B230" s="29" t="s">
        <v>96</v>
      </c>
      <c r="C230" s="27" t="s">
        <v>60</v>
      </c>
      <c r="D230" s="13" t="s">
        <v>61</v>
      </c>
      <c r="E230" s="11">
        <v>0</v>
      </c>
      <c r="F230" s="11">
        <v>0</v>
      </c>
      <c r="G230" s="43"/>
    </row>
    <row r="231" spans="1:7" hidden="1" x14ac:dyDescent="0.2">
      <c r="A231" s="67"/>
      <c r="B231" s="29" t="s">
        <v>96</v>
      </c>
      <c r="C231" s="27" t="s">
        <v>62</v>
      </c>
      <c r="D231" s="13" t="s">
        <v>63</v>
      </c>
      <c r="E231" s="11">
        <v>0</v>
      </c>
      <c r="F231" s="11">
        <v>0</v>
      </c>
      <c r="G231" s="43"/>
    </row>
    <row r="232" spans="1:7" ht="25.5" x14ac:dyDescent="0.2">
      <c r="A232" s="67"/>
      <c r="B232" s="29" t="s">
        <v>96</v>
      </c>
      <c r="C232" s="27" t="s">
        <v>97</v>
      </c>
      <c r="D232" s="13" t="s">
        <v>98</v>
      </c>
      <c r="E232" s="11">
        <v>513294.9</v>
      </c>
      <c r="F232" s="11">
        <v>513294.9</v>
      </c>
      <c r="G232" s="43">
        <f t="shared" ref="G232:G300" si="3">F232/E232*100</f>
        <v>100</v>
      </c>
    </row>
    <row r="233" spans="1:7" x14ac:dyDescent="0.2">
      <c r="A233" s="67"/>
      <c r="B233" s="30" t="s">
        <v>96</v>
      </c>
      <c r="C233" s="27" t="s">
        <v>603</v>
      </c>
      <c r="D233" s="13" t="s">
        <v>604</v>
      </c>
      <c r="E233" s="11">
        <v>0</v>
      </c>
      <c r="F233" s="11">
        <v>936081.9</v>
      </c>
      <c r="G233" s="43"/>
    </row>
    <row r="234" spans="1:7" ht="76.5" hidden="1" x14ac:dyDescent="0.2">
      <c r="A234" s="67"/>
      <c r="B234" s="29" t="s">
        <v>96</v>
      </c>
      <c r="C234" s="27" t="s">
        <v>99</v>
      </c>
      <c r="D234" s="13" t="s">
        <v>100</v>
      </c>
      <c r="E234" s="11">
        <v>0</v>
      </c>
      <c r="F234" s="11">
        <v>0</v>
      </c>
      <c r="G234" s="43"/>
    </row>
    <row r="235" spans="1:7" ht="51" x14ac:dyDescent="0.2">
      <c r="A235" s="68"/>
      <c r="B235" s="30" t="s">
        <v>96</v>
      </c>
      <c r="C235" s="27" t="s">
        <v>620</v>
      </c>
      <c r="D235" s="13" t="s">
        <v>621</v>
      </c>
      <c r="E235" s="11">
        <v>0</v>
      </c>
      <c r="F235" s="11">
        <v>13196</v>
      </c>
      <c r="G235" s="43"/>
    </row>
    <row r="236" spans="1:7" s="48" customFormat="1" x14ac:dyDescent="0.2">
      <c r="A236" s="49" t="s">
        <v>309</v>
      </c>
      <c r="B236" s="50"/>
      <c r="C236" s="35"/>
      <c r="D236" s="51"/>
      <c r="E236" s="52">
        <f>SUM(E225:E235)</f>
        <v>513294.9</v>
      </c>
      <c r="F236" s="52">
        <f>SUM(F225:F235)</f>
        <v>1463095.53</v>
      </c>
      <c r="G236" s="47">
        <f t="shared" si="3"/>
        <v>285.03995071838818</v>
      </c>
    </row>
    <row r="237" spans="1:7" ht="25.5" x14ac:dyDescent="0.2">
      <c r="A237" s="69" t="s">
        <v>102</v>
      </c>
      <c r="B237" s="29" t="s">
        <v>101</v>
      </c>
      <c r="C237" s="27" t="s">
        <v>32</v>
      </c>
      <c r="D237" s="13" t="s">
        <v>33</v>
      </c>
      <c r="E237" s="11">
        <v>1177.4000000000001</v>
      </c>
      <c r="F237" s="11">
        <v>0</v>
      </c>
      <c r="G237" s="43">
        <f t="shared" si="3"/>
        <v>0</v>
      </c>
    </row>
    <row r="238" spans="1:7" ht="51" x14ac:dyDescent="0.2">
      <c r="A238" s="70"/>
      <c r="B238" s="30" t="s">
        <v>101</v>
      </c>
      <c r="C238" s="27" t="s">
        <v>577</v>
      </c>
      <c r="D238" s="13" t="s">
        <v>578</v>
      </c>
      <c r="E238" s="11">
        <v>0</v>
      </c>
      <c r="F238" s="11">
        <v>3808.3780000000002</v>
      </c>
      <c r="G238" s="43"/>
    </row>
    <row r="239" spans="1:7" ht="38.25" x14ac:dyDescent="0.2">
      <c r="A239" s="70"/>
      <c r="B239" s="30" t="s">
        <v>101</v>
      </c>
      <c r="C239" s="27" t="s">
        <v>579</v>
      </c>
      <c r="D239" s="13" t="s">
        <v>580</v>
      </c>
      <c r="E239" s="11">
        <v>0</v>
      </c>
      <c r="F239" s="11">
        <v>803.83100000000002</v>
      </c>
      <c r="G239" s="43"/>
    </row>
    <row r="240" spans="1:7" ht="25.5" x14ac:dyDescent="0.2">
      <c r="A240" s="70"/>
      <c r="B240" s="29" t="s">
        <v>101</v>
      </c>
      <c r="C240" s="27" t="s">
        <v>36</v>
      </c>
      <c r="D240" s="13" t="s">
        <v>37</v>
      </c>
      <c r="E240" s="11">
        <v>0</v>
      </c>
      <c r="F240" s="11">
        <v>1189.5940000000001</v>
      </c>
      <c r="G240" s="43"/>
    </row>
    <row r="241" spans="1:7" ht="76.5" hidden="1" x14ac:dyDescent="0.2">
      <c r="A241" s="70"/>
      <c r="B241" s="29" t="s">
        <v>101</v>
      </c>
      <c r="C241" s="27" t="s">
        <v>38</v>
      </c>
      <c r="D241" s="13" t="s">
        <v>39</v>
      </c>
      <c r="E241" s="11">
        <v>0</v>
      </c>
      <c r="F241" s="11">
        <v>0</v>
      </c>
      <c r="G241" s="43"/>
    </row>
    <row r="242" spans="1:7" ht="76.5" hidden="1" x14ac:dyDescent="0.2">
      <c r="A242" s="70"/>
      <c r="B242" s="29" t="s">
        <v>101</v>
      </c>
      <c r="C242" s="27" t="s">
        <v>40</v>
      </c>
      <c r="D242" s="13" t="s">
        <v>41</v>
      </c>
      <c r="E242" s="11">
        <v>0</v>
      </c>
      <c r="F242" s="11">
        <v>0</v>
      </c>
      <c r="G242" s="43"/>
    </row>
    <row r="243" spans="1:7" ht="63.75" hidden="1" x14ac:dyDescent="0.2">
      <c r="A243" s="70"/>
      <c r="B243" s="29" t="s">
        <v>101</v>
      </c>
      <c r="C243" s="27" t="s">
        <v>54</v>
      </c>
      <c r="D243" s="13" t="s">
        <v>55</v>
      </c>
      <c r="E243" s="11">
        <v>0</v>
      </c>
      <c r="F243" s="11">
        <v>0</v>
      </c>
      <c r="G243" s="43"/>
    </row>
    <row r="244" spans="1:7" ht="38.25" x14ac:dyDescent="0.2">
      <c r="A244" s="70"/>
      <c r="B244" s="29" t="s">
        <v>101</v>
      </c>
      <c r="C244" s="27" t="s">
        <v>58</v>
      </c>
      <c r="D244" s="13" t="s">
        <v>59</v>
      </c>
      <c r="E244" s="11">
        <v>0</v>
      </c>
      <c r="F244" s="11">
        <v>1194.4000000000001</v>
      </c>
      <c r="G244" s="43"/>
    </row>
    <row r="245" spans="1:7" ht="25.5" hidden="1" x14ac:dyDescent="0.2">
      <c r="A245" s="70"/>
      <c r="B245" s="29" t="s">
        <v>101</v>
      </c>
      <c r="C245" s="27" t="s">
        <v>60</v>
      </c>
      <c r="D245" s="13" t="s">
        <v>61</v>
      </c>
      <c r="E245" s="11">
        <v>0</v>
      </c>
      <c r="F245" s="11">
        <v>0</v>
      </c>
      <c r="G245" s="43"/>
    </row>
    <row r="246" spans="1:7" hidden="1" x14ac:dyDescent="0.2">
      <c r="A246" s="70"/>
      <c r="B246" s="29" t="s">
        <v>101</v>
      </c>
      <c r="C246" s="27" t="s">
        <v>62</v>
      </c>
      <c r="D246" s="13" t="s">
        <v>63</v>
      </c>
      <c r="E246" s="11">
        <v>0</v>
      </c>
      <c r="F246" s="11">
        <v>0</v>
      </c>
      <c r="G246" s="43"/>
    </row>
    <row r="247" spans="1:7" ht="25.5" x14ac:dyDescent="0.2">
      <c r="A247" s="71"/>
      <c r="B247" s="29" t="s">
        <v>101</v>
      </c>
      <c r="C247" s="27" t="s">
        <v>103</v>
      </c>
      <c r="D247" s="13" t="s">
        <v>104</v>
      </c>
      <c r="E247" s="11">
        <v>0</v>
      </c>
      <c r="F247" s="11">
        <v>1225</v>
      </c>
      <c r="G247" s="43"/>
    </row>
    <row r="248" spans="1:7" s="48" customFormat="1" x14ac:dyDescent="0.2">
      <c r="A248" s="49" t="s">
        <v>309</v>
      </c>
      <c r="B248" s="50"/>
      <c r="C248" s="35"/>
      <c r="D248" s="51"/>
      <c r="E248" s="52">
        <f>SUM(E237:E247)</f>
        <v>1177.4000000000001</v>
      </c>
      <c r="F248" s="52">
        <f>SUM(F237:F247)</f>
        <v>8221.2029999999995</v>
      </c>
      <c r="G248" s="47">
        <f t="shared" si="3"/>
        <v>698.25063699677253</v>
      </c>
    </row>
    <row r="249" spans="1:7" ht="25.5" x14ac:dyDescent="0.2">
      <c r="A249" s="69" t="s">
        <v>106</v>
      </c>
      <c r="B249" s="29" t="s">
        <v>105</v>
      </c>
      <c r="C249" s="27" t="s">
        <v>36</v>
      </c>
      <c r="D249" s="13" t="s">
        <v>37</v>
      </c>
      <c r="E249" s="11">
        <v>0</v>
      </c>
      <c r="F249" s="11">
        <v>50.079000000000001</v>
      </c>
      <c r="G249" s="43"/>
    </row>
    <row r="250" spans="1:7" ht="63.75" hidden="1" x14ac:dyDescent="0.2">
      <c r="A250" s="70"/>
      <c r="B250" s="29" t="s">
        <v>105</v>
      </c>
      <c r="C250" s="27" t="s">
        <v>54</v>
      </c>
      <c r="D250" s="13" t="s">
        <v>55</v>
      </c>
      <c r="E250" s="11">
        <v>0</v>
      </c>
      <c r="F250" s="11">
        <v>0</v>
      </c>
      <c r="G250" s="43"/>
    </row>
    <row r="251" spans="1:7" ht="38.25" hidden="1" x14ac:dyDescent="0.2">
      <c r="A251" s="70"/>
      <c r="B251" s="29" t="s">
        <v>105</v>
      </c>
      <c r="C251" s="27" t="s">
        <v>58</v>
      </c>
      <c r="D251" s="13" t="s">
        <v>59</v>
      </c>
      <c r="E251" s="11">
        <v>0</v>
      </c>
      <c r="F251" s="11">
        <v>0</v>
      </c>
      <c r="G251" s="43"/>
    </row>
    <row r="252" spans="1:7" ht="25.5" hidden="1" x14ac:dyDescent="0.2">
      <c r="A252" s="70"/>
      <c r="B252" s="29" t="s">
        <v>105</v>
      </c>
      <c r="C252" s="27" t="s">
        <v>60</v>
      </c>
      <c r="D252" s="13" t="s">
        <v>61</v>
      </c>
      <c r="E252" s="11">
        <v>0</v>
      </c>
      <c r="F252" s="11">
        <v>0</v>
      </c>
      <c r="G252" s="43"/>
    </row>
    <row r="253" spans="1:7" ht="38.25" x14ac:dyDescent="0.2">
      <c r="A253" s="70"/>
      <c r="B253" s="29" t="s">
        <v>105</v>
      </c>
      <c r="C253" s="27" t="s">
        <v>107</v>
      </c>
      <c r="D253" s="13" t="s">
        <v>108</v>
      </c>
      <c r="E253" s="11">
        <v>50883.5</v>
      </c>
      <c r="F253" s="11">
        <v>50883.5</v>
      </c>
      <c r="G253" s="43">
        <f t="shared" si="3"/>
        <v>100</v>
      </c>
    </row>
    <row r="254" spans="1:7" ht="25.5" hidden="1" x14ac:dyDescent="0.2">
      <c r="A254" s="70"/>
      <c r="B254" s="29" t="s">
        <v>105</v>
      </c>
      <c r="C254" s="27" t="s">
        <v>103</v>
      </c>
      <c r="D254" s="13" t="s">
        <v>104</v>
      </c>
      <c r="E254" s="11">
        <v>0</v>
      </c>
      <c r="F254" s="11">
        <v>0</v>
      </c>
      <c r="G254" s="43"/>
    </row>
    <row r="255" spans="1:7" ht="38.25" x14ac:dyDescent="0.2">
      <c r="A255" s="71"/>
      <c r="B255" s="29" t="s">
        <v>105</v>
      </c>
      <c r="C255" s="27" t="s">
        <v>321</v>
      </c>
      <c r="D255" s="13" t="s">
        <v>322</v>
      </c>
      <c r="E255" s="11">
        <v>0</v>
      </c>
      <c r="F255" s="11">
        <v>-74.436000000000007</v>
      </c>
      <c r="G255" s="43"/>
    </row>
    <row r="256" spans="1:7" s="48" customFormat="1" x14ac:dyDescent="0.2">
      <c r="A256" s="49" t="s">
        <v>309</v>
      </c>
      <c r="B256" s="50"/>
      <c r="C256" s="35"/>
      <c r="D256" s="51"/>
      <c r="E256" s="52">
        <f>SUM(E249:E255)</f>
        <v>50883.5</v>
      </c>
      <c r="F256" s="52">
        <f>SUM(F249:F255)</f>
        <v>50859.142999999996</v>
      </c>
      <c r="G256" s="47">
        <f t="shared" si="3"/>
        <v>99.952131830554109</v>
      </c>
    </row>
    <row r="257" spans="1:7" ht="76.5" x14ac:dyDescent="0.2">
      <c r="A257" s="69" t="s">
        <v>110</v>
      </c>
      <c r="B257" s="29" t="s">
        <v>109</v>
      </c>
      <c r="C257" s="27" t="s">
        <v>111</v>
      </c>
      <c r="D257" s="13" t="s">
        <v>112</v>
      </c>
      <c r="E257" s="11">
        <v>0</v>
      </c>
      <c r="F257" s="11">
        <v>111.21899999999999</v>
      </c>
      <c r="G257" s="43"/>
    </row>
    <row r="258" spans="1:7" ht="63.75" hidden="1" x14ac:dyDescent="0.2">
      <c r="A258" s="70"/>
      <c r="B258" s="29" t="s">
        <v>109</v>
      </c>
      <c r="C258" s="27" t="s">
        <v>113</v>
      </c>
      <c r="D258" s="13" t="s">
        <v>114</v>
      </c>
      <c r="E258" s="11">
        <v>0</v>
      </c>
      <c r="F258" s="11">
        <v>0</v>
      </c>
      <c r="G258" s="43"/>
    </row>
    <row r="259" spans="1:7" ht="51" hidden="1" x14ac:dyDescent="0.2">
      <c r="A259" s="70"/>
      <c r="B259" s="29" t="s">
        <v>109</v>
      </c>
      <c r="C259" s="27" t="s">
        <v>115</v>
      </c>
      <c r="D259" s="13" t="s">
        <v>116</v>
      </c>
      <c r="E259" s="11">
        <v>0</v>
      </c>
      <c r="F259" s="11">
        <v>0</v>
      </c>
      <c r="G259" s="43"/>
    </row>
    <row r="260" spans="1:7" ht="38.25" x14ac:dyDescent="0.2">
      <c r="A260" s="70"/>
      <c r="B260" s="29" t="s">
        <v>109</v>
      </c>
      <c r="C260" s="27" t="s">
        <v>117</v>
      </c>
      <c r="D260" s="13" t="s">
        <v>118</v>
      </c>
      <c r="E260" s="11">
        <v>1554.1</v>
      </c>
      <c r="F260" s="11">
        <v>1466.075</v>
      </c>
      <c r="G260" s="43">
        <f t="shared" si="3"/>
        <v>94.335950067563218</v>
      </c>
    </row>
    <row r="261" spans="1:7" ht="25.5" hidden="1" x14ac:dyDescent="0.2">
      <c r="A261" s="70"/>
      <c r="B261" s="29" t="s">
        <v>109</v>
      </c>
      <c r="C261" s="27" t="s">
        <v>119</v>
      </c>
      <c r="D261" s="13" t="s">
        <v>120</v>
      </c>
      <c r="E261" s="11">
        <v>0</v>
      </c>
      <c r="F261" s="11">
        <v>0</v>
      </c>
      <c r="G261" s="43"/>
    </row>
    <row r="262" spans="1:7" ht="25.5" hidden="1" x14ac:dyDescent="0.2">
      <c r="A262" s="70"/>
      <c r="B262" s="29" t="s">
        <v>109</v>
      </c>
      <c r="C262" s="27" t="s">
        <v>32</v>
      </c>
      <c r="D262" s="13" t="s">
        <v>33</v>
      </c>
      <c r="E262" s="11">
        <v>0</v>
      </c>
      <c r="F262" s="11">
        <v>0</v>
      </c>
      <c r="G262" s="43"/>
    </row>
    <row r="263" spans="1:7" ht="38.25" hidden="1" x14ac:dyDescent="0.2">
      <c r="A263" s="70"/>
      <c r="B263" s="29" t="s">
        <v>109</v>
      </c>
      <c r="C263" s="27" t="s">
        <v>34</v>
      </c>
      <c r="D263" s="13" t="s">
        <v>35</v>
      </c>
      <c r="E263" s="11">
        <v>0</v>
      </c>
      <c r="F263" s="11">
        <v>0</v>
      </c>
      <c r="G263" s="43"/>
    </row>
    <row r="264" spans="1:7" ht="25.5" x14ac:dyDescent="0.2">
      <c r="A264" s="70"/>
      <c r="B264" s="29" t="s">
        <v>109</v>
      </c>
      <c r="C264" s="27" t="s">
        <v>36</v>
      </c>
      <c r="D264" s="13" t="s">
        <v>37</v>
      </c>
      <c r="E264" s="11">
        <v>0</v>
      </c>
      <c r="F264" s="11">
        <v>25.861000000000001</v>
      </c>
      <c r="G264" s="43"/>
    </row>
    <row r="265" spans="1:7" ht="76.5" hidden="1" x14ac:dyDescent="0.2">
      <c r="A265" s="70"/>
      <c r="B265" s="29" t="s">
        <v>109</v>
      </c>
      <c r="C265" s="27" t="s">
        <v>38</v>
      </c>
      <c r="D265" s="13" t="s">
        <v>39</v>
      </c>
      <c r="E265" s="11">
        <v>0</v>
      </c>
      <c r="F265" s="11">
        <v>0</v>
      </c>
      <c r="G265" s="43"/>
    </row>
    <row r="266" spans="1:7" ht="76.5" x14ac:dyDescent="0.2">
      <c r="A266" s="70"/>
      <c r="B266" s="29" t="s">
        <v>109</v>
      </c>
      <c r="C266" s="27" t="s">
        <v>40</v>
      </c>
      <c r="D266" s="13" t="s">
        <v>41</v>
      </c>
      <c r="E266" s="11">
        <v>0</v>
      </c>
      <c r="F266" s="11">
        <v>1.6759999999999999</v>
      </c>
      <c r="G266" s="43"/>
    </row>
    <row r="267" spans="1:7" ht="63.75" hidden="1" x14ac:dyDescent="0.2">
      <c r="A267" s="70"/>
      <c r="B267" s="29" t="s">
        <v>109</v>
      </c>
      <c r="C267" s="27" t="s">
        <v>50</v>
      </c>
      <c r="D267" s="13" t="s">
        <v>51</v>
      </c>
      <c r="E267" s="11">
        <v>0</v>
      </c>
      <c r="F267" s="11">
        <v>0</v>
      </c>
      <c r="G267" s="43"/>
    </row>
    <row r="268" spans="1:7" ht="51" hidden="1" x14ac:dyDescent="0.2">
      <c r="A268" s="70"/>
      <c r="B268" s="29" t="s">
        <v>109</v>
      </c>
      <c r="C268" s="27" t="s">
        <v>52</v>
      </c>
      <c r="D268" s="13" t="s">
        <v>53</v>
      </c>
      <c r="E268" s="11">
        <v>0</v>
      </c>
      <c r="F268" s="11">
        <v>0</v>
      </c>
      <c r="G268" s="43"/>
    </row>
    <row r="269" spans="1:7" ht="63.75" x14ac:dyDescent="0.2">
      <c r="A269" s="70"/>
      <c r="B269" s="29" t="s">
        <v>109</v>
      </c>
      <c r="C269" s="27" t="s">
        <v>54</v>
      </c>
      <c r="D269" s="13" t="s">
        <v>55</v>
      </c>
      <c r="E269" s="11">
        <v>0</v>
      </c>
      <c r="F269" s="11">
        <v>0.52800000000000002</v>
      </c>
      <c r="G269" s="43"/>
    </row>
    <row r="270" spans="1:7" ht="51" x14ac:dyDescent="0.2">
      <c r="A270" s="70"/>
      <c r="B270" s="29" t="s">
        <v>109</v>
      </c>
      <c r="C270" s="27" t="s">
        <v>56</v>
      </c>
      <c r="D270" s="13" t="s">
        <v>57</v>
      </c>
      <c r="E270" s="11">
        <v>194.9</v>
      </c>
      <c r="F270" s="11">
        <v>296.55</v>
      </c>
      <c r="G270" s="43">
        <f t="shared" si="3"/>
        <v>152.1549512570549</v>
      </c>
    </row>
    <row r="271" spans="1:7" ht="38.25" x14ac:dyDescent="0.2">
      <c r="A271" s="70"/>
      <c r="B271" s="29" t="s">
        <v>109</v>
      </c>
      <c r="C271" s="27" t="s">
        <v>58</v>
      </c>
      <c r="D271" s="13" t="s">
        <v>59</v>
      </c>
      <c r="E271" s="11">
        <v>631.70000000000005</v>
      </c>
      <c r="F271" s="11">
        <v>2723.7750000000001</v>
      </c>
      <c r="G271" s="43">
        <f t="shared" si="3"/>
        <v>431.18173183473169</v>
      </c>
    </row>
    <row r="272" spans="1:7" ht="25.5" hidden="1" x14ac:dyDescent="0.2">
      <c r="A272" s="70"/>
      <c r="B272" s="29" t="s">
        <v>109</v>
      </c>
      <c r="C272" s="27" t="s">
        <v>60</v>
      </c>
      <c r="D272" s="13" t="s">
        <v>61</v>
      </c>
      <c r="E272" s="11">
        <v>0</v>
      </c>
      <c r="F272" s="11">
        <v>0</v>
      </c>
      <c r="G272" s="43"/>
    </row>
    <row r="273" spans="1:7" x14ac:dyDescent="0.2">
      <c r="A273" s="70"/>
      <c r="B273" s="29" t="s">
        <v>109</v>
      </c>
      <c r="C273" s="27" t="s">
        <v>62</v>
      </c>
      <c r="D273" s="13" t="s">
        <v>63</v>
      </c>
      <c r="E273" s="11">
        <v>9161.5</v>
      </c>
      <c r="F273" s="11">
        <v>14145.12</v>
      </c>
      <c r="G273" s="43">
        <f t="shared" si="3"/>
        <v>154.39742400261966</v>
      </c>
    </row>
    <row r="274" spans="1:7" x14ac:dyDescent="0.2">
      <c r="A274" s="70"/>
      <c r="B274" s="30" t="s">
        <v>109</v>
      </c>
      <c r="C274" s="27" t="s">
        <v>127</v>
      </c>
      <c r="D274" s="13" t="s">
        <v>128</v>
      </c>
      <c r="E274" s="11">
        <v>0</v>
      </c>
      <c r="F274" s="11">
        <v>245.72200000000001</v>
      </c>
      <c r="G274" s="43"/>
    </row>
    <row r="275" spans="1:7" ht="51" x14ac:dyDescent="0.2">
      <c r="A275" s="70"/>
      <c r="B275" s="29" t="s">
        <v>109</v>
      </c>
      <c r="C275" s="27" t="s">
        <v>121</v>
      </c>
      <c r="D275" s="13" t="s">
        <v>122</v>
      </c>
      <c r="E275" s="11">
        <v>10870.7</v>
      </c>
      <c r="F275" s="11">
        <v>10870.7</v>
      </c>
      <c r="G275" s="43">
        <f t="shared" si="3"/>
        <v>100</v>
      </c>
    </row>
    <row r="276" spans="1:7" ht="63.75" x14ac:dyDescent="0.2">
      <c r="A276" s="70"/>
      <c r="B276" s="29" t="s">
        <v>109</v>
      </c>
      <c r="C276" s="27" t="s">
        <v>123</v>
      </c>
      <c r="D276" s="13" t="s">
        <v>124</v>
      </c>
      <c r="E276" s="11">
        <v>1224.4000000000001</v>
      </c>
      <c r="F276" s="11">
        <v>1224.4000000000001</v>
      </c>
      <c r="G276" s="43">
        <f t="shared" si="3"/>
        <v>100</v>
      </c>
    </row>
    <row r="277" spans="1:7" ht="25.5" x14ac:dyDescent="0.2">
      <c r="A277" s="70"/>
      <c r="B277" s="29" t="s">
        <v>109</v>
      </c>
      <c r="C277" s="27" t="s">
        <v>103</v>
      </c>
      <c r="D277" s="13" t="s">
        <v>104</v>
      </c>
      <c r="E277" s="11">
        <v>0</v>
      </c>
      <c r="F277" s="11">
        <v>349.35</v>
      </c>
      <c r="G277" s="43"/>
    </row>
    <row r="278" spans="1:7" ht="38.25" hidden="1" x14ac:dyDescent="0.2">
      <c r="A278" s="70"/>
      <c r="B278" s="29" t="s">
        <v>109</v>
      </c>
      <c r="C278" s="27" t="s">
        <v>64</v>
      </c>
      <c r="D278" s="13" t="s">
        <v>65</v>
      </c>
      <c r="E278" s="11">
        <v>0</v>
      </c>
      <c r="F278" s="11">
        <v>0</v>
      </c>
      <c r="G278" s="43"/>
    </row>
    <row r="279" spans="1:7" s="48" customFormat="1" x14ac:dyDescent="0.2">
      <c r="A279" s="49" t="s">
        <v>309</v>
      </c>
      <c r="B279" s="50"/>
      <c r="C279" s="35"/>
      <c r="D279" s="51"/>
      <c r="E279" s="52">
        <f>SUM(E257:E278)</f>
        <v>23637.300000000003</v>
      </c>
      <c r="F279" s="52">
        <f>SUM(F257:F278)</f>
        <v>31460.976000000002</v>
      </c>
      <c r="G279" s="47">
        <f t="shared" si="3"/>
        <v>133.09885646837836</v>
      </c>
    </row>
    <row r="280" spans="1:7" ht="25.5" hidden="1" x14ac:dyDescent="0.2">
      <c r="A280" s="69" t="s">
        <v>126</v>
      </c>
      <c r="B280" s="29" t="s">
        <v>125</v>
      </c>
      <c r="C280" s="27" t="s">
        <v>32</v>
      </c>
      <c r="D280" s="13" t="s">
        <v>33</v>
      </c>
      <c r="E280" s="11">
        <v>0</v>
      </c>
      <c r="F280" s="11">
        <v>0</v>
      </c>
      <c r="G280" s="43"/>
    </row>
    <row r="281" spans="1:7" ht="25.5" x14ac:dyDescent="0.2">
      <c r="A281" s="70"/>
      <c r="B281" s="29" t="s">
        <v>125</v>
      </c>
      <c r="C281" s="27" t="s">
        <v>36</v>
      </c>
      <c r="D281" s="13" t="s">
        <v>37</v>
      </c>
      <c r="E281" s="11">
        <v>0</v>
      </c>
      <c r="F281" s="11">
        <v>150.11199999999999</v>
      </c>
      <c r="G281" s="43"/>
    </row>
    <row r="282" spans="1:7" ht="76.5" hidden="1" x14ac:dyDescent="0.2">
      <c r="A282" s="70"/>
      <c r="B282" s="29" t="s">
        <v>125</v>
      </c>
      <c r="C282" s="27" t="s">
        <v>38</v>
      </c>
      <c r="D282" s="13" t="s">
        <v>39</v>
      </c>
      <c r="E282" s="11">
        <v>0</v>
      </c>
      <c r="F282" s="11">
        <v>0</v>
      </c>
      <c r="G282" s="43"/>
    </row>
    <row r="283" spans="1:7" ht="76.5" hidden="1" x14ac:dyDescent="0.2">
      <c r="A283" s="70"/>
      <c r="B283" s="29" t="s">
        <v>125</v>
      </c>
      <c r="C283" s="27" t="s">
        <v>40</v>
      </c>
      <c r="D283" s="13" t="s">
        <v>41</v>
      </c>
      <c r="E283" s="11">
        <v>0</v>
      </c>
      <c r="F283" s="11">
        <v>0</v>
      </c>
      <c r="G283" s="43"/>
    </row>
    <row r="284" spans="1:7" ht="63.75" hidden="1" x14ac:dyDescent="0.2">
      <c r="A284" s="70"/>
      <c r="B284" s="29" t="s">
        <v>125</v>
      </c>
      <c r="C284" s="27" t="s">
        <v>54</v>
      </c>
      <c r="D284" s="13" t="s">
        <v>55</v>
      </c>
      <c r="E284" s="11">
        <v>0</v>
      </c>
      <c r="F284" s="11">
        <v>0</v>
      </c>
      <c r="G284" s="43"/>
    </row>
    <row r="285" spans="1:7" ht="38.25" hidden="1" x14ac:dyDescent="0.2">
      <c r="A285" s="70"/>
      <c r="B285" s="29" t="s">
        <v>125</v>
      </c>
      <c r="C285" s="27" t="s">
        <v>58</v>
      </c>
      <c r="D285" s="13" t="s">
        <v>59</v>
      </c>
      <c r="E285" s="11">
        <v>0</v>
      </c>
      <c r="F285" s="11">
        <v>0</v>
      </c>
      <c r="G285" s="43"/>
    </row>
    <row r="286" spans="1:7" ht="25.5" hidden="1" x14ac:dyDescent="0.2">
      <c r="A286" s="70"/>
      <c r="B286" s="29" t="s">
        <v>125</v>
      </c>
      <c r="C286" s="27" t="s">
        <v>60</v>
      </c>
      <c r="D286" s="13" t="s">
        <v>61</v>
      </c>
      <c r="E286" s="11">
        <v>0</v>
      </c>
      <c r="F286" s="11">
        <v>0</v>
      </c>
      <c r="G286" s="43"/>
    </row>
    <row r="287" spans="1:7" hidden="1" x14ac:dyDescent="0.2">
      <c r="A287" s="70"/>
      <c r="B287" s="29" t="s">
        <v>125</v>
      </c>
      <c r="C287" s="27" t="s">
        <v>62</v>
      </c>
      <c r="D287" s="13" t="s">
        <v>63</v>
      </c>
      <c r="E287" s="11">
        <v>0</v>
      </c>
      <c r="F287" s="11">
        <v>0</v>
      </c>
      <c r="G287" s="43"/>
    </row>
    <row r="288" spans="1:7" ht="38.25" x14ac:dyDescent="0.2">
      <c r="A288" s="70"/>
      <c r="B288" s="30" t="s">
        <v>125</v>
      </c>
      <c r="C288" s="27" t="s">
        <v>609</v>
      </c>
      <c r="D288" s="13" t="s">
        <v>610</v>
      </c>
      <c r="E288" s="11">
        <v>0</v>
      </c>
      <c r="F288" s="11">
        <v>1035.982</v>
      </c>
      <c r="G288" s="43"/>
    </row>
    <row r="289" spans="1:7" ht="38.25" x14ac:dyDescent="0.2">
      <c r="A289" s="70"/>
      <c r="B289" s="30" t="s">
        <v>125</v>
      </c>
      <c r="C289" s="27" t="s">
        <v>613</v>
      </c>
      <c r="D289" s="13" t="s">
        <v>614</v>
      </c>
      <c r="E289" s="11">
        <v>0</v>
      </c>
      <c r="F289" s="11">
        <v>5611.9</v>
      </c>
      <c r="G289" s="43"/>
    </row>
    <row r="290" spans="1:7" ht="25.5" x14ac:dyDescent="0.2">
      <c r="A290" s="70"/>
      <c r="B290" s="30" t="s">
        <v>125</v>
      </c>
      <c r="C290" s="27" t="s">
        <v>615</v>
      </c>
      <c r="D290" s="13" t="s">
        <v>616</v>
      </c>
      <c r="E290" s="11">
        <v>0</v>
      </c>
      <c r="F290" s="11">
        <v>50</v>
      </c>
      <c r="G290" s="43"/>
    </row>
    <row r="291" spans="1:7" x14ac:dyDescent="0.2">
      <c r="A291" s="70"/>
      <c r="B291" s="29" t="s">
        <v>125</v>
      </c>
      <c r="C291" s="27" t="s">
        <v>127</v>
      </c>
      <c r="D291" s="13" t="s">
        <v>128</v>
      </c>
      <c r="E291" s="11">
        <v>425.2</v>
      </c>
      <c r="F291" s="11">
        <v>424.88</v>
      </c>
      <c r="G291" s="43">
        <f t="shared" si="3"/>
        <v>99.924741298212609</v>
      </c>
    </row>
    <row r="292" spans="1:7" ht="38.25" x14ac:dyDescent="0.2">
      <c r="A292" s="70"/>
      <c r="B292" s="29" t="s">
        <v>125</v>
      </c>
      <c r="C292" s="27" t="s">
        <v>431</v>
      </c>
      <c r="D292" s="13" t="s">
        <v>432</v>
      </c>
      <c r="E292" s="11">
        <v>10000</v>
      </c>
      <c r="F292" s="11">
        <v>10000</v>
      </c>
      <c r="G292" s="43">
        <f t="shared" si="3"/>
        <v>100</v>
      </c>
    </row>
    <row r="293" spans="1:7" ht="25.5" x14ac:dyDescent="0.2">
      <c r="A293" s="70"/>
      <c r="B293" s="30" t="s">
        <v>125</v>
      </c>
      <c r="C293" s="27" t="s">
        <v>220</v>
      </c>
      <c r="D293" s="13" t="s">
        <v>221</v>
      </c>
      <c r="E293" s="11">
        <v>0</v>
      </c>
      <c r="F293" s="11">
        <v>40170</v>
      </c>
      <c r="G293" s="43"/>
    </row>
    <row r="294" spans="1:7" ht="25.5" hidden="1" x14ac:dyDescent="0.2">
      <c r="A294" s="70"/>
      <c r="B294" s="29" t="s">
        <v>125</v>
      </c>
      <c r="C294" s="27" t="s">
        <v>103</v>
      </c>
      <c r="D294" s="13" t="s">
        <v>104</v>
      </c>
      <c r="E294" s="11">
        <v>0</v>
      </c>
      <c r="F294" s="11">
        <v>0</v>
      </c>
      <c r="G294" s="43"/>
    </row>
    <row r="295" spans="1:7" ht="38.25" hidden="1" x14ac:dyDescent="0.2">
      <c r="A295" s="70"/>
      <c r="B295" s="29" t="s">
        <v>125</v>
      </c>
      <c r="C295" s="27" t="s">
        <v>129</v>
      </c>
      <c r="D295" s="13" t="s">
        <v>130</v>
      </c>
      <c r="E295" s="11">
        <v>0</v>
      </c>
      <c r="F295" s="11">
        <v>0</v>
      </c>
      <c r="G295" s="43"/>
    </row>
    <row r="296" spans="1:7" ht="38.25" x14ac:dyDescent="0.2">
      <c r="A296" s="70"/>
      <c r="B296" s="29" t="s">
        <v>125</v>
      </c>
      <c r="C296" s="27" t="s">
        <v>131</v>
      </c>
      <c r="D296" s="13" t="s">
        <v>132</v>
      </c>
      <c r="E296" s="11">
        <v>0</v>
      </c>
      <c r="F296" s="11">
        <v>1489.395</v>
      </c>
      <c r="G296" s="43"/>
    </row>
    <row r="297" spans="1:7" ht="38.25" x14ac:dyDescent="0.2">
      <c r="A297" s="70"/>
      <c r="B297" s="29" t="s">
        <v>125</v>
      </c>
      <c r="C297" s="27" t="s">
        <v>324</v>
      </c>
      <c r="D297" s="13" t="s">
        <v>323</v>
      </c>
      <c r="E297" s="11">
        <v>0</v>
      </c>
      <c r="F297" s="11">
        <v>-13.754</v>
      </c>
      <c r="G297" s="43"/>
    </row>
    <row r="298" spans="1:7" ht="25.5" hidden="1" x14ac:dyDescent="0.2">
      <c r="A298" s="70"/>
      <c r="B298" s="29" t="s">
        <v>125</v>
      </c>
      <c r="C298" s="27" t="s">
        <v>325</v>
      </c>
      <c r="D298" s="13" t="s">
        <v>326</v>
      </c>
      <c r="E298" s="11">
        <v>0</v>
      </c>
      <c r="F298" s="11">
        <v>0</v>
      </c>
      <c r="G298" s="43"/>
    </row>
    <row r="299" spans="1:7" ht="38.25" hidden="1" x14ac:dyDescent="0.2">
      <c r="A299" s="71"/>
      <c r="B299" s="29" t="s">
        <v>125</v>
      </c>
      <c r="C299" s="27" t="s">
        <v>64</v>
      </c>
      <c r="D299" s="13" t="s">
        <v>65</v>
      </c>
      <c r="E299" s="11">
        <v>0</v>
      </c>
      <c r="F299" s="11">
        <v>0</v>
      </c>
      <c r="G299" s="43"/>
    </row>
    <row r="300" spans="1:7" s="48" customFormat="1" x14ac:dyDescent="0.2">
      <c r="A300" s="49" t="s">
        <v>309</v>
      </c>
      <c r="B300" s="50"/>
      <c r="C300" s="35"/>
      <c r="D300" s="51"/>
      <c r="E300" s="52">
        <f>SUM(E280:E299)</f>
        <v>10425.200000000001</v>
      </c>
      <c r="F300" s="52">
        <f>SUM(F280:F299)</f>
        <v>58918.514999999992</v>
      </c>
      <c r="G300" s="47">
        <f t="shared" si="3"/>
        <v>565.15476921306049</v>
      </c>
    </row>
    <row r="301" spans="1:7" ht="102" x14ac:dyDescent="0.2">
      <c r="A301" s="69" t="s">
        <v>134</v>
      </c>
      <c r="B301" s="29" t="s">
        <v>133</v>
      </c>
      <c r="C301" s="27" t="s">
        <v>135</v>
      </c>
      <c r="D301" s="13" t="s">
        <v>136</v>
      </c>
      <c r="E301" s="11">
        <v>0</v>
      </c>
      <c r="F301" s="11">
        <v>41.442</v>
      </c>
      <c r="G301" s="43"/>
    </row>
    <row r="302" spans="1:7" ht="102" hidden="1" x14ac:dyDescent="0.2">
      <c r="A302" s="70"/>
      <c r="B302" s="29" t="s">
        <v>133</v>
      </c>
      <c r="C302" s="27" t="s">
        <v>137</v>
      </c>
      <c r="D302" s="13" t="s">
        <v>138</v>
      </c>
      <c r="E302" s="11">
        <v>0</v>
      </c>
      <c r="F302" s="11">
        <v>0</v>
      </c>
      <c r="G302" s="43"/>
    </row>
    <row r="303" spans="1:7" ht="38.25" x14ac:dyDescent="0.2">
      <c r="A303" s="70"/>
      <c r="B303" s="29" t="s">
        <v>133</v>
      </c>
      <c r="C303" s="27" t="s">
        <v>34</v>
      </c>
      <c r="D303" s="13" t="s">
        <v>35</v>
      </c>
      <c r="E303" s="11">
        <v>0</v>
      </c>
      <c r="F303" s="11">
        <v>14.016</v>
      </c>
      <c r="G303" s="43"/>
    </row>
    <row r="304" spans="1:7" ht="25.5" x14ac:dyDescent="0.2">
      <c r="A304" s="70"/>
      <c r="B304" s="29" t="s">
        <v>133</v>
      </c>
      <c r="C304" s="27" t="s">
        <v>36</v>
      </c>
      <c r="D304" s="13" t="s">
        <v>37</v>
      </c>
      <c r="E304" s="11">
        <v>0</v>
      </c>
      <c r="F304" s="11">
        <v>7459.7020000000002</v>
      </c>
      <c r="G304" s="43"/>
    </row>
    <row r="305" spans="1:7" ht="76.5" hidden="1" x14ac:dyDescent="0.2">
      <c r="A305" s="70"/>
      <c r="B305" s="29" t="s">
        <v>133</v>
      </c>
      <c r="C305" s="27" t="s">
        <v>38</v>
      </c>
      <c r="D305" s="13" t="s">
        <v>39</v>
      </c>
      <c r="E305" s="11">
        <v>0</v>
      </c>
      <c r="F305" s="11">
        <v>0</v>
      </c>
      <c r="G305" s="43"/>
    </row>
    <row r="306" spans="1:7" ht="76.5" hidden="1" x14ac:dyDescent="0.2">
      <c r="A306" s="70"/>
      <c r="B306" s="29" t="s">
        <v>133</v>
      </c>
      <c r="C306" s="27" t="s">
        <v>40</v>
      </c>
      <c r="D306" s="13" t="s">
        <v>41</v>
      </c>
      <c r="E306" s="11">
        <v>0</v>
      </c>
      <c r="F306" s="11">
        <v>0</v>
      </c>
      <c r="G306" s="43"/>
    </row>
    <row r="307" spans="1:7" ht="63.75" hidden="1" x14ac:dyDescent="0.2">
      <c r="A307" s="70"/>
      <c r="B307" s="29" t="s">
        <v>133</v>
      </c>
      <c r="C307" s="27" t="s">
        <v>54</v>
      </c>
      <c r="D307" s="13" t="s">
        <v>55</v>
      </c>
      <c r="E307" s="11">
        <v>0</v>
      </c>
      <c r="F307" s="11">
        <v>0</v>
      </c>
      <c r="G307" s="43"/>
    </row>
    <row r="308" spans="1:7" ht="38.25" x14ac:dyDescent="0.2">
      <c r="A308" s="70"/>
      <c r="B308" s="29" t="s">
        <v>133</v>
      </c>
      <c r="C308" s="27" t="s">
        <v>58</v>
      </c>
      <c r="D308" s="13" t="s">
        <v>59</v>
      </c>
      <c r="E308" s="11">
        <v>0</v>
      </c>
      <c r="F308" s="11">
        <v>225.386</v>
      </c>
      <c r="G308" s="43"/>
    </row>
    <row r="309" spans="1:7" ht="25.5" hidden="1" x14ac:dyDescent="0.2">
      <c r="A309" s="70"/>
      <c r="B309" s="29" t="s">
        <v>133</v>
      </c>
      <c r="C309" s="27" t="s">
        <v>60</v>
      </c>
      <c r="D309" s="13" t="s">
        <v>61</v>
      </c>
      <c r="E309" s="11">
        <v>0</v>
      </c>
      <c r="F309" s="11">
        <v>0</v>
      </c>
      <c r="G309" s="43"/>
    </row>
    <row r="310" spans="1:7" hidden="1" x14ac:dyDescent="0.2">
      <c r="A310" s="70"/>
      <c r="B310" s="29" t="s">
        <v>133</v>
      </c>
      <c r="C310" s="27" t="s">
        <v>62</v>
      </c>
      <c r="D310" s="13" t="s">
        <v>63</v>
      </c>
      <c r="E310" s="11">
        <v>0</v>
      </c>
      <c r="F310" s="11">
        <v>0</v>
      </c>
      <c r="G310" s="43"/>
    </row>
    <row r="311" spans="1:7" ht="63.75" x14ac:dyDescent="0.2">
      <c r="A311" s="70"/>
      <c r="B311" s="30" t="s">
        <v>133</v>
      </c>
      <c r="C311" s="27" t="s">
        <v>605</v>
      </c>
      <c r="D311" s="13" t="s">
        <v>606</v>
      </c>
      <c r="E311" s="11">
        <v>0</v>
      </c>
      <c r="F311" s="11">
        <v>7028.2780000000002</v>
      </c>
      <c r="G311" s="43"/>
    </row>
    <row r="312" spans="1:7" ht="51" hidden="1" x14ac:dyDescent="0.2">
      <c r="A312" s="70"/>
      <c r="B312" s="29" t="s">
        <v>133</v>
      </c>
      <c r="C312" s="27" t="s">
        <v>139</v>
      </c>
      <c r="D312" s="13" t="s">
        <v>420</v>
      </c>
      <c r="E312" s="11">
        <f>3864.8-3864.8</f>
        <v>0</v>
      </c>
      <c r="F312" s="11">
        <v>0</v>
      </c>
      <c r="G312" s="43"/>
    </row>
    <row r="313" spans="1:7" ht="38.25" x14ac:dyDescent="0.2">
      <c r="A313" s="70"/>
      <c r="B313" s="29" t="s">
        <v>133</v>
      </c>
      <c r="C313" s="27" t="s">
        <v>190</v>
      </c>
      <c r="D313" s="13" t="s">
        <v>191</v>
      </c>
      <c r="E313" s="11">
        <v>20000</v>
      </c>
      <c r="F313" s="11">
        <v>0</v>
      </c>
      <c r="G313" s="43">
        <f t="shared" ref="G313:G362" si="4">F313/E313*100</f>
        <v>0</v>
      </c>
    </row>
    <row r="314" spans="1:7" x14ac:dyDescent="0.2">
      <c r="A314" s="70"/>
      <c r="B314" s="29" t="s">
        <v>133</v>
      </c>
      <c r="C314" s="27" t="s">
        <v>127</v>
      </c>
      <c r="D314" s="13" t="s">
        <v>128</v>
      </c>
      <c r="E314" s="11">
        <v>70901.399999999994</v>
      </c>
      <c r="F314" s="11">
        <v>73033.513999999996</v>
      </c>
      <c r="G314" s="43">
        <f t="shared" si="4"/>
        <v>103.00715359640289</v>
      </c>
    </row>
    <row r="315" spans="1:7" ht="25.5" x14ac:dyDescent="0.2">
      <c r="A315" s="70"/>
      <c r="B315" s="29" t="s">
        <v>133</v>
      </c>
      <c r="C315" s="27" t="s">
        <v>140</v>
      </c>
      <c r="D315" s="13" t="s">
        <v>141</v>
      </c>
      <c r="E315" s="11">
        <v>136658.6</v>
      </c>
      <c r="F315" s="11">
        <v>0</v>
      </c>
      <c r="G315" s="43">
        <f t="shared" si="4"/>
        <v>0</v>
      </c>
    </row>
    <row r="316" spans="1:7" ht="38.25" x14ac:dyDescent="0.2">
      <c r="A316" s="70"/>
      <c r="B316" s="29" t="s">
        <v>133</v>
      </c>
      <c r="C316" s="27" t="s">
        <v>142</v>
      </c>
      <c r="D316" s="13" t="s">
        <v>143</v>
      </c>
      <c r="E316" s="11">
        <v>3748080.2</v>
      </c>
      <c r="F316" s="11">
        <v>4284858.2549999999</v>
      </c>
      <c r="G316" s="43">
        <f t="shared" si="4"/>
        <v>114.32141326645038</v>
      </c>
    </row>
    <row r="317" spans="1:7" ht="76.5" x14ac:dyDescent="0.2">
      <c r="A317" s="70"/>
      <c r="B317" s="30" t="s">
        <v>133</v>
      </c>
      <c r="C317" s="27" t="s">
        <v>618</v>
      </c>
      <c r="D317" s="13" t="s">
        <v>619</v>
      </c>
      <c r="E317" s="11">
        <v>0</v>
      </c>
      <c r="F317" s="11">
        <v>90875.8</v>
      </c>
      <c r="G317" s="43"/>
    </row>
    <row r="318" spans="1:7" ht="76.5" x14ac:dyDescent="0.2">
      <c r="A318" s="70"/>
      <c r="B318" s="29" t="s">
        <v>133</v>
      </c>
      <c r="C318" s="27" t="s">
        <v>144</v>
      </c>
      <c r="D318" s="13" t="s">
        <v>145</v>
      </c>
      <c r="E318" s="11">
        <v>520</v>
      </c>
      <c r="F318" s="11">
        <v>520</v>
      </c>
      <c r="G318" s="43">
        <f t="shared" si="4"/>
        <v>100</v>
      </c>
    </row>
    <row r="319" spans="1:7" ht="25.5" x14ac:dyDescent="0.2">
      <c r="A319" s="70"/>
      <c r="B319" s="29" t="s">
        <v>133</v>
      </c>
      <c r="C319" s="27" t="s">
        <v>146</v>
      </c>
      <c r="D319" s="13" t="s">
        <v>147</v>
      </c>
      <c r="E319" s="11">
        <v>204394.6</v>
      </c>
      <c r="F319" s="11">
        <v>193293.7</v>
      </c>
      <c r="G319" s="43">
        <f t="shared" si="4"/>
        <v>94.568887827760619</v>
      </c>
    </row>
    <row r="320" spans="1:7" ht="25.5" x14ac:dyDescent="0.2">
      <c r="A320" s="70"/>
      <c r="B320" s="29" t="s">
        <v>133</v>
      </c>
      <c r="C320" s="27" t="s">
        <v>148</v>
      </c>
      <c r="D320" s="13" t="s">
        <v>149</v>
      </c>
      <c r="E320" s="11">
        <v>102162.5</v>
      </c>
      <c r="F320" s="11">
        <v>138213.9</v>
      </c>
      <c r="G320" s="43">
        <f t="shared" si="4"/>
        <v>135.28829071332436</v>
      </c>
    </row>
    <row r="321" spans="1:7" ht="25.5" x14ac:dyDescent="0.2">
      <c r="A321" s="70"/>
      <c r="B321" s="29" t="s">
        <v>133</v>
      </c>
      <c r="C321" s="27" t="s">
        <v>150</v>
      </c>
      <c r="D321" s="13" t="s">
        <v>151</v>
      </c>
      <c r="E321" s="11">
        <v>62325.599999999999</v>
      </c>
      <c r="F321" s="11">
        <v>0</v>
      </c>
      <c r="G321" s="43">
        <f t="shared" si="4"/>
        <v>0</v>
      </c>
    </row>
    <row r="322" spans="1:7" ht="63.75" x14ac:dyDescent="0.2">
      <c r="A322" s="70"/>
      <c r="B322" s="29" t="s">
        <v>133</v>
      </c>
      <c r="C322" s="27" t="s">
        <v>152</v>
      </c>
      <c r="D322" s="13" t="s">
        <v>153</v>
      </c>
      <c r="E322" s="11">
        <v>10786.9</v>
      </c>
      <c r="F322" s="11">
        <v>0</v>
      </c>
      <c r="G322" s="43">
        <f t="shared" si="4"/>
        <v>0</v>
      </c>
    </row>
    <row r="323" spans="1:7" ht="51" x14ac:dyDescent="0.2">
      <c r="A323" s="70"/>
      <c r="B323" s="29" t="s">
        <v>133</v>
      </c>
      <c r="C323" s="27" t="s">
        <v>154</v>
      </c>
      <c r="D323" s="13" t="s">
        <v>155</v>
      </c>
      <c r="E323" s="11">
        <v>3435259.9</v>
      </c>
      <c r="F323" s="11">
        <v>3780653.2</v>
      </c>
      <c r="G323" s="43">
        <f t="shared" si="4"/>
        <v>110.05435716814324</v>
      </c>
    </row>
    <row r="324" spans="1:7" ht="76.5" x14ac:dyDescent="0.2">
      <c r="A324" s="70"/>
      <c r="B324" s="29" t="s">
        <v>133</v>
      </c>
      <c r="C324" s="27" t="s">
        <v>156</v>
      </c>
      <c r="D324" s="13" t="s">
        <v>157</v>
      </c>
      <c r="E324" s="11">
        <v>122903.2</v>
      </c>
      <c r="F324" s="11">
        <v>0</v>
      </c>
      <c r="G324" s="43">
        <f t="shared" si="4"/>
        <v>0</v>
      </c>
    </row>
    <row r="325" spans="1:7" ht="25.5" x14ac:dyDescent="0.2">
      <c r="A325" s="70"/>
      <c r="B325" s="29" t="s">
        <v>133</v>
      </c>
      <c r="C325" s="27" t="s">
        <v>220</v>
      </c>
      <c r="D325" s="13" t="s">
        <v>221</v>
      </c>
      <c r="E325" s="11">
        <v>2000</v>
      </c>
      <c r="F325" s="11">
        <v>11303.298000000001</v>
      </c>
      <c r="G325" s="43">
        <f t="shared" si="4"/>
        <v>565.16489999999999</v>
      </c>
    </row>
    <row r="326" spans="1:7" ht="25.5" hidden="1" x14ac:dyDescent="0.2">
      <c r="A326" s="70"/>
      <c r="B326" s="29" t="s">
        <v>133</v>
      </c>
      <c r="C326" s="27" t="s">
        <v>103</v>
      </c>
      <c r="D326" s="13" t="s">
        <v>104</v>
      </c>
      <c r="E326" s="11">
        <v>0</v>
      </c>
      <c r="F326" s="11">
        <v>0</v>
      </c>
      <c r="G326" s="43"/>
    </row>
    <row r="327" spans="1:7" ht="38.25" x14ac:dyDescent="0.2">
      <c r="A327" s="70"/>
      <c r="B327" s="29" t="s">
        <v>133</v>
      </c>
      <c r="C327" s="27" t="s">
        <v>129</v>
      </c>
      <c r="D327" s="13" t="s">
        <v>130</v>
      </c>
      <c r="E327" s="11">
        <v>0</v>
      </c>
      <c r="F327" s="11">
        <v>202.63900000000001</v>
      </c>
      <c r="G327" s="43"/>
    </row>
    <row r="328" spans="1:7" ht="38.25" x14ac:dyDescent="0.2">
      <c r="A328" s="70"/>
      <c r="B328" s="29" t="s">
        <v>133</v>
      </c>
      <c r="C328" s="27" t="s">
        <v>131</v>
      </c>
      <c r="D328" s="13" t="s">
        <v>132</v>
      </c>
      <c r="E328" s="11">
        <v>0</v>
      </c>
      <c r="F328" s="11">
        <v>1898.817</v>
      </c>
      <c r="G328" s="43"/>
    </row>
    <row r="329" spans="1:7" ht="51" hidden="1" x14ac:dyDescent="0.2">
      <c r="A329" s="70"/>
      <c r="B329" s="29" t="s">
        <v>133</v>
      </c>
      <c r="C329" s="27" t="s">
        <v>158</v>
      </c>
      <c r="D329" s="13" t="s">
        <v>159</v>
      </c>
      <c r="E329" s="11">
        <v>0</v>
      </c>
      <c r="F329" s="11">
        <v>0</v>
      </c>
      <c r="G329" s="43"/>
    </row>
    <row r="330" spans="1:7" ht="51" hidden="1" x14ac:dyDescent="0.2">
      <c r="A330" s="70"/>
      <c r="B330" s="29" t="s">
        <v>133</v>
      </c>
      <c r="C330" s="27" t="s">
        <v>160</v>
      </c>
      <c r="D330" s="13" t="s">
        <v>161</v>
      </c>
      <c r="E330" s="11">
        <v>0</v>
      </c>
      <c r="F330" s="11">
        <v>0</v>
      </c>
      <c r="G330" s="43"/>
    </row>
    <row r="331" spans="1:7" ht="51" hidden="1" x14ac:dyDescent="0.2">
      <c r="A331" s="70"/>
      <c r="B331" s="29" t="s">
        <v>133</v>
      </c>
      <c r="C331" s="27" t="s">
        <v>319</v>
      </c>
      <c r="D331" s="13" t="s">
        <v>320</v>
      </c>
      <c r="E331" s="11">
        <v>0</v>
      </c>
      <c r="F331" s="11">
        <v>0</v>
      </c>
      <c r="G331" s="43"/>
    </row>
    <row r="332" spans="1:7" ht="38.25" x14ac:dyDescent="0.2">
      <c r="A332" s="71"/>
      <c r="B332" s="29" t="s">
        <v>133</v>
      </c>
      <c r="C332" s="27" t="s">
        <v>64</v>
      </c>
      <c r="D332" s="13" t="s">
        <v>65</v>
      </c>
      <c r="E332" s="11">
        <v>0</v>
      </c>
      <c r="F332" s="11">
        <v>-51287.171000000002</v>
      </c>
      <c r="G332" s="43"/>
    </row>
    <row r="333" spans="1:7" s="48" customFormat="1" x14ac:dyDescent="0.2">
      <c r="A333" s="49" t="s">
        <v>309</v>
      </c>
      <c r="B333" s="50"/>
      <c r="C333" s="35"/>
      <c r="D333" s="51"/>
      <c r="E333" s="52">
        <f>SUM(E301:E332)</f>
        <v>7915992.9000000013</v>
      </c>
      <c r="F333" s="52">
        <f>SUM(F301:F332)</f>
        <v>8538334.7760000005</v>
      </c>
      <c r="G333" s="47">
        <f t="shared" si="4"/>
        <v>107.86182963857887</v>
      </c>
    </row>
    <row r="334" spans="1:7" ht="25.5" hidden="1" x14ac:dyDescent="0.2">
      <c r="A334" s="69" t="s">
        <v>163</v>
      </c>
      <c r="B334" s="29" t="s">
        <v>162</v>
      </c>
      <c r="C334" s="27" t="s">
        <v>32</v>
      </c>
      <c r="D334" s="13" t="s">
        <v>33</v>
      </c>
      <c r="E334" s="11">
        <v>0</v>
      </c>
      <c r="F334" s="11">
        <v>0</v>
      </c>
      <c r="G334" s="43"/>
    </row>
    <row r="335" spans="1:7" ht="25.5" x14ac:dyDescent="0.2">
      <c r="A335" s="70"/>
      <c r="B335" s="29" t="s">
        <v>162</v>
      </c>
      <c r="C335" s="27" t="s">
        <v>36</v>
      </c>
      <c r="D335" s="13" t="s">
        <v>37</v>
      </c>
      <c r="E335" s="11">
        <v>0</v>
      </c>
      <c r="F335" s="11">
        <v>9.9469999999999992</v>
      </c>
      <c r="G335" s="43"/>
    </row>
    <row r="336" spans="1:7" ht="76.5" hidden="1" x14ac:dyDescent="0.2">
      <c r="A336" s="70"/>
      <c r="B336" s="29" t="s">
        <v>162</v>
      </c>
      <c r="C336" s="27" t="s">
        <v>38</v>
      </c>
      <c r="D336" s="13" t="s">
        <v>39</v>
      </c>
      <c r="E336" s="11">
        <v>0</v>
      </c>
      <c r="F336" s="11">
        <v>0</v>
      </c>
      <c r="G336" s="43"/>
    </row>
    <row r="337" spans="1:7" ht="76.5" hidden="1" x14ac:dyDescent="0.2">
      <c r="A337" s="70"/>
      <c r="B337" s="29" t="s">
        <v>162</v>
      </c>
      <c r="C337" s="27" t="s">
        <v>40</v>
      </c>
      <c r="D337" s="13" t="s">
        <v>41</v>
      </c>
      <c r="E337" s="11">
        <v>0</v>
      </c>
      <c r="F337" s="11">
        <v>0</v>
      </c>
      <c r="G337" s="43"/>
    </row>
    <row r="338" spans="1:7" ht="63.75" hidden="1" x14ac:dyDescent="0.2">
      <c r="A338" s="70"/>
      <c r="B338" s="29" t="s">
        <v>162</v>
      </c>
      <c r="C338" s="27" t="s">
        <v>54</v>
      </c>
      <c r="D338" s="13" t="s">
        <v>55</v>
      </c>
      <c r="E338" s="11">
        <v>0</v>
      </c>
      <c r="F338" s="11">
        <v>0</v>
      </c>
      <c r="G338" s="43"/>
    </row>
    <row r="339" spans="1:7" ht="63.75" x14ac:dyDescent="0.2">
      <c r="A339" s="70"/>
      <c r="B339" s="29" t="s">
        <v>162</v>
      </c>
      <c r="C339" s="27" t="s">
        <v>164</v>
      </c>
      <c r="D339" s="13" t="s">
        <v>165</v>
      </c>
      <c r="E339" s="11">
        <v>0</v>
      </c>
      <c r="F339" s="11">
        <v>129.89699999999999</v>
      </c>
      <c r="G339" s="43"/>
    </row>
    <row r="340" spans="1:7" ht="51" x14ac:dyDescent="0.2">
      <c r="A340" s="70"/>
      <c r="B340" s="29" t="s">
        <v>162</v>
      </c>
      <c r="C340" s="27" t="s">
        <v>56</v>
      </c>
      <c r="D340" s="13" t="s">
        <v>57</v>
      </c>
      <c r="E340" s="11">
        <f>780+837.7</f>
        <v>1617.7</v>
      </c>
      <c r="F340" s="11">
        <v>4682.7520000000004</v>
      </c>
      <c r="G340" s="43">
        <f t="shared" si="4"/>
        <v>289.46974099029489</v>
      </c>
    </row>
    <row r="341" spans="1:7" ht="38.25" x14ac:dyDescent="0.2">
      <c r="A341" s="70"/>
      <c r="B341" s="29" t="s">
        <v>162</v>
      </c>
      <c r="C341" s="27" t="s">
        <v>58</v>
      </c>
      <c r="D341" s="13" t="s">
        <v>59</v>
      </c>
      <c r="E341" s="11">
        <v>37.1</v>
      </c>
      <c r="F341" s="11">
        <v>79.980999999999995</v>
      </c>
      <c r="G341" s="43">
        <f t="shared" si="4"/>
        <v>215.58221024258759</v>
      </c>
    </row>
    <row r="342" spans="1:7" ht="25.5" hidden="1" x14ac:dyDescent="0.2">
      <c r="A342" s="70"/>
      <c r="B342" s="29" t="s">
        <v>162</v>
      </c>
      <c r="C342" s="27" t="s">
        <v>60</v>
      </c>
      <c r="D342" s="13" t="s">
        <v>61</v>
      </c>
      <c r="E342" s="11">
        <v>0</v>
      </c>
      <c r="F342" s="11">
        <v>0</v>
      </c>
      <c r="G342" s="43"/>
    </row>
    <row r="343" spans="1:7" hidden="1" x14ac:dyDescent="0.2">
      <c r="A343" s="70"/>
      <c r="B343" s="29" t="s">
        <v>162</v>
      </c>
      <c r="C343" s="27" t="s">
        <v>62</v>
      </c>
      <c r="D343" s="13" t="s">
        <v>63</v>
      </c>
      <c r="E343" s="11">
        <v>0</v>
      </c>
      <c r="F343" s="11">
        <v>0</v>
      </c>
      <c r="G343" s="43"/>
    </row>
    <row r="344" spans="1:7" ht="38.25" x14ac:dyDescent="0.2">
      <c r="A344" s="70"/>
      <c r="B344" s="29" t="s">
        <v>162</v>
      </c>
      <c r="C344" s="27" t="s">
        <v>166</v>
      </c>
      <c r="D344" s="13" t="s">
        <v>167</v>
      </c>
      <c r="E344" s="11">
        <v>1588.1</v>
      </c>
      <c r="F344" s="11">
        <v>1588.1</v>
      </c>
      <c r="G344" s="43">
        <f t="shared" si="4"/>
        <v>100</v>
      </c>
    </row>
    <row r="345" spans="1:7" ht="25.5" hidden="1" x14ac:dyDescent="0.2">
      <c r="A345" s="70"/>
      <c r="B345" s="29" t="s">
        <v>162</v>
      </c>
      <c r="C345" s="27" t="s">
        <v>103</v>
      </c>
      <c r="D345" s="13" t="s">
        <v>104</v>
      </c>
      <c r="E345" s="11">
        <v>0</v>
      </c>
      <c r="F345" s="11">
        <v>0</v>
      </c>
      <c r="G345" s="43"/>
    </row>
    <row r="346" spans="1:7" ht="38.25" hidden="1" x14ac:dyDescent="0.2">
      <c r="A346" s="71"/>
      <c r="B346" s="29" t="s">
        <v>162</v>
      </c>
      <c r="C346" s="27" t="s">
        <v>64</v>
      </c>
      <c r="D346" s="13" t="s">
        <v>65</v>
      </c>
      <c r="E346" s="11">
        <v>0</v>
      </c>
      <c r="F346" s="11">
        <v>0</v>
      </c>
      <c r="G346" s="43"/>
    </row>
    <row r="347" spans="1:7" s="48" customFormat="1" x14ac:dyDescent="0.2">
      <c r="A347" s="49" t="s">
        <v>309</v>
      </c>
      <c r="B347" s="50"/>
      <c r="C347" s="35"/>
      <c r="D347" s="51"/>
      <c r="E347" s="52">
        <f>SUM(E334:E346)</f>
        <v>3242.8999999999996</v>
      </c>
      <c r="F347" s="52">
        <f>SUM(F334:F346)</f>
        <v>6490.6769999999997</v>
      </c>
      <c r="G347" s="47">
        <f t="shared" si="4"/>
        <v>200.15039008295048</v>
      </c>
    </row>
    <row r="348" spans="1:7" s="48" customFormat="1" ht="102" x14ac:dyDescent="0.2">
      <c r="A348" s="66" t="s">
        <v>169</v>
      </c>
      <c r="B348" s="30" t="s">
        <v>168</v>
      </c>
      <c r="C348" s="27" t="s">
        <v>135</v>
      </c>
      <c r="D348" s="13" t="s">
        <v>136</v>
      </c>
      <c r="E348" s="11">
        <v>0</v>
      </c>
      <c r="F348" s="11">
        <v>751.01800000000003</v>
      </c>
      <c r="G348" s="47"/>
    </row>
    <row r="349" spans="1:7" ht="25.5" hidden="1" x14ac:dyDescent="0.2">
      <c r="A349" s="67"/>
      <c r="B349" s="29" t="s">
        <v>168</v>
      </c>
      <c r="C349" s="27" t="s">
        <v>32</v>
      </c>
      <c r="D349" s="13" t="s">
        <v>33</v>
      </c>
      <c r="E349" s="11">
        <v>0</v>
      </c>
      <c r="F349" s="11">
        <v>0</v>
      </c>
      <c r="G349" s="43"/>
    </row>
    <row r="350" spans="1:7" ht="25.5" x14ac:dyDescent="0.2">
      <c r="A350" s="67"/>
      <c r="B350" s="29" t="s">
        <v>168</v>
      </c>
      <c r="C350" s="27" t="s">
        <v>36</v>
      </c>
      <c r="D350" s="13" t="s">
        <v>37</v>
      </c>
      <c r="E350" s="11">
        <v>0</v>
      </c>
      <c r="F350" s="11">
        <v>169.40100000000001</v>
      </c>
      <c r="G350" s="43"/>
    </row>
    <row r="351" spans="1:7" ht="76.5" hidden="1" x14ac:dyDescent="0.2">
      <c r="A351" s="67"/>
      <c r="B351" s="29" t="s">
        <v>168</v>
      </c>
      <c r="C351" s="27" t="s">
        <v>38</v>
      </c>
      <c r="D351" s="13" t="s">
        <v>39</v>
      </c>
      <c r="E351" s="11">
        <v>0</v>
      </c>
      <c r="F351" s="11">
        <v>0</v>
      </c>
      <c r="G351" s="43"/>
    </row>
    <row r="352" spans="1:7" ht="76.5" hidden="1" x14ac:dyDescent="0.2">
      <c r="A352" s="67"/>
      <c r="B352" s="29" t="s">
        <v>168</v>
      </c>
      <c r="C352" s="27" t="s">
        <v>40</v>
      </c>
      <c r="D352" s="13" t="s">
        <v>41</v>
      </c>
      <c r="E352" s="11">
        <v>0</v>
      </c>
      <c r="F352" s="11">
        <v>0</v>
      </c>
      <c r="G352" s="43"/>
    </row>
    <row r="353" spans="1:7" ht="63.75" hidden="1" x14ac:dyDescent="0.2">
      <c r="A353" s="67"/>
      <c r="B353" s="29" t="s">
        <v>168</v>
      </c>
      <c r="C353" s="27" t="s">
        <v>54</v>
      </c>
      <c r="D353" s="13" t="s">
        <v>55</v>
      </c>
      <c r="E353" s="11">
        <v>0</v>
      </c>
      <c r="F353" s="11">
        <v>0</v>
      </c>
      <c r="G353" s="43"/>
    </row>
    <row r="354" spans="1:7" ht="63.75" x14ac:dyDescent="0.2">
      <c r="A354" s="67"/>
      <c r="B354" s="29" t="s">
        <v>168</v>
      </c>
      <c r="C354" s="27" t="s">
        <v>164</v>
      </c>
      <c r="D354" s="13" t="s">
        <v>165</v>
      </c>
      <c r="E354" s="11">
        <v>0</v>
      </c>
      <c r="F354" s="11">
        <v>-90</v>
      </c>
      <c r="G354" s="43"/>
    </row>
    <row r="355" spans="1:7" ht="51" x14ac:dyDescent="0.2">
      <c r="A355" s="67"/>
      <c r="B355" s="29" t="s">
        <v>168</v>
      </c>
      <c r="C355" s="27" t="s">
        <v>56</v>
      </c>
      <c r="D355" s="13" t="s">
        <v>57</v>
      </c>
      <c r="E355" s="11">
        <v>4901.8</v>
      </c>
      <c r="F355" s="11">
        <v>4833.1149999999998</v>
      </c>
      <c r="G355" s="43">
        <f t="shared" si="4"/>
        <v>98.5987800399853</v>
      </c>
    </row>
    <row r="356" spans="1:7" ht="38.25" x14ac:dyDescent="0.2">
      <c r="A356" s="67"/>
      <c r="B356" s="29" t="s">
        <v>168</v>
      </c>
      <c r="C356" s="27" t="s">
        <v>58</v>
      </c>
      <c r="D356" s="13" t="s">
        <v>59</v>
      </c>
      <c r="E356" s="11">
        <v>365.2</v>
      </c>
      <c r="F356" s="11">
        <v>899.2</v>
      </c>
      <c r="G356" s="43">
        <f t="shared" si="4"/>
        <v>246.2212486308872</v>
      </c>
    </row>
    <row r="357" spans="1:7" ht="25.5" x14ac:dyDescent="0.2">
      <c r="A357" s="67"/>
      <c r="B357" s="29" t="s">
        <v>168</v>
      </c>
      <c r="C357" s="27" t="s">
        <v>60</v>
      </c>
      <c r="D357" s="13" t="s">
        <v>61</v>
      </c>
      <c r="E357" s="11">
        <v>0</v>
      </c>
      <c r="F357" s="11">
        <v>6.1980000000000004</v>
      </c>
      <c r="G357" s="43"/>
    </row>
    <row r="358" spans="1:7" x14ac:dyDescent="0.2">
      <c r="A358" s="67"/>
      <c r="B358" s="29" t="s">
        <v>168</v>
      </c>
      <c r="C358" s="27" t="s">
        <v>62</v>
      </c>
      <c r="D358" s="13" t="s">
        <v>63</v>
      </c>
      <c r="E358" s="11">
        <v>0</v>
      </c>
      <c r="F358" s="11">
        <v>5.2519999999999998</v>
      </c>
      <c r="G358" s="43"/>
    </row>
    <row r="359" spans="1:7" ht="38.25" x14ac:dyDescent="0.2">
      <c r="A359" s="67"/>
      <c r="B359" s="29" t="s">
        <v>168</v>
      </c>
      <c r="C359" s="27" t="s">
        <v>166</v>
      </c>
      <c r="D359" s="13" t="s">
        <v>167</v>
      </c>
      <c r="E359" s="11">
        <v>4670.7</v>
      </c>
      <c r="F359" s="11">
        <v>4740.7</v>
      </c>
      <c r="G359" s="43">
        <f t="shared" si="4"/>
        <v>101.49870469094569</v>
      </c>
    </row>
    <row r="360" spans="1:7" ht="25.5" hidden="1" x14ac:dyDescent="0.2">
      <c r="A360" s="67"/>
      <c r="B360" s="29" t="s">
        <v>168</v>
      </c>
      <c r="C360" s="27" t="s">
        <v>103</v>
      </c>
      <c r="D360" s="13" t="s">
        <v>104</v>
      </c>
      <c r="E360" s="11">
        <v>0</v>
      </c>
      <c r="F360" s="11">
        <v>0</v>
      </c>
      <c r="G360" s="43"/>
    </row>
    <row r="361" spans="1:7" ht="38.25" hidden="1" x14ac:dyDescent="0.2">
      <c r="A361" s="68"/>
      <c r="B361" s="29" t="s">
        <v>168</v>
      </c>
      <c r="C361" s="27" t="s">
        <v>64</v>
      </c>
      <c r="D361" s="13" t="s">
        <v>65</v>
      </c>
      <c r="E361" s="11">
        <v>0</v>
      </c>
      <c r="F361" s="11">
        <v>0</v>
      </c>
      <c r="G361" s="43"/>
    </row>
    <row r="362" spans="1:7" s="48" customFormat="1" x14ac:dyDescent="0.2">
      <c r="A362" s="49" t="s">
        <v>309</v>
      </c>
      <c r="B362" s="50"/>
      <c r="C362" s="35"/>
      <c r="D362" s="51"/>
      <c r="E362" s="52">
        <f>SUM(E348:E361)</f>
        <v>9937.7000000000007</v>
      </c>
      <c r="F362" s="52">
        <f>SUM(F348:F361)</f>
        <v>11314.884</v>
      </c>
      <c r="G362" s="47">
        <f t="shared" si="4"/>
        <v>113.85817643921632</v>
      </c>
    </row>
    <row r="363" spans="1:7" ht="25.5" hidden="1" x14ac:dyDescent="0.2">
      <c r="A363" s="69" t="s">
        <v>171</v>
      </c>
      <c r="B363" s="29" t="s">
        <v>170</v>
      </c>
      <c r="C363" s="27" t="s">
        <v>32</v>
      </c>
      <c r="D363" s="13" t="s">
        <v>33</v>
      </c>
      <c r="E363" s="11">
        <v>0</v>
      </c>
      <c r="F363" s="11">
        <v>0</v>
      </c>
      <c r="G363" s="43"/>
    </row>
    <row r="364" spans="1:7" ht="25.5" x14ac:dyDescent="0.2">
      <c r="A364" s="70"/>
      <c r="B364" s="29" t="s">
        <v>170</v>
      </c>
      <c r="C364" s="27" t="s">
        <v>36</v>
      </c>
      <c r="D364" s="13" t="s">
        <v>37</v>
      </c>
      <c r="E364" s="11">
        <v>0</v>
      </c>
      <c r="F364" s="11">
        <v>71.266000000000005</v>
      </c>
      <c r="G364" s="43"/>
    </row>
    <row r="365" spans="1:7" ht="76.5" hidden="1" x14ac:dyDescent="0.2">
      <c r="A365" s="70"/>
      <c r="B365" s="29" t="s">
        <v>170</v>
      </c>
      <c r="C365" s="27" t="s">
        <v>38</v>
      </c>
      <c r="D365" s="13" t="s">
        <v>39</v>
      </c>
      <c r="E365" s="11">
        <v>0</v>
      </c>
      <c r="F365" s="11">
        <v>0</v>
      </c>
      <c r="G365" s="43"/>
    </row>
    <row r="366" spans="1:7" ht="76.5" hidden="1" x14ac:dyDescent="0.2">
      <c r="A366" s="70"/>
      <c r="B366" s="29" t="s">
        <v>170</v>
      </c>
      <c r="C366" s="27" t="s">
        <v>40</v>
      </c>
      <c r="D366" s="13" t="s">
        <v>41</v>
      </c>
      <c r="E366" s="11">
        <v>0</v>
      </c>
      <c r="F366" s="11">
        <v>0</v>
      </c>
      <c r="G366" s="43"/>
    </row>
    <row r="367" spans="1:7" ht="63.75" hidden="1" x14ac:dyDescent="0.2">
      <c r="A367" s="70"/>
      <c r="B367" s="29" t="s">
        <v>170</v>
      </c>
      <c r="C367" s="27" t="s">
        <v>54</v>
      </c>
      <c r="D367" s="13" t="s">
        <v>55</v>
      </c>
      <c r="E367" s="11">
        <v>0</v>
      </c>
      <c r="F367" s="11">
        <v>0</v>
      </c>
      <c r="G367" s="43"/>
    </row>
    <row r="368" spans="1:7" ht="63.75" x14ac:dyDescent="0.2">
      <c r="A368" s="70"/>
      <c r="B368" s="29" t="s">
        <v>170</v>
      </c>
      <c r="C368" s="27" t="s">
        <v>164</v>
      </c>
      <c r="D368" s="13" t="s">
        <v>165</v>
      </c>
      <c r="E368" s="11">
        <v>0</v>
      </c>
      <c r="F368" s="11">
        <v>6.25</v>
      </c>
      <c r="G368" s="43"/>
    </row>
    <row r="369" spans="1:7" ht="51" x14ac:dyDescent="0.2">
      <c r="A369" s="70"/>
      <c r="B369" s="29" t="s">
        <v>170</v>
      </c>
      <c r="C369" s="27" t="s">
        <v>56</v>
      </c>
      <c r="D369" s="13" t="s">
        <v>57</v>
      </c>
      <c r="E369" s="11">
        <f>2650.5+831</f>
        <v>3481.5</v>
      </c>
      <c r="F369" s="11">
        <v>7732.1220000000003</v>
      </c>
      <c r="G369" s="43">
        <f t="shared" ref="G369:G429" si="5">F369/E369*100</f>
        <v>222.09168461869885</v>
      </c>
    </row>
    <row r="370" spans="1:7" ht="38.25" x14ac:dyDescent="0.2">
      <c r="A370" s="70"/>
      <c r="B370" s="29" t="s">
        <v>170</v>
      </c>
      <c r="C370" s="27" t="s">
        <v>58</v>
      </c>
      <c r="D370" s="13" t="s">
        <v>59</v>
      </c>
      <c r="E370" s="11">
        <f>300.1+1016.3</f>
        <v>1316.4</v>
      </c>
      <c r="F370" s="11">
        <v>1514.29</v>
      </c>
      <c r="G370" s="43">
        <f t="shared" si="5"/>
        <v>115.03266484351261</v>
      </c>
    </row>
    <row r="371" spans="1:7" ht="25.5" hidden="1" x14ac:dyDescent="0.2">
      <c r="A371" s="70"/>
      <c r="B371" s="29" t="s">
        <v>170</v>
      </c>
      <c r="C371" s="27" t="s">
        <v>60</v>
      </c>
      <c r="D371" s="13" t="s">
        <v>61</v>
      </c>
      <c r="E371" s="11">
        <v>0</v>
      </c>
      <c r="F371" s="11">
        <v>0</v>
      </c>
      <c r="G371" s="43"/>
    </row>
    <row r="372" spans="1:7" x14ac:dyDescent="0.2">
      <c r="A372" s="70"/>
      <c r="B372" s="29" t="s">
        <v>170</v>
      </c>
      <c r="C372" s="27" t="s">
        <v>62</v>
      </c>
      <c r="D372" s="13" t="s">
        <v>63</v>
      </c>
      <c r="E372" s="11">
        <v>0</v>
      </c>
      <c r="F372" s="11">
        <v>0.28299999999999997</v>
      </c>
      <c r="G372" s="43"/>
    </row>
    <row r="373" spans="1:7" ht="38.25" x14ac:dyDescent="0.2">
      <c r="A373" s="70"/>
      <c r="B373" s="29" t="s">
        <v>170</v>
      </c>
      <c r="C373" s="27" t="s">
        <v>166</v>
      </c>
      <c r="D373" s="13" t="s">
        <v>167</v>
      </c>
      <c r="E373" s="11">
        <v>5071.6000000000004</v>
      </c>
      <c r="F373" s="11">
        <v>5071.6000000000004</v>
      </c>
      <c r="G373" s="43">
        <f t="shared" si="5"/>
        <v>100</v>
      </c>
    </row>
    <row r="374" spans="1:7" ht="25.5" hidden="1" x14ac:dyDescent="0.2">
      <c r="A374" s="70"/>
      <c r="B374" s="29" t="s">
        <v>170</v>
      </c>
      <c r="C374" s="27" t="s">
        <v>103</v>
      </c>
      <c r="D374" s="13" t="s">
        <v>104</v>
      </c>
      <c r="E374" s="11">
        <v>0</v>
      </c>
      <c r="F374" s="11">
        <v>0</v>
      </c>
      <c r="G374" s="43"/>
    </row>
    <row r="375" spans="1:7" ht="38.25" hidden="1" x14ac:dyDescent="0.2">
      <c r="A375" s="71"/>
      <c r="B375" s="29" t="s">
        <v>170</v>
      </c>
      <c r="C375" s="27" t="s">
        <v>64</v>
      </c>
      <c r="D375" s="13" t="s">
        <v>65</v>
      </c>
      <c r="E375" s="11">
        <v>0</v>
      </c>
      <c r="F375" s="11">
        <v>0</v>
      </c>
      <c r="G375" s="43"/>
    </row>
    <row r="376" spans="1:7" s="48" customFormat="1" x14ac:dyDescent="0.2">
      <c r="A376" s="49" t="s">
        <v>309</v>
      </c>
      <c r="B376" s="50"/>
      <c r="C376" s="35"/>
      <c r="D376" s="51"/>
      <c r="E376" s="52">
        <f>SUM(E363:E375)</f>
        <v>9869.5</v>
      </c>
      <c r="F376" s="52">
        <f>SUM(F363:F375)</f>
        <v>14395.811</v>
      </c>
      <c r="G376" s="47">
        <f t="shared" si="5"/>
        <v>145.86160393130351</v>
      </c>
    </row>
    <row r="377" spans="1:7" ht="25.5" hidden="1" x14ac:dyDescent="0.2">
      <c r="A377" s="69" t="s">
        <v>173</v>
      </c>
      <c r="B377" s="29" t="s">
        <v>172</v>
      </c>
      <c r="C377" s="27" t="s">
        <v>32</v>
      </c>
      <c r="D377" s="13" t="s">
        <v>33</v>
      </c>
      <c r="E377" s="11">
        <v>0</v>
      </c>
      <c r="F377" s="11">
        <v>0</v>
      </c>
      <c r="G377" s="43"/>
    </row>
    <row r="378" spans="1:7" ht="25.5" x14ac:dyDescent="0.2">
      <c r="A378" s="70"/>
      <c r="B378" s="29" t="s">
        <v>172</v>
      </c>
      <c r="C378" s="27" t="s">
        <v>36</v>
      </c>
      <c r="D378" s="13" t="s">
        <v>37</v>
      </c>
      <c r="E378" s="11">
        <v>0</v>
      </c>
      <c r="F378" s="11">
        <v>347.75200000000001</v>
      </c>
      <c r="G378" s="43"/>
    </row>
    <row r="379" spans="1:7" ht="76.5" hidden="1" x14ac:dyDescent="0.2">
      <c r="A379" s="70"/>
      <c r="B379" s="29" t="s">
        <v>172</v>
      </c>
      <c r="C379" s="27" t="s">
        <v>38</v>
      </c>
      <c r="D379" s="13" t="s">
        <v>39</v>
      </c>
      <c r="E379" s="11">
        <v>0</v>
      </c>
      <c r="F379" s="11">
        <v>0</v>
      </c>
      <c r="G379" s="43"/>
    </row>
    <row r="380" spans="1:7" ht="76.5" hidden="1" x14ac:dyDescent="0.2">
      <c r="A380" s="70"/>
      <c r="B380" s="29" t="s">
        <v>172</v>
      </c>
      <c r="C380" s="27" t="s">
        <v>40</v>
      </c>
      <c r="D380" s="13" t="s">
        <v>41</v>
      </c>
      <c r="E380" s="11">
        <v>0</v>
      </c>
      <c r="F380" s="11">
        <v>0</v>
      </c>
      <c r="G380" s="43"/>
    </row>
    <row r="381" spans="1:7" ht="63.75" hidden="1" x14ac:dyDescent="0.2">
      <c r="A381" s="70"/>
      <c r="B381" s="29" t="s">
        <v>172</v>
      </c>
      <c r="C381" s="27" t="s">
        <v>54</v>
      </c>
      <c r="D381" s="13" t="s">
        <v>55</v>
      </c>
      <c r="E381" s="11">
        <v>0</v>
      </c>
      <c r="F381" s="11">
        <v>0</v>
      </c>
      <c r="G381" s="43"/>
    </row>
    <row r="382" spans="1:7" ht="63.75" x14ac:dyDescent="0.2">
      <c r="A382" s="70"/>
      <c r="B382" s="29" t="s">
        <v>172</v>
      </c>
      <c r="C382" s="27" t="s">
        <v>164</v>
      </c>
      <c r="D382" s="13" t="s">
        <v>165</v>
      </c>
      <c r="E382" s="11">
        <v>0</v>
      </c>
      <c r="F382" s="11">
        <v>12.208</v>
      </c>
      <c r="G382" s="43"/>
    </row>
    <row r="383" spans="1:7" ht="51" x14ac:dyDescent="0.2">
      <c r="A383" s="70"/>
      <c r="B383" s="29" t="s">
        <v>172</v>
      </c>
      <c r="C383" s="27" t="s">
        <v>56</v>
      </c>
      <c r="D383" s="13" t="s">
        <v>57</v>
      </c>
      <c r="E383" s="11">
        <v>697</v>
      </c>
      <c r="F383" s="11">
        <v>2029.2950000000001</v>
      </c>
      <c r="G383" s="43">
        <f t="shared" si="5"/>
        <v>291.14705882352945</v>
      </c>
    </row>
    <row r="384" spans="1:7" ht="38.25" x14ac:dyDescent="0.2">
      <c r="A384" s="70"/>
      <c r="B384" s="29" t="s">
        <v>172</v>
      </c>
      <c r="C384" s="27" t="s">
        <v>58</v>
      </c>
      <c r="D384" s="13" t="s">
        <v>59</v>
      </c>
      <c r="E384" s="11">
        <v>181</v>
      </c>
      <c r="F384" s="11">
        <v>411.17700000000002</v>
      </c>
      <c r="G384" s="43">
        <f t="shared" si="5"/>
        <v>227.16961325966852</v>
      </c>
    </row>
    <row r="385" spans="1:7" ht="25.5" x14ac:dyDescent="0.2">
      <c r="A385" s="70"/>
      <c r="B385" s="29" t="s">
        <v>172</v>
      </c>
      <c r="C385" s="27" t="s">
        <v>60</v>
      </c>
      <c r="D385" s="13" t="s">
        <v>61</v>
      </c>
      <c r="E385" s="11">
        <v>0</v>
      </c>
      <c r="F385" s="11">
        <v>3</v>
      </c>
      <c r="G385" s="43"/>
    </row>
    <row r="386" spans="1:7" x14ac:dyDescent="0.2">
      <c r="A386" s="70"/>
      <c r="B386" s="29" t="s">
        <v>172</v>
      </c>
      <c r="C386" s="27" t="s">
        <v>62</v>
      </c>
      <c r="D386" s="13" t="s">
        <v>63</v>
      </c>
      <c r="E386" s="11">
        <v>0</v>
      </c>
      <c r="F386" s="11">
        <v>328.15800000000002</v>
      </c>
      <c r="G386" s="43"/>
    </row>
    <row r="387" spans="1:7" ht="38.25" x14ac:dyDescent="0.2">
      <c r="A387" s="70"/>
      <c r="B387" s="29" t="s">
        <v>172</v>
      </c>
      <c r="C387" s="27" t="s">
        <v>166</v>
      </c>
      <c r="D387" s="13" t="s">
        <v>167</v>
      </c>
      <c r="E387" s="11">
        <v>4257.3</v>
      </c>
      <c r="F387" s="11">
        <v>4257.3</v>
      </c>
      <c r="G387" s="43">
        <f t="shared" si="5"/>
        <v>100</v>
      </c>
    </row>
    <row r="388" spans="1:7" ht="25.5" hidden="1" x14ac:dyDescent="0.2">
      <c r="A388" s="70"/>
      <c r="B388" s="29" t="s">
        <v>172</v>
      </c>
      <c r="C388" s="27" t="s">
        <v>103</v>
      </c>
      <c r="D388" s="13" t="s">
        <v>104</v>
      </c>
      <c r="E388" s="11">
        <v>0</v>
      </c>
      <c r="F388" s="11">
        <v>0</v>
      </c>
      <c r="G388" s="43"/>
    </row>
    <row r="389" spans="1:7" ht="38.25" hidden="1" x14ac:dyDescent="0.2">
      <c r="A389" s="71"/>
      <c r="B389" s="29" t="s">
        <v>172</v>
      </c>
      <c r="C389" s="30" t="s">
        <v>64</v>
      </c>
      <c r="D389" s="12" t="s">
        <v>65</v>
      </c>
      <c r="E389" s="11">
        <v>0</v>
      </c>
      <c r="F389" s="11">
        <v>0</v>
      </c>
      <c r="G389" s="43"/>
    </row>
    <row r="390" spans="1:7" s="48" customFormat="1" x14ac:dyDescent="0.2">
      <c r="A390" s="49" t="s">
        <v>309</v>
      </c>
      <c r="B390" s="50"/>
      <c r="C390" s="35"/>
      <c r="D390" s="51"/>
      <c r="E390" s="52">
        <f>SUM(E377:E389)</f>
        <v>5135.3</v>
      </c>
      <c r="F390" s="52">
        <f>SUM(F377:F389)</f>
        <v>7388.89</v>
      </c>
      <c r="G390" s="47">
        <f t="shared" si="5"/>
        <v>143.88429108328626</v>
      </c>
    </row>
    <row r="391" spans="1:7" ht="25.5" hidden="1" x14ac:dyDescent="0.2">
      <c r="A391" s="69" t="s">
        <v>175</v>
      </c>
      <c r="B391" s="29" t="s">
        <v>174</v>
      </c>
      <c r="C391" s="27" t="s">
        <v>32</v>
      </c>
      <c r="D391" s="13" t="s">
        <v>33</v>
      </c>
      <c r="E391" s="11">
        <v>0</v>
      </c>
      <c r="F391" s="11">
        <v>0</v>
      </c>
      <c r="G391" s="43"/>
    </row>
    <row r="392" spans="1:7" ht="25.5" x14ac:dyDescent="0.2">
      <c r="A392" s="70"/>
      <c r="B392" s="29" t="s">
        <v>174</v>
      </c>
      <c r="C392" s="27" t="s">
        <v>36</v>
      </c>
      <c r="D392" s="13" t="s">
        <v>37</v>
      </c>
      <c r="E392" s="11">
        <v>0</v>
      </c>
      <c r="F392" s="11">
        <v>117.83499999999999</v>
      </c>
      <c r="G392" s="43"/>
    </row>
    <row r="393" spans="1:7" ht="76.5" hidden="1" x14ac:dyDescent="0.2">
      <c r="A393" s="70"/>
      <c r="B393" s="29" t="s">
        <v>174</v>
      </c>
      <c r="C393" s="27" t="s">
        <v>38</v>
      </c>
      <c r="D393" s="13" t="s">
        <v>39</v>
      </c>
      <c r="E393" s="11">
        <v>0</v>
      </c>
      <c r="F393" s="11">
        <v>0</v>
      </c>
      <c r="G393" s="43"/>
    </row>
    <row r="394" spans="1:7" ht="76.5" hidden="1" x14ac:dyDescent="0.2">
      <c r="A394" s="70"/>
      <c r="B394" s="29" t="s">
        <v>174</v>
      </c>
      <c r="C394" s="27" t="s">
        <v>40</v>
      </c>
      <c r="D394" s="13" t="s">
        <v>41</v>
      </c>
      <c r="E394" s="11">
        <v>0</v>
      </c>
      <c r="F394" s="11">
        <v>0</v>
      </c>
      <c r="G394" s="43"/>
    </row>
    <row r="395" spans="1:7" ht="63.75" x14ac:dyDescent="0.2">
      <c r="A395" s="70"/>
      <c r="B395" s="29" t="s">
        <v>174</v>
      </c>
      <c r="C395" s="27" t="s">
        <v>54</v>
      </c>
      <c r="D395" s="13" t="s">
        <v>55</v>
      </c>
      <c r="E395" s="11">
        <v>0</v>
      </c>
      <c r="F395" s="11">
        <v>5.6989999999999998</v>
      </c>
      <c r="G395" s="43"/>
    </row>
    <row r="396" spans="1:7" ht="63.75" x14ac:dyDescent="0.2">
      <c r="A396" s="70"/>
      <c r="B396" s="29" t="s">
        <v>174</v>
      </c>
      <c r="C396" s="27" t="s">
        <v>164</v>
      </c>
      <c r="D396" s="13" t="s">
        <v>165</v>
      </c>
      <c r="E396" s="11">
        <v>0</v>
      </c>
      <c r="F396" s="11">
        <v>20</v>
      </c>
      <c r="G396" s="43"/>
    </row>
    <row r="397" spans="1:7" ht="51" x14ac:dyDescent="0.2">
      <c r="A397" s="70"/>
      <c r="B397" s="29" t="s">
        <v>174</v>
      </c>
      <c r="C397" s="27" t="s">
        <v>56</v>
      </c>
      <c r="D397" s="13" t="s">
        <v>57</v>
      </c>
      <c r="E397" s="11">
        <f>1792.8+811.6</f>
        <v>2604.4</v>
      </c>
      <c r="F397" s="11">
        <v>2820.0349999999999</v>
      </c>
      <c r="G397" s="43">
        <f t="shared" si="5"/>
        <v>108.2796421440639</v>
      </c>
    </row>
    <row r="398" spans="1:7" ht="38.25" x14ac:dyDescent="0.2">
      <c r="A398" s="70"/>
      <c r="B398" s="29" t="s">
        <v>174</v>
      </c>
      <c r="C398" s="27" t="s">
        <v>58</v>
      </c>
      <c r="D398" s="13" t="s">
        <v>59</v>
      </c>
      <c r="E398" s="11">
        <v>86.4</v>
      </c>
      <c r="F398" s="11">
        <v>214.756</v>
      </c>
      <c r="G398" s="43">
        <f t="shared" si="5"/>
        <v>248.56018518518516</v>
      </c>
    </row>
    <row r="399" spans="1:7" ht="25.5" x14ac:dyDescent="0.2">
      <c r="A399" s="70"/>
      <c r="B399" s="29" t="s">
        <v>174</v>
      </c>
      <c r="C399" s="27" t="s">
        <v>60</v>
      </c>
      <c r="D399" s="13" t="s">
        <v>61</v>
      </c>
      <c r="E399" s="11">
        <v>0</v>
      </c>
      <c r="F399" s="11">
        <v>15</v>
      </c>
      <c r="G399" s="43"/>
    </row>
    <row r="400" spans="1:7" hidden="1" x14ac:dyDescent="0.2">
      <c r="A400" s="70"/>
      <c r="B400" s="29" t="s">
        <v>174</v>
      </c>
      <c r="C400" s="27" t="s">
        <v>62</v>
      </c>
      <c r="D400" s="13" t="s">
        <v>63</v>
      </c>
      <c r="E400" s="11">
        <v>0</v>
      </c>
      <c r="F400" s="11">
        <v>0</v>
      </c>
      <c r="G400" s="43"/>
    </row>
    <row r="401" spans="1:7" ht="38.25" x14ac:dyDescent="0.2">
      <c r="A401" s="70"/>
      <c r="B401" s="29" t="s">
        <v>174</v>
      </c>
      <c r="C401" s="27" t="s">
        <v>166</v>
      </c>
      <c r="D401" s="13" t="s">
        <v>167</v>
      </c>
      <c r="E401" s="11">
        <v>4670.7</v>
      </c>
      <c r="F401" s="11">
        <v>4670.7</v>
      </c>
      <c r="G401" s="43">
        <f t="shared" si="5"/>
        <v>100</v>
      </c>
    </row>
    <row r="402" spans="1:7" ht="25.5" hidden="1" x14ac:dyDescent="0.2">
      <c r="A402" s="70"/>
      <c r="B402" s="29" t="s">
        <v>174</v>
      </c>
      <c r="C402" s="27" t="s">
        <v>103</v>
      </c>
      <c r="D402" s="13" t="s">
        <v>104</v>
      </c>
      <c r="E402" s="11">
        <v>0</v>
      </c>
      <c r="F402" s="11">
        <v>0</v>
      </c>
      <c r="G402" s="43"/>
    </row>
    <row r="403" spans="1:7" ht="38.25" hidden="1" x14ac:dyDescent="0.2">
      <c r="A403" s="71"/>
      <c r="B403" s="29" t="s">
        <v>174</v>
      </c>
      <c r="C403" s="27" t="s">
        <v>64</v>
      </c>
      <c r="D403" s="13" t="s">
        <v>65</v>
      </c>
      <c r="E403" s="11">
        <v>0</v>
      </c>
      <c r="F403" s="11">
        <v>0</v>
      </c>
      <c r="G403" s="43"/>
    </row>
    <row r="404" spans="1:7" s="48" customFormat="1" x14ac:dyDescent="0.2">
      <c r="A404" s="49" t="s">
        <v>309</v>
      </c>
      <c r="B404" s="50"/>
      <c r="C404" s="35"/>
      <c r="D404" s="51"/>
      <c r="E404" s="52">
        <f>SUM(E391:E403)</f>
        <v>7361.5</v>
      </c>
      <c r="F404" s="52">
        <f>SUM(F391:F403)</f>
        <v>7864.0249999999996</v>
      </c>
      <c r="G404" s="47">
        <f t="shared" si="5"/>
        <v>106.82639407729401</v>
      </c>
    </row>
    <row r="405" spans="1:7" ht="25.5" hidden="1" x14ac:dyDescent="0.2">
      <c r="A405" s="69" t="s">
        <v>177</v>
      </c>
      <c r="B405" s="29" t="s">
        <v>176</v>
      </c>
      <c r="C405" s="27" t="s">
        <v>32</v>
      </c>
      <c r="D405" s="13" t="s">
        <v>33</v>
      </c>
      <c r="E405" s="11">
        <v>0</v>
      </c>
      <c r="F405" s="11">
        <v>0</v>
      </c>
      <c r="G405" s="43"/>
    </row>
    <row r="406" spans="1:7" ht="25.5" x14ac:dyDescent="0.2">
      <c r="A406" s="70"/>
      <c r="B406" s="29" t="s">
        <v>176</v>
      </c>
      <c r="C406" s="27" t="s">
        <v>36</v>
      </c>
      <c r="D406" s="13" t="s">
        <v>37</v>
      </c>
      <c r="E406" s="11">
        <v>0</v>
      </c>
      <c r="F406" s="11">
        <v>128.14099999999999</v>
      </c>
      <c r="G406" s="43"/>
    </row>
    <row r="407" spans="1:7" ht="76.5" hidden="1" x14ac:dyDescent="0.2">
      <c r="A407" s="70"/>
      <c r="B407" s="29" t="s">
        <v>176</v>
      </c>
      <c r="C407" s="27" t="s">
        <v>38</v>
      </c>
      <c r="D407" s="13" t="s">
        <v>39</v>
      </c>
      <c r="E407" s="11">
        <v>0</v>
      </c>
      <c r="F407" s="11">
        <v>0</v>
      </c>
      <c r="G407" s="43"/>
    </row>
    <row r="408" spans="1:7" ht="76.5" hidden="1" x14ac:dyDescent="0.2">
      <c r="A408" s="70"/>
      <c r="B408" s="29" t="s">
        <v>176</v>
      </c>
      <c r="C408" s="27" t="s">
        <v>40</v>
      </c>
      <c r="D408" s="13" t="s">
        <v>41</v>
      </c>
      <c r="E408" s="11">
        <v>0</v>
      </c>
      <c r="F408" s="11">
        <v>0</v>
      </c>
      <c r="G408" s="43"/>
    </row>
    <row r="409" spans="1:7" ht="63.75" hidden="1" x14ac:dyDescent="0.2">
      <c r="A409" s="70"/>
      <c r="B409" s="29" t="s">
        <v>176</v>
      </c>
      <c r="C409" s="27" t="s">
        <v>54</v>
      </c>
      <c r="D409" s="13" t="s">
        <v>55</v>
      </c>
      <c r="E409" s="11">
        <v>0</v>
      </c>
      <c r="F409" s="11">
        <v>0</v>
      </c>
      <c r="G409" s="43"/>
    </row>
    <row r="410" spans="1:7" ht="63.75" hidden="1" x14ac:dyDescent="0.2">
      <c r="A410" s="70"/>
      <c r="B410" s="29" t="s">
        <v>176</v>
      </c>
      <c r="C410" s="27" t="s">
        <v>164</v>
      </c>
      <c r="D410" s="13" t="s">
        <v>165</v>
      </c>
      <c r="E410" s="11">
        <v>0</v>
      </c>
      <c r="F410" s="11">
        <v>0</v>
      </c>
      <c r="G410" s="43"/>
    </row>
    <row r="411" spans="1:7" ht="51" x14ac:dyDescent="0.2">
      <c r="A411" s="70"/>
      <c r="B411" s="29" t="s">
        <v>176</v>
      </c>
      <c r="C411" s="27" t="s">
        <v>56</v>
      </c>
      <c r="D411" s="13" t="s">
        <v>57</v>
      </c>
      <c r="E411" s="11">
        <v>987</v>
      </c>
      <c r="F411" s="11">
        <v>1713.232</v>
      </c>
      <c r="G411" s="43">
        <f t="shared" si="5"/>
        <v>173.57973657548123</v>
      </c>
    </row>
    <row r="412" spans="1:7" ht="38.25" x14ac:dyDescent="0.2">
      <c r="A412" s="70"/>
      <c r="B412" s="29" t="s">
        <v>176</v>
      </c>
      <c r="C412" s="27" t="s">
        <v>58</v>
      </c>
      <c r="D412" s="13" t="s">
        <v>59</v>
      </c>
      <c r="E412" s="11">
        <v>526</v>
      </c>
      <c r="F412" s="11">
        <v>296.57799999999997</v>
      </c>
      <c r="G412" s="43">
        <f t="shared" si="5"/>
        <v>56.383650190114068</v>
      </c>
    </row>
    <row r="413" spans="1:7" ht="25.5" hidden="1" x14ac:dyDescent="0.2">
      <c r="A413" s="70"/>
      <c r="B413" s="29" t="s">
        <v>176</v>
      </c>
      <c r="C413" s="27" t="s">
        <v>60</v>
      </c>
      <c r="D413" s="13" t="s">
        <v>61</v>
      </c>
      <c r="E413" s="11">
        <v>0</v>
      </c>
      <c r="F413" s="11">
        <v>0</v>
      </c>
      <c r="G413" s="43"/>
    </row>
    <row r="414" spans="1:7" hidden="1" x14ac:dyDescent="0.2">
      <c r="A414" s="70"/>
      <c r="B414" s="29" t="s">
        <v>176</v>
      </c>
      <c r="C414" s="27" t="s">
        <v>62</v>
      </c>
      <c r="D414" s="13" t="s">
        <v>63</v>
      </c>
      <c r="E414" s="11">
        <v>0</v>
      </c>
      <c r="F414" s="11">
        <v>0</v>
      </c>
      <c r="G414" s="43"/>
    </row>
    <row r="415" spans="1:7" ht="38.25" x14ac:dyDescent="0.2">
      <c r="A415" s="70"/>
      <c r="B415" s="29" t="s">
        <v>176</v>
      </c>
      <c r="C415" s="27" t="s">
        <v>166</v>
      </c>
      <c r="D415" s="13" t="s">
        <v>167</v>
      </c>
      <c r="E415" s="11">
        <v>4257.3</v>
      </c>
      <c r="F415" s="11">
        <v>4257.3</v>
      </c>
      <c r="G415" s="43">
        <f t="shared" si="5"/>
        <v>100</v>
      </c>
    </row>
    <row r="416" spans="1:7" ht="25.5" hidden="1" x14ac:dyDescent="0.2">
      <c r="A416" s="70"/>
      <c r="B416" s="29" t="s">
        <v>176</v>
      </c>
      <c r="C416" s="27" t="s">
        <v>103</v>
      </c>
      <c r="D416" s="13" t="s">
        <v>104</v>
      </c>
      <c r="E416" s="11">
        <v>0</v>
      </c>
      <c r="F416" s="11">
        <v>0</v>
      </c>
      <c r="G416" s="43"/>
    </row>
    <row r="417" spans="1:7" ht="38.25" hidden="1" x14ac:dyDescent="0.2">
      <c r="A417" s="71"/>
      <c r="B417" s="29" t="s">
        <v>176</v>
      </c>
      <c r="C417" s="27" t="s">
        <v>64</v>
      </c>
      <c r="D417" s="13" t="s">
        <v>65</v>
      </c>
      <c r="E417" s="11">
        <v>0</v>
      </c>
      <c r="F417" s="11">
        <v>0</v>
      </c>
      <c r="G417" s="43"/>
    </row>
    <row r="418" spans="1:7" s="48" customFormat="1" x14ac:dyDescent="0.2">
      <c r="A418" s="49" t="s">
        <v>309</v>
      </c>
      <c r="B418" s="50"/>
      <c r="C418" s="35"/>
      <c r="D418" s="51"/>
      <c r="E418" s="52">
        <f>SUM(E405:E417)</f>
        <v>5770.3</v>
      </c>
      <c r="F418" s="52">
        <f>SUM(F405:F417)</f>
        <v>6395.2510000000002</v>
      </c>
      <c r="G418" s="47">
        <f t="shared" si="5"/>
        <v>110.83047675164204</v>
      </c>
    </row>
    <row r="419" spans="1:7" ht="25.5" hidden="1" x14ac:dyDescent="0.2">
      <c r="A419" s="69" t="s">
        <v>179</v>
      </c>
      <c r="B419" s="29" t="s">
        <v>178</v>
      </c>
      <c r="C419" s="27" t="s">
        <v>32</v>
      </c>
      <c r="D419" s="13" t="s">
        <v>33</v>
      </c>
      <c r="E419" s="11">
        <v>0</v>
      </c>
      <c r="F419" s="11">
        <v>0</v>
      </c>
      <c r="G419" s="43"/>
    </row>
    <row r="420" spans="1:7" ht="25.5" x14ac:dyDescent="0.2">
      <c r="A420" s="70"/>
      <c r="B420" s="29" t="s">
        <v>178</v>
      </c>
      <c r="C420" s="27" t="s">
        <v>36</v>
      </c>
      <c r="D420" s="13" t="s">
        <v>37</v>
      </c>
      <c r="E420" s="11">
        <v>0</v>
      </c>
      <c r="F420" s="11">
        <v>24.378</v>
      </c>
      <c r="G420" s="43"/>
    </row>
    <row r="421" spans="1:7" ht="76.5" hidden="1" x14ac:dyDescent="0.2">
      <c r="A421" s="70"/>
      <c r="B421" s="29" t="s">
        <v>178</v>
      </c>
      <c r="C421" s="27" t="s">
        <v>38</v>
      </c>
      <c r="D421" s="13" t="s">
        <v>39</v>
      </c>
      <c r="E421" s="11">
        <v>0</v>
      </c>
      <c r="F421" s="11">
        <v>0</v>
      </c>
      <c r="G421" s="43"/>
    </row>
    <row r="422" spans="1:7" ht="76.5" hidden="1" x14ac:dyDescent="0.2">
      <c r="A422" s="70"/>
      <c r="B422" s="29" t="s">
        <v>178</v>
      </c>
      <c r="C422" s="27" t="s">
        <v>40</v>
      </c>
      <c r="D422" s="13" t="s">
        <v>41</v>
      </c>
      <c r="E422" s="11">
        <v>0</v>
      </c>
      <c r="F422" s="11">
        <v>0</v>
      </c>
      <c r="G422" s="43"/>
    </row>
    <row r="423" spans="1:7" ht="63.75" x14ac:dyDescent="0.2">
      <c r="A423" s="70"/>
      <c r="B423" s="29" t="s">
        <v>178</v>
      </c>
      <c r="C423" s="27" t="s">
        <v>54</v>
      </c>
      <c r="D423" s="13" t="s">
        <v>55</v>
      </c>
      <c r="E423" s="11">
        <v>0</v>
      </c>
      <c r="F423" s="11">
        <v>15</v>
      </c>
      <c r="G423" s="43"/>
    </row>
    <row r="424" spans="1:7" ht="63.75" x14ac:dyDescent="0.2">
      <c r="A424" s="70"/>
      <c r="B424" s="29" t="s">
        <v>178</v>
      </c>
      <c r="C424" s="27" t="s">
        <v>164</v>
      </c>
      <c r="D424" s="13" t="s">
        <v>165</v>
      </c>
      <c r="E424" s="11">
        <v>0</v>
      </c>
      <c r="F424" s="11">
        <v>1</v>
      </c>
      <c r="G424" s="43"/>
    </row>
    <row r="425" spans="1:7" ht="51" x14ac:dyDescent="0.2">
      <c r="A425" s="70"/>
      <c r="B425" s="29" t="s">
        <v>178</v>
      </c>
      <c r="C425" s="27" t="s">
        <v>56</v>
      </c>
      <c r="D425" s="13" t="s">
        <v>57</v>
      </c>
      <c r="E425" s="11">
        <f>423.3+133.7</f>
        <v>557</v>
      </c>
      <c r="F425" s="11">
        <v>1118.4590000000001</v>
      </c>
      <c r="G425" s="43">
        <f t="shared" si="5"/>
        <v>200.80053859964093</v>
      </c>
    </row>
    <row r="426" spans="1:7" ht="38.25" x14ac:dyDescent="0.2">
      <c r="A426" s="70"/>
      <c r="B426" s="29" t="s">
        <v>178</v>
      </c>
      <c r="C426" s="27" t="s">
        <v>58</v>
      </c>
      <c r="D426" s="13" t="s">
        <v>59</v>
      </c>
      <c r="E426" s="11">
        <v>124.2</v>
      </c>
      <c r="F426" s="11">
        <v>364.85399999999998</v>
      </c>
      <c r="G426" s="43">
        <f t="shared" si="5"/>
        <v>293.76328502415458</v>
      </c>
    </row>
    <row r="427" spans="1:7" ht="25.5" hidden="1" x14ac:dyDescent="0.2">
      <c r="A427" s="70"/>
      <c r="B427" s="29" t="s">
        <v>178</v>
      </c>
      <c r="C427" s="27" t="s">
        <v>60</v>
      </c>
      <c r="D427" s="13" t="s">
        <v>61</v>
      </c>
      <c r="E427" s="11">
        <v>0</v>
      </c>
      <c r="F427" s="11">
        <v>0</v>
      </c>
      <c r="G427" s="43"/>
    </row>
    <row r="428" spans="1:7" x14ac:dyDescent="0.2">
      <c r="A428" s="70"/>
      <c r="B428" s="29" t="s">
        <v>178</v>
      </c>
      <c r="C428" s="27" t="s">
        <v>62</v>
      </c>
      <c r="D428" s="13" t="s">
        <v>63</v>
      </c>
      <c r="E428" s="11">
        <v>0</v>
      </c>
      <c r="F428" s="11">
        <v>9.5459999999999994</v>
      </c>
      <c r="G428" s="43"/>
    </row>
    <row r="429" spans="1:7" ht="38.25" x14ac:dyDescent="0.2">
      <c r="A429" s="70"/>
      <c r="B429" s="29" t="s">
        <v>178</v>
      </c>
      <c r="C429" s="27" t="s">
        <v>166</v>
      </c>
      <c r="D429" s="13" t="s">
        <v>167</v>
      </c>
      <c r="E429" s="11">
        <v>3487.4</v>
      </c>
      <c r="F429" s="11">
        <v>3487.4</v>
      </c>
      <c r="G429" s="43">
        <f t="shared" si="5"/>
        <v>100</v>
      </c>
    </row>
    <row r="430" spans="1:7" ht="25.5" hidden="1" x14ac:dyDescent="0.2">
      <c r="A430" s="70"/>
      <c r="B430" s="29" t="s">
        <v>178</v>
      </c>
      <c r="C430" s="27" t="s">
        <v>103</v>
      </c>
      <c r="D430" s="13" t="s">
        <v>104</v>
      </c>
      <c r="E430" s="11">
        <v>0</v>
      </c>
      <c r="F430" s="11">
        <v>0</v>
      </c>
      <c r="G430" s="43"/>
    </row>
    <row r="431" spans="1:7" ht="38.25" hidden="1" x14ac:dyDescent="0.2">
      <c r="A431" s="71"/>
      <c r="B431" s="29" t="s">
        <v>178</v>
      </c>
      <c r="C431" s="27" t="s">
        <v>64</v>
      </c>
      <c r="D431" s="13" t="s">
        <v>65</v>
      </c>
      <c r="E431" s="11">
        <v>0</v>
      </c>
      <c r="F431" s="11">
        <v>0</v>
      </c>
      <c r="G431" s="43"/>
    </row>
    <row r="432" spans="1:7" s="48" customFormat="1" x14ac:dyDescent="0.2">
      <c r="A432" s="49" t="s">
        <v>309</v>
      </c>
      <c r="B432" s="50"/>
      <c r="C432" s="35"/>
      <c r="D432" s="51"/>
      <c r="E432" s="52">
        <f>SUM(E419:E431)</f>
        <v>4168.6000000000004</v>
      </c>
      <c r="F432" s="52">
        <f>SUM(F419:F431)</f>
        <v>5020.6370000000006</v>
      </c>
      <c r="G432" s="47">
        <f t="shared" ref="G432:G497" si="6">F432/E432*100</f>
        <v>120.43940411648994</v>
      </c>
    </row>
    <row r="433" spans="1:7" ht="102" x14ac:dyDescent="0.2">
      <c r="A433" s="69" t="s">
        <v>181</v>
      </c>
      <c r="B433" s="29" t="s">
        <v>180</v>
      </c>
      <c r="C433" s="27" t="s">
        <v>135</v>
      </c>
      <c r="D433" s="13" t="s">
        <v>136</v>
      </c>
      <c r="E433" s="11">
        <v>0</v>
      </c>
      <c r="F433" s="11">
        <v>1E-3</v>
      </c>
      <c r="G433" s="43"/>
    </row>
    <row r="434" spans="1:7" ht="102" hidden="1" x14ac:dyDescent="0.2">
      <c r="A434" s="70"/>
      <c r="B434" s="29" t="s">
        <v>180</v>
      </c>
      <c r="C434" s="27" t="s">
        <v>137</v>
      </c>
      <c r="D434" s="13" t="s">
        <v>138</v>
      </c>
      <c r="E434" s="11">
        <v>0</v>
      </c>
      <c r="F434" s="11">
        <v>0</v>
      </c>
      <c r="G434" s="43"/>
    </row>
    <row r="435" spans="1:7" ht="25.5" hidden="1" x14ac:dyDescent="0.2">
      <c r="A435" s="70"/>
      <c r="B435" s="29" t="s">
        <v>180</v>
      </c>
      <c r="C435" s="27" t="s">
        <v>32</v>
      </c>
      <c r="D435" s="13" t="s">
        <v>33</v>
      </c>
      <c r="E435" s="11">
        <v>0</v>
      </c>
      <c r="F435" s="11">
        <v>0</v>
      </c>
      <c r="G435" s="43"/>
    </row>
    <row r="436" spans="1:7" ht="25.5" x14ac:dyDescent="0.2">
      <c r="A436" s="70"/>
      <c r="B436" s="29" t="s">
        <v>180</v>
      </c>
      <c r="C436" s="27" t="s">
        <v>36</v>
      </c>
      <c r="D436" s="13" t="s">
        <v>37</v>
      </c>
      <c r="E436" s="11">
        <v>0</v>
      </c>
      <c r="F436" s="11">
        <v>118.55</v>
      </c>
      <c r="G436" s="43"/>
    </row>
    <row r="437" spans="1:7" ht="76.5" hidden="1" x14ac:dyDescent="0.2">
      <c r="A437" s="70"/>
      <c r="B437" s="29" t="s">
        <v>180</v>
      </c>
      <c r="C437" s="27" t="s">
        <v>38</v>
      </c>
      <c r="D437" s="13" t="s">
        <v>39</v>
      </c>
      <c r="E437" s="11">
        <v>0</v>
      </c>
      <c r="F437" s="11">
        <v>0</v>
      </c>
      <c r="G437" s="43"/>
    </row>
    <row r="438" spans="1:7" ht="76.5" hidden="1" x14ac:dyDescent="0.2">
      <c r="A438" s="70"/>
      <c r="B438" s="29" t="s">
        <v>180</v>
      </c>
      <c r="C438" s="27" t="s">
        <v>40</v>
      </c>
      <c r="D438" s="13" t="s">
        <v>41</v>
      </c>
      <c r="E438" s="11">
        <v>0</v>
      </c>
      <c r="F438" s="11">
        <v>0</v>
      </c>
      <c r="G438" s="43"/>
    </row>
    <row r="439" spans="1:7" ht="63.75" hidden="1" x14ac:dyDescent="0.2">
      <c r="A439" s="70"/>
      <c r="B439" s="29" t="s">
        <v>180</v>
      </c>
      <c r="C439" s="27" t="s">
        <v>54</v>
      </c>
      <c r="D439" s="13" t="s">
        <v>55</v>
      </c>
      <c r="E439" s="11">
        <v>0</v>
      </c>
      <c r="F439" s="11">
        <v>0</v>
      </c>
      <c r="G439" s="43"/>
    </row>
    <row r="440" spans="1:7" ht="63.75" hidden="1" x14ac:dyDescent="0.2">
      <c r="A440" s="70"/>
      <c r="B440" s="29" t="s">
        <v>180</v>
      </c>
      <c r="C440" s="27" t="s">
        <v>164</v>
      </c>
      <c r="D440" s="13" t="s">
        <v>165</v>
      </c>
      <c r="E440" s="11">
        <v>0</v>
      </c>
      <c r="F440" s="11">
        <v>0</v>
      </c>
      <c r="G440" s="43"/>
    </row>
    <row r="441" spans="1:7" ht="51" x14ac:dyDescent="0.2">
      <c r="A441" s="70"/>
      <c r="B441" s="29" t="s">
        <v>180</v>
      </c>
      <c r="C441" s="27" t="s">
        <v>56</v>
      </c>
      <c r="D441" s="13" t="s">
        <v>57</v>
      </c>
      <c r="E441" s="11">
        <v>11.2</v>
      </c>
      <c r="F441" s="11">
        <v>809</v>
      </c>
      <c r="G441" s="43">
        <f t="shared" si="6"/>
        <v>7223.2142857142862</v>
      </c>
    </row>
    <row r="442" spans="1:7" ht="38.25" x14ac:dyDescent="0.2">
      <c r="A442" s="70"/>
      <c r="B442" s="29" t="s">
        <v>180</v>
      </c>
      <c r="C442" s="27" t="s">
        <v>58</v>
      </c>
      <c r="D442" s="13" t="s">
        <v>59</v>
      </c>
      <c r="E442" s="11">
        <v>4.8</v>
      </c>
      <c r="F442" s="11">
        <v>19.241</v>
      </c>
      <c r="G442" s="43">
        <f t="shared" si="6"/>
        <v>400.85416666666669</v>
      </c>
    </row>
    <row r="443" spans="1:7" ht="25.5" hidden="1" x14ac:dyDescent="0.2">
      <c r="A443" s="70"/>
      <c r="B443" s="29" t="s">
        <v>180</v>
      </c>
      <c r="C443" s="27" t="s">
        <v>60</v>
      </c>
      <c r="D443" s="13" t="s">
        <v>61</v>
      </c>
      <c r="E443" s="11">
        <v>0</v>
      </c>
      <c r="F443" s="11">
        <v>0</v>
      </c>
      <c r="G443" s="43"/>
    </row>
    <row r="444" spans="1:7" hidden="1" x14ac:dyDescent="0.2">
      <c r="A444" s="70"/>
      <c r="B444" s="29" t="s">
        <v>180</v>
      </c>
      <c r="C444" s="27" t="s">
        <v>62</v>
      </c>
      <c r="D444" s="13" t="s">
        <v>63</v>
      </c>
      <c r="E444" s="11">
        <v>0</v>
      </c>
      <c r="F444" s="11">
        <v>0</v>
      </c>
      <c r="G444" s="43"/>
    </row>
    <row r="445" spans="1:7" ht="38.25" x14ac:dyDescent="0.2">
      <c r="A445" s="70"/>
      <c r="B445" s="29" t="s">
        <v>180</v>
      </c>
      <c r="C445" s="27" t="s">
        <v>166</v>
      </c>
      <c r="D445" s="13" t="s">
        <v>167</v>
      </c>
      <c r="E445" s="11">
        <v>304.10000000000002</v>
      </c>
      <c r="F445" s="11">
        <v>321.10000000000002</v>
      </c>
      <c r="G445" s="43">
        <f t="shared" si="6"/>
        <v>105.59026635975009</v>
      </c>
    </row>
    <row r="446" spans="1:7" ht="25.5" hidden="1" x14ac:dyDescent="0.2">
      <c r="A446" s="70"/>
      <c r="B446" s="29" t="s">
        <v>180</v>
      </c>
      <c r="C446" s="27" t="s">
        <v>103</v>
      </c>
      <c r="D446" s="13" t="s">
        <v>104</v>
      </c>
      <c r="E446" s="11">
        <v>0</v>
      </c>
      <c r="F446" s="11">
        <v>0</v>
      </c>
      <c r="G446" s="43"/>
    </row>
    <row r="447" spans="1:7" ht="38.25" hidden="1" x14ac:dyDescent="0.2">
      <c r="A447" s="71"/>
      <c r="B447" s="29" t="s">
        <v>180</v>
      </c>
      <c r="C447" s="27" t="s">
        <v>64</v>
      </c>
      <c r="D447" s="13" t="s">
        <v>65</v>
      </c>
      <c r="E447" s="11">
        <v>0</v>
      </c>
      <c r="F447" s="11">
        <v>0</v>
      </c>
      <c r="G447" s="43"/>
    </row>
    <row r="448" spans="1:7" s="48" customFormat="1" x14ac:dyDescent="0.2">
      <c r="A448" s="49" t="s">
        <v>309</v>
      </c>
      <c r="B448" s="50"/>
      <c r="C448" s="35"/>
      <c r="D448" s="51"/>
      <c r="E448" s="52">
        <f>SUM(E433:E447)</f>
        <v>320.10000000000002</v>
      </c>
      <c r="F448" s="52">
        <f>SUM(F433:F447)</f>
        <v>1267.8920000000001</v>
      </c>
      <c r="G448" s="47">
        <f t="shared" si="6"/>
        <v>396.09247110278034</v>
      </c>
    </row>
    <row r="449" spans="1:7" ht="102" x14ac:dyDescent="0.2">
      <c r="A449" s="69" t="s">
        <v>183</v>
      </c>
      <c r="B449" s="29" t="s">
        <v>182</v>
      </c>
      <c r="C449" s="27" t="s">
        <v>135</v>
      </c>
      <c r="D449" s="13" t="s">
        <v>136</v>
      </c>
      <c r="E449" s="11">
        <v>0</v>
      </c>
      <c r="F449" s="11">
        <v>207.476</v>
      </c>
      <c r="G449" s="43"/>
    </row>
    <row r="450" spans="1:7" ht="102" hidden="1" x14ac:dyDescent="0.2">
      <c r="A450" s="70"/>
      <c r="B450" s="29" t="s">
        <v>182</v>
      </c>
      <c r="C450" s="27" t="s">
        <v>137</v>
      </c>
      <c r="D450" s="13" t="s">
        <v>138</v>
      </c>
      <c r="E450" s="11">
        <v>0</v>
      </c>
      <c r="F450" s="11">
        <v>0</v>
      </c>
      <c r="G450" s="43"/>
    </row>
    <row r="451" spans="1:7" ht="51" x14ac:dyDescent="0.2">
      <c r="A451" s="70"/>
      <c r="B451" s="29" t="s">
        <v>182</v>
      </c>
      <c r="C451" s="27" t="s">
        <v>184</v>
      </c>
      <c r="D451" s="13" t="s">
        <v>185</v>
      </c>
      <c r="E451" s="11">
        <f>2437.5-238.9</f>
        <v>2198.6</v>
      </c>
      <c r="F451" s="11">
        <v>2198.627</v>
      </c>
      <c r="G451" s="43">
        <f t="shared" si="6"/>
        <v>100.00122805421631</v>
      </c>
    </row>
    <row r="452" spans="1:7" ht="76.5" hidden="1" x14ac:dyDescent="0.2">
      <c r="A452" s="70"/>
      <c r="B452" s="29" t="s">
        <v>182</v>
      </c>
      <c r="C452" s="27" t="s">
        <v>30</v>
      </c>
      <c r="D452" s="13" t="s">
        <v>31</v>
      </c>
      <c r="E452" s="11">
        <v>0</v>
      </c>
      <c r="F452" s="11">
        <v>0</v>
      </c>
      <c r="G452" s="43"/>
    </row>
    <row r="453" spans="1:7" ht="25.5" x14ac:dyDescent="0.2">
      <c r="A453" s="70"/>
      <c r="B453" s="29" t="s">
        <v>182</v>
      </c>
      <c r="C453" s="27" t="s">
        <v>32</v>
      </c>
      <c r="D453" s="13" t="s">
        <v>33</v>
      </c>
      <c r="E453" s="11">
        <v>244</v>
      </c>
      <c r="F453" s="11">
        <v>0</v>
      </c>
      <c r="G453" s="43">
        <f t="shared" si="6"/>
        <v>0</v>
      </c>
    </row>
    <row r="454" spans="1:7" ht="38.25" x14ac:dyDescent="0.2">
      <c r="A454" s="70"/>
      <c r="B454" s="30" t="s">
        <v>182</v>
      </c>
      <c r="C454" s="27" t="s">
        <v>579</v>
      </c>
      <c r="D454" s="13" t="s">
        <v>580</v>
      </c>
      <c r="E454" s="11">
        <v>0</v>
      </c>
      <c r="F454" s="11">
        <v>440.74200000000002</v>
      </c>
      <c r="G454" s="43"/>
    </row>
    <row r="455" spans="1:7" ht="25.5" x14ac:dyDescent="0.2">
      <c r="A455" s="70"/>
      <c r="B455" s="29" t="s">
        <v>182</v>
      </c>
      <c r="C455" s="27" t="s">
        <v>36</v>
      </c>
      <c r="D455" s="13" t="s">
        <v>37</v>
      </c>
      <c r="E455" s="11">
        <v>0</v>
      </c>
      <c r="F455" s="11">
        <v>33.662999999999997</v>
      </c>
      <c r="G455" s="43"/>
    </row>
    <row r="456" spans="1:7" ht="76.5" hidden="1" x14ac:dyDescent="0.2">
      <c r="A456" s="70"/>
      <c r="B456" s="29" t="s">
        <v>182</v>
      </c>
      <c r="C456" s="27" t="s">
        <v>38</v>
      </c>
      <c r="D456" s="13" t="s">
        <v>39</v>
      </c>
      <c r="E456" s="11">
        <v>0</v>
      </c>
      <c r="F456" s="11">
        <v>0</v>
      </c>
      <c r="G456" s="43"/>
    </row>
    <row r="457" spans="1:7" ht="76.5" hidden="1" x14ac:dyDescent="0.2">
      <c r="A457" s="70"/>
      <c r="B457" s="29" t="s">
        <v>182</v>
      </c>
      <c r="C457" s="27" t="s">
        <v>40</v>
      </c>
      <c r="D457" s="13" t="s">
        <v>41</v>
      </c>
      <c r="E457" s="11">
        <v>0</v>
      </c>
      <c r="F457" s="11">
        <v>0</v>
      </c>
      <c r="G457" s="43"/>
    </row>
    <row r="458" spans="1:7" ht="63.75" hidden="1" x14ac:dyDescent="0.2">
      <c r="A458" s="70"/>
      <c r="B458" s="29" t="s">
        <v>182</v>
      </c>
      <c r="C458" s="27" t="s">
        <v>54</v>
      </c>
      <c r="D458" s="13" t="s">
        <v>55</v>
      </c>
      <c r="E458" s="11">
        <v>0</v>
      </c>
      <c r="F458" s="11">
        <v>0</v>
      </c>
      <c r="G458" s="43"/>
    </row>
    <row r="459" spans="1:7" ht="51" x14ac:dyDescent="0.2">
      <c r="A459" s="70"/>
      <c r="B459" s="29" t="s">
        <v>182</v>
      </c>
      <c r="C459" s="27" t="s">
        <v>56</v>
      </c>
      <c r="D459" s="13" t="s">
        <v>57</v>
      </c>
      <c r="E459" s="11">
        <v>0</v>
      </c>
      <c r="F459" s="11">
        <v>293</v>
      </c>
      <c r="G459" s="43"/>
    </row>
    <row r="460" spans="1:7" ht="38.25" x14ac:dyDescent="0.2">
      <c r="A460" s="70"/>
      <c r="B460" s="29" t="s">
        <v>182</v>
      </c>
      <c r="C460" s="27" t="s">
        <v>58</v>
      </c>
      <c r="D460" s="13" t="s">
        <v>59</v>
      </c>
      <c r="E460" s="11">
        <v>0</v>
      </c>
      <c r="F460" s="11">
        <v>241.08799999999999</v>
      </c>
      <c r="G460" s="43"/>
    </row>
    <row r="461" spans="1:7" ht="25.5" hidden="1" x14ac:dyDescent="0.2">
      <c r="A461" s="70"/>
      <c r="B461" s="29" t="s">
        <v>182</v>
      </c>
      <c r="C461" s="27" t="s">
        <v>60</v>
      </c>
      <c r="D461" s="13" t="s">
        <v>61</v>
      </c>
      <c r="E461" s="11">
        <v>0</v>
      </c>
      <c r="F461" s="11">
        <v>0</v>
      </c>
      <c r="G461" s="43"/>
    </row>
    <row r="462" spans="1:7" hidden="1" x14ac:dyDescent="0.2">
      <c r="A462" s="70"/>
      <c r="B462" s="29" t="s">
        <v>182</v>
      </c>
      <c r="C462" s="27" t="s">
        <v>62</v>
      </c>
      <c r="D462" s="13" t="s">
        <v>63</v>
      </c>
      <c r="E462" s="11">
        <v>0</v>
      </c>
      <c r="F462" s="11">
        <v>0</v>
      </c>
      <c r="G462" s="43"/>
    </row>
    <row r="463" spans="1:7" ht="51" x14ac:dyDescent="0.2">
      <c r="A463" s="70"/>
      <c r="B463" s="29" t="s">
        <v>182</v>
      </c>
      <c r="C463" s="27" t="s">
        <v>205</v>
      </c>
      <c r="D463" s="13" t="s">
        <v>206</v>
      </c>
      <c r="E463" s="65">
        <v>253228</v>
      </c>
      <c r="F463" s="11">
        <v>344664.32699999999</v>
      </c>
      <c r="G463" s="43">
        <f t="shared" si="6"/>
        <v>136.10830042491352</v>
      </c>
    </row>
    <row r="464" spans="1:7" ht="25.5" hidden="1" x14ac:dyDescent="0.2">
      <c r="A464" s="70"/>
      <c r="B464" s="29" t="s">
        <v>182</v>
      </c>
      <c r="C464" s="27" t="s">
        <v>103</v>
      </c>
      <c r="D464" s="13" t="s">
        <v>104</v>
      </c>
      <c r="E464" s="11">
        <v>0</v>
      </c>
      <c r="F464" s="11">
        <v>0</v>
      </c>
      <c r="G464" s="43"/>
    </row>
    <row r="465" spans="1:7" ht="51" hidden="1" x14ac:dyDescent="0.2">
      <c r="A465" s="70"/>
      <c r="B465" s="29" t="s">
        <v>182</v>
      </c>
      <c r="C465" s="27" t="s">
        <v>186</v>
      </c>
      <c r="D465" s="13" t="s">
        <v>187</v>
      </c>
      <c r="E465" s="11">
        <v>0</v>
      </c>
      <c r="F465" s="11">
        <v>0</v>
      </c>
      <c r="G465" s="43"/>
    </row>
    <row r="466" spans="1:7" ht="38.25" hidden="1" x14ac:dyDescent="0.2">
      <c r="A466" s="71"/>
      <c r="B466" s="29" t="s">
        <v>182</v>
      </c>
      <c r="C466" s="27" t="s">
        <v>64</v>
      </c>
      <c r="D466" s="13" t="s">
        <v>65</v>
      </c>
      <c r="E466" s="11">
        <v>0</v>
      </c>
      <c r="F466" s="11">
        <v>0</v>
      </c>
      <c r="G466" s="43"/>
    </row>
    <row r="467" spans="1:7" s="48" customFormat="1" x14ac:dyDescent="0.2">
      <c r="A467" s="49" t="s">
        <v>309</v>
      </c>
      <c r="B467" s="50"/>
      <c r="C467" s="35"/>
      <c r="D467" s="51"/>
      <c r="E467" s="52">
        <f>SUM(E449:E466)</f>
        <v>255670.6</v>
      </c>
      <c r="F467" s="52">
        <f>SUM(F449:F466)</f>
        <v>348078.92300000001</v>
      </c>
      <c r="G467" s="47">
        <f t="shared" si="6"/>
        <v>136.14350770092457</v>
      </c>
    </row>
    <row r="468" spans="1:7" ht="102" x14ac:dyDescent="0.2">
      <c r="A468" s="69" t="s">
        <v>189</v>
      </c>
      <c r="B468" s="29" t="s">
        <v>188</v>
      </c>
      <c r="C468" s="27" t="s">
        <v>135</v>
      </c>
      <c r="D468" s="13" t="s">
        <v>136</v>
      </c>
      <c r="E468" s="11">
        <v>0</v>
      </c>
      <c r="F468" s="11">
        <v>891.91899999999998</v>
      </c>
      <c r="G468" s="43"/>
    </row>
    <row r="469" spans="1:7" ht="102" hidden="1" x14ac:dyDescent="0.2">
      <c r="A469" s="70"/>
      <c r="B469" s="29" t="s">
        <v>188</v>
      </c>
      <c r="C469" s="27" t="s">
        <v>137</v>
      </c>
      <c r="D469" s="13" t="s">
        <v>138</v>
      </c>
      <c r="E469" s="11">
        <v>0</v>
      </c>
      <c r="F469" s="11">
        <v>0</v>
      </c>
      <c r="G469" s="43"/>
    </row>
    <row r="470" spans="1:7" ht="25.5" hidden="1" x14ac:dyDescent="0.2">
      <c r="A470" s="70"/>
      <c r="B470" s="29" t="s">
        <v>188</v>
      </c>
      <c r="C470" s="27" t="s">
        <v>32</v>
      </c>
      <c r="D470" s="13" t="s">
        <v>33</v>
      </c>
      <c r="E470" s="11">
        <v>0</v>
      </c>
      <c r="F470" s="11">
        <v>0</v>
      </c>
      <c r="G470" s="43"/>
    </row>
    <row r="471" spans="1:7" ht="38.25" x14ac:dyDescent="0.2">
      <c r="A471" s="70"/>
      <c r="B471" s="30" t="s">
        <v>188</v>
      </c>
      <c r="C471" s="27" t="s">
        <v>579</v>
      </c>
      <c r="D471" s="13" t="s">
        <v>580</v>
      </c>
      <c r="E471" s="11">
        <v>0</v>
      </c>
      <c r="F471" s="11">
        <v>10.335000000000001</v>
      </c>
      <c r="G471" s="43"/>
    </row>
    <row r="472" spans="1:7" ht="25.5" x14ac:dyDescent="0.2">
      <c r="A472" s="70"/>
      <c r="B472" s="29" t="s">
        <v>188</v>
      </c>
      <c r="C472" s="27" t="s">
        <v>36</v>
      </c>
      <c r="D472" s="13" t="s">
        <v>37</v>
      </c>
      <c r="E472" s="11">
        <v>0</v>
      </c>
      <c r="F472" s="11">
        <v>112.68300000000001</v>
      </c>
      <c r="G472" s="43"/>
    </row>
    <row r="473" spans="1:7" ht="76.5" hidden="1" x14ac:dyDescent="0.2">
      <c r="A473" s="70"/>
      <c r="B473" s="29" t="s">
        <v>188</v>
      </c>
      <c r="C473" s="27" t="s">
        <v>38</v>
      </c>
      <c r="D473" s="13" t="s">
        <v>39</v>
      </c>
      <c r="E473" s="11">
        <v>0</v>
      </c>
      <c r="F473" s="11">
        <v>0</v>
      </c>
      <c r="G473" s="43"/>
    </row>
    <row r="474" spans="1:7" ht="76.5" x14ac:dyDescent="0.2">
      <c r="A474" s="70"/>
      <c r="B474" s="29" t="s">
        <v>188</v>
      </c>
      <c r="C474" s="27" t="s">
        <v>40</v>
      </c>
      <c r="D474" s="13" t="s">
        <v>41</v>
      </c>
      <c r="E474" s="11">
        <v>0</v>
      </c>
      <c r="F474" s="11">
        <v>0.65200000000000002</v>
      </c>
      <c r="G474" s="43"/>
    </row>
    <row r="475" spans="1:7" ht="63.75" hidden="1" x14ac:dyDescent="0.2">
      <c r="A475" s="70"/>
      <c r="B475" s="29" t="s">
        <v>188</v>
      </c>
      <c r="C475" s="27" t="s">
        <v>50</v>
      </c>
      <c r="D475" s="13" t="s">
        <v>51</v>
      </c>
      <c r="E475" s="11">
        <v>0</v>
      </c>
      <c r="F475" s="11">
        <v>0</v>
      </c>
      <c r="G475" s="43"/>
    </row>
    <row r="476" spans="1:7" ht="51" hidden="1" x14ac:dyDescent="0.2">
      <c r="A476" s="70"/>
      <c r="B476" s="29" t="s">
        <v>188</v>
      </c>
      <c r="C476" s="27" t="s">
        <v>52</v>
      </c>
      <c r="D476" s="13" t="s">
        <v>53</v>
      </c>
      <c r="E476" s="11">
        <v>0</v>
      </c>
      <c r="F476" s="11">
        <v>0</v>
      </c>
      <c r="G476" s="43"/>
    </row>
    <row r="477" spans="1:7" ht="63.75" x14ac:dyDescent="0.2">
      <c r="A477" s="70"/>
      <c r="B477" s="29" t="s">
        <v>188</v>
      </c>
      <c r="C477" s="27" t="s">
        <v>54</v>
      </c>
      <c r="D477" s="13" t="s">
        <v>55</v>
      </c>
      <c r="E477" s="11">
        <v>425.2</v>
      </c>
      <c r="F477" s="11">
        <v>0</v>
      </c>
      <c r="G477" s="43">
        <f t="shared" si="6"/>
        <v>0</v>
      </c>
    </row>
    <row r="478" spans="1:7" ht="38.25" x14ac:dyDescent="0.2">
      <c r="A478" s="70"/>
      <c r="B478" s="29" t="s">
        <v>188</v>
      </c>
      <c r="C478" s="27" t="s">
        <v>58</v>
      </c>
      <c r="D478" s="13" t="s">
        <v>59</v>
      </c>
      <c r="E478" s="11">
        <v>1058.9000000000001</v>
      </c>
      <c r="F478" s="11">
        <v>6766.2939999999999</v>
      </c>
      <c r="G478" s="43">
        <f t="shared" si="6"/>
        <v>638.99272830295581</v>
      </c>
    </row>
    <row r="479" spans="1:7" ht="25.5" x14ac:dyDescent="0.2">
      <c r="A479" s="70"/>
      <c r="B479" s="29" t="s">
        <v>188</v>
      </c>
      <c r="C479" s="27" t="s">
        <v>60</v>
      </c>
      <c r="D479" s="13" t="s">
        <v>61</v>
      </c>
      <c r="E479" s="11">
        <v>0</v>
      </c>
      <c r="F479" s="11">
        <v>2.0830000000000002</v>
      </c>
      <c r="G479" s="43"/>
    </row>
    <row r="480" spans="1:7" hidden="1" x14ac:dyDescent="0.2">
      <c r="A480" s="70"/>
      <c r="B480" s="29" t="s">
        <v>188</v>
      </c>
      <c r="C480" s="27" t="s">
        <v>62</v>
      </c>
      <c r="D480" s="13" t="s">
        <v>63</v>
      </c>
      <c r="E480" s="11">
        <v>0</v>
      </c>
      <c r="F480" s="11">
        <v>0</v>
      </c>
      <c r="G480" s="43"/>
    </row>
    <row r="481" spans="1:7" ht="38.25" x14ac:dyDescent="0.2">
      <c r="A481" s="70"/>
      <c r="B481" s="30" t="s">
        <v>188</v>
      </c>
      <c r="C481" s="27" t="s">
        <v>419</v>
      </c>
      <c r="D481" s="13" t="s">
        <v>191</v>
      </c>
      <c r="E481" s="11">
        <v>0</v>
      </c>
      <c r="F481" s="11">
        <v>80919.100000000006</v>
      </c>
      <c r="G481" s="43"/>
    </row>
    <row r="482" spans="1:7" ht="63.75" x14ac:dyDescent="0.2">
      <c r="A482" s="70"/>
      <c r="B482" s="30" t="s">
        <v>188</v>
      </c>
      <c r="C482" s="27" t="s">
        <v>607</v>
      </c>
      <c r="D482" s="13" t="s">
        <v>608</v>
      </c>
      <c r="E482" s="11">
        <v>0</v>
      </c>
      <c r="F482" s="11">
        <v>13095.014999999999</v>
      </c>
      <c r="G482" s="43"/>
    </row>
    <row r="483" spans="1:7" ht="51" x14ac:dyDescent="0.2">
      <c r="A483" s="70"/>
      <c r="B483" s="29" t="s">
        <v>188</v>
      </c>
      <c r="C483" s="27" t="s">
        <v>139</v>
      </c>
      <c r="D483" s="13" t="s">
        <v>420</v>
      </c>
      <c r="E483" s="11">
        <f>132617+30578.885+3864.8</f>
        <v>167060.685</v>
      </c>
      <c r="F483" s="11">
        <v>0</v>
      </c>
      <c r="G483" s="43">
        <f t="shared" si="6"/>
        <v>0</v>
      </c>
    </row>
    <row r="484" spans="1:7" ht="38.25" x14ac:dyDescent="0.2">
      <c r="A484" s="70"/>
      <c r="B484" s="29" t="s">
        <v>188</v>
      </c>
      <c r="C484" s="27" t="s">
        <v>190</v>
      </c>
      <c r="D484" s="13" t="s">
        <v>191</v>
      </c>
      <c r="E484" s="11">
        <f>332426.1+48954.756</f>
        <v>381380.85599999997</v>
      </c>
      <c r="F484" s="11">
        <v>126116.09600000001</v>
      </c>
      <c r="G484" s="43">
        <f t="shared" si="6"/>
        <v>33.068281749307317</v>
      </c>
    </row>
    <row r="485" spans="1:7" ht="51" hidden="1" x14ac:dyDescent="0.2">
      <c r="A485" s="70"/>
      <c r="B485" s="29" t="s">
        <v>188</v>
      </c>
      <c r="C485" s="27" t="s">
        <v>319</v>
      </c>
      <c r="D485" s="13" t="s">
        <v>320</v>
      </c>
      <c r="E485" s="11">
        <v>0</v>
      </c>
      <c r="F485" s="11">
        <v>0</v>
      </c>
      <c r="G485" s="43"/>
    </row>
    <row r="486" spans="1:7" ht="38.25" hidden="1" x14ac:dyDescent="0.2">
      <c r="A486" s="71"/>
      <c r="B486" s="29" t="s">
        <v>188</v>
      </c>
      <c r="C486" s="27" t="s">
        <v>64</v>
      </c>
      <c r="D486" s="13" t="s">
        <v>65</v>
      </c>
      <c r="E486" s="11">
        <v>0</v>
      </c>
      <c r="F486" s="11">
        <v>0</v>
      </c>
      <c r="G486" s="43"/>
    </row>
    <row r="487" spans="1:7" s="48" customFormat="1" x14ac:dyDescent="0.2">
      <c r="A487" s="49" t="s">
        <v>309</v>
      </c>
      <c r="B487" s="50"/>
      <c r="C487" s="35"/>
      <c r="D487" s="51"/>
      <c r="E487" s="52">
        <f>SUM(E468:E486)</f>
        <v>549925.64099999995</v>
      </c>
      <c r="F487" s="52">
        <f>SUM(F468:F486)</f>
        <v>227914.17700000003</v>
      </c>
      <c r="G487" s="47">
        <f t="shared" si="6"/>
        <v>41.444544499789934</v>
      </c>
    </row>
    <row r="488" spans="1:7" ht="102" x14ac:dyDescent="0.2">
      <c r="A488" s="69" t="s">
        <v>427</v>
      </c>
      <c r="B488" s="29" t="s">
        <v>192</v>
      </c>
      <c r="C488" s="27" t="s">
        <v>193</v>
      </c>
      <c r="D488" s="13" t="s">
        <v>194</v>
      </c>
      <c r="E488" s="11">
        <v>1593.6</v>
      </c>
      <c r="F488" s="11">
        <v>1660.8</v>
      </c>
      <c r="G488" s="43">
        <f t="shared" si="6"/>
        <v>104.21686746987953</v>
      </c>
    </row>
    <row r="489" spans="1:7" ht="76.5" x14ac:dyDescent="0.2">
      <c r="A489" s="70"/>
      <c r="B489" s="29" t="s">
        <v>192</v>
      </c>
      <c r="C489" s="27" t="s">
        <v>111</v>
      </c>
      <c r="D489" s="13" t="s">
        <v>112</v>
      </c>
      <c r="E489" s="11">
        <v>1406.1</v>
      </c>
      <c r="F489" s="11">
        <v>1022.217</v>
      </c>
      <c r="G489" s="43">
        <f t="shared" si="6"/>
        <v>72.698741199061232</v>
      </c>
    </row>
    <row r="490" spans="1:7" ht="63.75" hidden="1" x14ac:dyDescent="0.2">
      <c r="A490" s="70"/>
      <c r="B490" s="29" t="s">
        <v>192</v>
      </c>
      <c r="C490" s="27" t="s">
        <v>113</v>
      </c>
      <c r="D490" s="13" t="s">
        <v>114</v>
      </c>
      <c r="E490" s="11">
        <v>0</v>
      </c>
      <c r="F490" s="11">
        <v>0</v>
      </c>
      <c r="G490" s="43"/>
    </row>
    <row r="491" spans="1:7" ht="63.75" x14ac:dyDescent="0.2">
      <c r="A491" s="70"/>
      <c r="B491" s="29" t="s">
        <v>192</v>
      </c>
      <c r="C491" s="27" t="s">
        <v>212</v>
      </c>
      <c r="D491" s="13" t="s">
        <v>213</v>
      </c>
      <c r="E491" s="11">
        <v>96141.6</v>
      </c>
      <c r="F491" s="11">
        <v>81627.773000000001</v>
      </c>
      <c r="G491" s="43">
        <f t="shared" si="6"/>
        <v>84.903697254882388</v>
      </c>
    </row>
    <row r="492" spans="1:7" ht="114.75" hidden="1" x14ac:dyDescent="0.2">
      <c r="A492" s="70"/>
      <c r="B492" s="29" t="s">
        <v>192</v>
      </c>
      <c r="C492" s="27" t="s">
        <v>195</v>
      </c>
      <c r="D492" s="13" t="s">
        <v>196</v>
      </c>
      <c r="E492" s="11">
        <v>0</v>
      </c>
      <c r="F492" s="11">
        <v>0</v>
      </c>
      <c r="G492" s="43"/>
    </row>
    <row r="493" spans="1:7" ht="114.75" hidden="1" x14ac:dyDescent="0.2">
      <c r="A493" s="70"/>
      <c r="B493" s="29" t="s">
        <v>192</v>
      </c>
      <c r="C493" s="27" t="s">
        <v>197</v>
      </c>
      <c r="D493" s="13" t="s">
        <v>198</v>
      </c>
      <c r="E493" s="11">
        <v>0</v>
      </c>
      <c r="F493" s="11">
        <v>0</v>
      </c>
      <c r="G493" s="43"/>
    </row>
    <row r="494" spans="1:7" ht="102" x14ac:dyDescent="0.2">
      <c r="A494" s="70"/>
      <c r="B494" s="29" t="s">
        <v>192</v>
      </c>
      <c r="C494" s="27" t="s">
        <v>135</v>
      </c>
      <c r="D494" s="13" t="s">
        <v>136</v>
      </c>
      <c r="E494" s="11">
        <v>522.70000000000005</v>
      </c>
      <c r="F494" s="11">
        <v>1087.3579999999999</v>
      </c>
      <c r="G494" s="43">
        <f t="shared" si="6"/>
        <v>208.02716663478091</v>
      </c>
    </row>
    <row r="495" spans="1:7" ht="102" x14ac:dyDescent="0.2">
      <c r="A495" s="70"/>
      <c r="B495" s="29" t="s">
        <v>192</v>
      </c>
      <c r="C495" s="27" t="s">
        <v>137</v>
      </c>
      <c r="D495" s="13" t="s">
        <v>138</v>
      </c>
      <c r="E495" s="11">
        <v>0</v>
      </c>
      <c r="F495" s="11">
        <v>0.68100000000000005</v>
      </c>
      <c r="G495" s="43"/>
    </row>
    <row r="496" spans="1:7" ht="51" x14ac:dyDescent="0.2">
      <c r="A496" s="70"/>
      <c r="B496" s="29" t="s">
        <v>192</v>
      </c>
      <c r="C496" s="27" t="s">
        <v>184</v>
      </c>
      <c r="D496" s="13" t="s">
        <v>185</v>
      </c>
      <c r="E496" s="11">
        <f>8142.5+1131.6</f>
        <v>9274.1</v>
      </c>
      <c r="F496" s="11">
        <v>9274.0470000000005</v>
      </c>
      <c r="G496" s="43">
        <f t="shared" si="6"/>
        <v>99.9994285159746</v>
      </c>
    </row>
    <row r="497" spans="1:7" ht="51" x14ac:dyDescent="0.2">
      <c r="A497" s="70"/>
      <c r="B497" s="29" t="s">
        <v>192</v>
      </c>
      <c r="C497" s="27" t="s">
        <v>199</v>
      </c>
      <c r="D497" s="13" t="s">
        <v>200</v>
      </c>
      <c r="E497" s="11">
        <v>35.1</v>
      </c>
      <c r="F497" s="11">
        <v>105.15300000000001</v>
      </c>
      <c r="G497" s="43">
        <f t="shared" si="6"/>
        <v>299.58119658119659</v>
      </c>
    </row>
    <row r="498" spans="1:7" ht="25.5" hidden="1" x14ac:dyDescent="0.2">
      <c r="A498" s="70"/>
      <c r="B498" s="29" t="s">
        <v>192</v>
      </c>
      <c r="C498" s="27" t="s">
        <v>32</v>
      </c>
      <c r="D498" s="13" t="s">
        <v>33</v>
      </c>
      <c r="E498" s="11">
        <v>0</v>
      </c>
      <c r="F498" s="11">
        <v>0</v>
      </c>
      <c r="G498" s="43"/>
    </row>
    <row r="499" spans="1:7" ht="25.5" x14ac:dyDescent="0.2">
      <c r="A499" s="70"/>
      <c r="B499" s="29" t="s">
        <v>192</v>
      </c>
      <c r="C499" s="27" t="s">
        <v>36</v>
      </c>
      <c r="D499" s="13" t="s">
        <v>37</v>
      </c>
      <c r="E499" s="11">
        <v>0</v>
      </c>
      <c r="F499" s="11">
        <v>718.56600000000003</v>
      </c>
      <c r="G499" s="43"/>
    </row>
    <row r="500" spans="1:7" ht="76.5" hidden="1" x14ac:dyDescent="0.2">
      <c r="A500" s="70"/>
      <c r="B500" s="29" t="s">
        <v>192</v>
      </c>
      <c r="C500" s="27" t="s">
        <v>38</v>
      </c>
      <c r="D500" s="13" t="s">
        <v>39</v>
      </c>
      <c r="E500" s="11">
        <v>0</v>
      </c>
      <c r="F500" s="11">
        <v>0</v>
      </c>
      <c r="G500" s="43"/>
    </row>
    <row r="501" spans="1:7" ht="76.5" hidden="1" x14ac:dyDescent="0.2">
      <c r="A501" s="70"/>
      <c r="B501" s="29" t="s">
        <v>192</v>
      </c>
      <c r="C501" s="27" t="s">
        <v>40</v>
      </c>
      <c r="D501" s="13" t="s">
        <v>41</v>
      </c>
      <c r="E501" s="11">
        <v>0</v>
      </c>
      <c r="F501" s="11">
        <v>0</v>
      </c>
      <c r="G501" s="43"/>
    </row>
    <row r="502" spans="1:7" ht="51" x14ac:dyDescent="0.2">
      <c r="A502" s="70"/>
      <c r="B502" s="30" t="s">
        <v>192</v>
      </c>
      <c r="C502" s="27" t="s">
        <v>583</v>
      </c>
      <c r="D502" s="13" t="s">
        <v>584</v>
      </c>
      <c r="E502" s="11">
        <v>0</v>
      </c>
      <c r="F502" s="11">
        <v>5.2</v>
      </c>
      <c r="G502" s="43"/>
    </row>
    <row r="503" spans="1:7" ht="63.75" hidden="1" x14ac:dyDescent="0.2">
      <c r="A503" s="70"/>
      <c r="B503" s="29" t="s">
        <v>192</v>
      </c>
      <c r="C503" s="27" t="s">
        <v>54</v>
      </c>
      <c r="D503" s="13" t="s">
        <v>55</v>
      </c>
      <c r="E503" s="11">
        <v>0</v>
      </c>
      <c r="F503" s="11">
        <v>0</v>
      </c>
      <c r="G503" s="43"/>
    </row>
    <row r="504" spans="1:7" ht="63.75" x14ac:dyDescent="0.2">
      <c r="A504" s="70"/>
      <c r="B504" s="29" t="s">
        <v>192</v>
      </c>
      <c r="C504" s="27" t="s">
        <v>201</v>
      </c>
      <c r="D504" s="13" t="s">
        <v>202</v>
      </c>
      <c r="E504" s="11">
        <f>1497.5+628</f>
        <v>2125.5</v>
      </c>
      <c r="F504" s="11">
        <v>2097.25</v>
      </c>
      <c r="G504" s="43">
        <f t="shared" ref="G504:G563" si="7">F504/E504*100</f>
        <v>98.670900964478946</v>
      </c>
    </row>
    <row r="505" spans="1:7" ht="76.5" x14ac:dyDescent="0.2">
      <c r="A505" s="70"/>
      <c r="B505" s="29" t="s">
        <v>192</v>
      </c>
      <c r="C505" s="27" t="s">
        <v>203</v>
      </c>
      <c r="D505" s="13" t="s">
        <v>204</v>
      </c>
      <c r="E505" s="11">
        <v>105.6</v>
      </c>
      <c r="F505" s="11">
        <v>6188.4679999999998</v>
      </c>
      <c r="G505" s="43">
        <f t="shared" si="7"/>
        <v>5860.291666666667</v>
      </c>
    </row>
    <row r="506" spans="1:7" ht="51" x14ac:dyDescent="0.2">
      <c r="A506" s="70"/>
      <c r="B506" s="29" t="s">
        <v>192</v>
      </c>
      <c r="C506" s="27" t="s">
        <v>56</v>
      </c>
      <c r="D506" s="13" t="s">
        <v>57</v>
      </c>
      <c r="E506" s="11">
        <f>196.6+73132</f>
        <v>73328.600000000006</v>
      </c>
      <c r="F506" s="11">
        <v>85117.941000000006</v>
      </c>
      <c r="G506" s="43">
        <f t="shared" si="7"/>
        <v>116.07741181476258</v>
      </c>
    </row>
    <row r="507" spans="1:7" ht="38.25" x14ac:dyDescent="0.2">
      <c r="A507" s="70"/>
      <c r="B507" s="29" t="s">
        <v>192</v>
      </c>
      <c r="C507" s="27" t="s">
        <v>58</v>
      </c>
      <c r="D507" s="13" t="s">
        <v>59</v>
      </c>
      <c r="E507" s="11">
        <v>115.3</v>
      </c>
      <c r="F507" s="11">
        <v>1464.8610000000001</v>
      </c>
      <c r="G507" s="43">
        <f t="shared" si="7"/>
        <v>1270.4778837814399</v>
      </c>
    </row>
    <row r="508" spans="1:7" ht="25.5" x14ac:dyDescent="0.2">
      <c r="A508" s="70"/>
      <c r="B508" s="29" t="s">
        <v>192</v>
      </c>
      <c r="C508" s="27" t="s">
        <v>60</v>
      </c>
      <c r="D508" s="13" t="s">
        <v>61</v>
      </c>
      <c r="E508" s="11">
        <v>0</v>
      </c>
      <c r="F508" s="11">
        <v>382.517</v>
      </c>
      <c r="G508" s="43"/>
    </row>
    <row r="509" spans="1:7" x14ac:dyDescent="0.2">
      <c r="A509" s="70"/>
      <c r="B509" s="29" t="s">
        <v>192</v>
      </c>
      <c r="C509" s="27" t="s">
        <v>62</v>
      </c>
      <c r="D509" s="13" t="s">
        <v>63</v>
      </c>
      <c r="E509" s="11">
        <v>0</v>
      </c>
      <c r="F509" s="11">
        <v>11.81</v>
      </c>
      <c r="G509" s="43"/>
    </row>
    <row r="510" spans="1:7" ht="38.25" x14ac:dyDescent="0.2">
      <c r="A510" s="70"/>
      <c r="B510" s="29" t="s">
        <v>192</v>
      </c>
      <c r="C510" s="27" t="s">
        <v>419</v>
      </c>
      <c r="D510" s="13" t="s">
        <v>191</v>
      </c>
      <c r="E510" s="11">
        <v>212800</v>
      </c>
      <c r="F510" s="11">
        <v>44119.485000000001</v>
      </c>
      <c r="G510" s="43">
        <f t="shared" si="7"/>
        <v>20.732840695488722</v>
      </c>
    </row>
    <row r="511" spans="1:7" ht="25.5" x14ac:dyDescent="0.2">
      <c r="A511" s="70"/>
      <c r="B511" s="30" t="s">
        <v>192</v>
      </c>
      <c r="C511" s="27" t="s">
        <v>205</v>
      </c>
      <c r="D511" s="13" t="s">
        <v>617</v>
      </c>
      <c r="E511" s="11">
        <v>0</v>
      </c>
      <c r="F511" s="11">
        <v>135000</v>
      </c>
      <c r="G511" s="43"/>
    </row>
    <row r="512" spans="1:7" x14ac:dyDescent="0.2">
      <c r="A512" s="70"/>
      <c r="B512" s="29" t="s">
        <v>192</v>
      </c>
      <c r="C512" s="27" t="s">
        <v>127</v>
      </c>
      <c r="D512" s="13" t="s">
        <v>128</v>
      </c>
      <c r="E512" s="11">
        <f>1149579.5+300000-231585</f>
        <v>1217994.5</v>
      </c>
      <c r="F512" s="11">
        <v>858503.78099999996</v>
      </c>
      <c r="G512" s="43">
        <f t="shared" si="7"/>
        <v>70.485029365896139</v>
      </c>
    </row>
    <row r="513" spans="1:7" ht="25.5" x14ac:dyDescent="0.2">
      <c r="A513" s="70"/>
      <c r="B513" s="29" t="s">
        <v>192</v>
      </c>
      <c r="C513" s="27" t="s">
        <v>207</v>
      </c>
      <c r="D513" s="13" t="s">
        <v>208</v>
      </c>
      <c r="E513" s="11">
        <v>641.5</v>
      </c>
      <c r="F513" s="11">
        <v>641.5</v>
      </c>
      <c r="G513" s="43">
        <f t="shared" si="7"/>
        <v>100</v>
      </c>
    </row>
    <row r="514" spans="1:7" ht="38.25" x14ac:dyDescent="0.2">
      <c r="A514" s="70"/>
      <c r="B514" s="29" t="s">
        <v>192</v>
      </c>
      <c r="C514" s="27" t="s">
        <v>209</v>
      </c>
      <c r="D514" s="13" t="s">
        <v>210</v>
      </c>
      <c r="E514" s="11">
        <f>2895.8-321.8</f>
        <v>2574</v>
      </c>
      <c r="F514" s="11">
        <v>2574</v>
      </c>
      <c r="G514" s="43">
        <f t="shared" si="7"/>
        <v>100</v>
      </c>
    </row>
    <row r="515" spans="1:7" ht="38.25" hidden="1" x14ac:dyDescent="0.2">
      <c r="A515" s="70"/>
      <c r="B515" s="29" t="s">
        <v>192</v>
      </c>
      <c r="C515" s="9" t="s">
        <v>313</v>
      </c>
      <c r="D515" s="10" t="s">
        <v>310</v>
      </c>
      <c r="E515" s="11">
        <v>0</v>
      </c>
      <c r="F515" s="11">
        <v>0</v>
      </c>
      <c r="G515" s="43"/>
    </row>
    <row r="516" spans="1:7" ht="51" x14ac:dyDescent="0.2">
      <c r="A516" s="70"/>
      <c r="B516" s="29" t="s">
        <v>192</v>
      </c>
      <c r="C516" s="9" t="s">
        <v>437</v>
      </c>
      <c r="D516" s="13" t="s">
        <v>438</v>
      </c>
      <c r="E516" s="11">
        <v>615713.04099999997</v>
      </c>
      <c r="F516" s="11">
        <v>594806.99</v>
      </c>
      <c r="G516" s="43">
        <f>F517/E516*100</f>
        <v>0</v>
      </c>
    </row>
    <row r="517" spans="1:7" ht="25.5" hidden="1" x14ac:dyDescent="0.2">
      <c r="A517" s="70"/>
      <c r="B517" s="29" t="s">
        <v>192</v>
      </c>
      <c r="C517" s="27" t="s">
        <v>103</v>
      </c>
      <c r="D517" s="13" t="s">
        <v>104</v>
      </c>
      <c r="E517" s="11">
        <v>0</v>
      </c>
      <c r="F517" s="11">
        <v>0</v>
      </c>
      <c r="G517" s="43"/>
    </row>
    <row r="518" spans="1:7" ht="51" hidden="1" x14ac:dyDescent="0.2">
      <c r="A518" s="70"/>
      <c r="B518" s="29" t="s">
        <v>192</v>
      </c>
      <c r="C518" s="27" t="s">
        <v>186</v>
      </c>
      <c r="D518" s="13" t="s">
        <v>187</v>
      </c>
      <c r="E518" s="11">
        <v>0</v>
      </c>
      <c r="F518" s="11">
        <v>0</v>
      </c>
      <c r="G518" s="43"/>
    </row>
    <row r="519" spans="1:7" ht="38.25" x14ac:dyDescent="0.2">
      <c r="A519" s="71"/>
      <c r="B519" s="29" t="s">
        <v>192</v>
      </c>
      <c r="C519" s="27" t="s">
        <v>64</v>
      </c>
      <c r="D519" s="13" t="s">
        <v>65</v>
      </c>
      <c r="E519" s="11">
        <v>0</v>
      </c>
      <c r="F519" s="11">
        <v>-64.501000000000005</v>
      </c>
      <c r="G519" s="43"/>
    </row>
    <row r="520" spans="1:7" s="48" customFormat="1" x14ac:dyDescent="0.2">
      <c r="A520" s="49" t="s">
        <v>309</v>
      </c>
      <c r="B520" s="50"/>
      <c r="C520" s="35"/>
      <c r="D520" s="51"/>
      <c r="E520" s="52">
        <f>SUM(E488:E519)</f>
        <v>2234371.2409999999</v>
      </c>
      <c r="F520" s="52">
        <f>SUM(F488:F519)</f>
        <v>1826345.8970000001</v>
      </c>
      <c r="G520" s="47">
        <f t="shared" si="7"/>
        <v>81.738695141037226</v>
      </c>
    </row>
    <row r="521" spans="1:7" ht="51" x14ac:dyDescent="0.2">
      <c r="A521" s="66" t="s">
        <v>428</v>
      </c>
      <c r="B521" s="29" t="s">
        <v>211</v>
      </c>
      <c r="C521" s="27" t="s">
        <v>184</v>
      </c>
      <c r="D521" s="13" t="s">
        <v>185</v>
      </c>
      <c r="E521" s="11">
        <f>15301.6</f>
        <v>15301.6</v>
      </c>
      <c r="F521" s="11">
        <v>15301.584000000001</v>
      </c>
      <c r="G521" s="43">
        <f t="shared" si="7"/>
        <v>99.999895435771421</v>
      </c>
    </row>
    <row r="522" spans="1:7" ht="25.5" hidden="1" x14ac:dyDescent="0.2">
      <c r="A522" s="67"/>
      <c r="B522" s="29" t="s">
        <v>211</v>
      </c>
      <c r="C522" s="27" t="s">
        <v>32</v>
      </c>
      <c r="D522" s="13" t="s">
        <v>33</v>
      </c>
      <c r="E522" s="11">
        <v>0</v>
      </c>
      <c r="F522" s="11">
        <v>0</v>
      </c>
      <c r="G522" s="43"/>
    </row>
    <row r="523" spans="1:7" ht="38.25" x14ac:dyDescent="0.2">
      <c r="A523" s="67"/>
      <c r="B523" s="29" t="s">
        <v>211</v>
      </c>
      <c r="C523" s="27" t="s">
        <v>214</v>
      </c>
      <c r="D523" s="13" t="s">
        <v>215</v>
      </c>
      <c r="E523" s="11">
        <v>205336.6</v>
      </c>
      <c r="F523" s="11">
        <v>217811.742</v>
      </c>
      <c r="G523" s="43">
        <f t="shared" si="7"/>
        <v>106.07545951379345</v>
      </c>
    </row>
    <row r="524" spans="1:7" ht="38.25" x14ac:dyDescent="0.2">
      <c r="A524" s="67"/>
      <c r="B524" s="29" t="s">
        <v>211</v>
      </c>
      <c r="C524" s="27" t="s">
        <v>216</v>
      </c>
      <c r="D524" s="13" t="s">
        <v>217</v>
      </c>
      <c r="E524" s="11">
        <f>983491.2-193404.332</f>
        <v>790086.86800000002</v>
      </c>
      <c r="F524" s="11">
        <v>655626.94799999997</v>
      </c>
      <c r="G524" s="43">
        <f t="shared" si="7"/>
        <v>82.981628293561243</v>
      </c>
    </row>
    <row r="525" spans="1:7" ht="25.5" x14ac:dyDescent="0.2">
      <c r="A525" s="67"/>
      <c r="B525" s="29" t="s">
        <v>211</v>
      </c>
      <c r="C525" s="27" t="s">
        <v>36</v>
      </c>
      <c r="D525" s="13" t="s">
        <v>37</v>
      </c>
      <c r="E525" s="11">
        <v>0</v>
      </c>
      <c r="F525" s="11">
        <v>16.196999999999999</v>
      </c>
      <c r="G525" s="43"/>
    </row>
    <row r="526" spans="1:7" ht="76.5" hidden="1" x14ac:dyDescent="0.2">
      <c r="A526" s="67"/>
      <c r="B526" s="29" t="s">
        <v>211</v>
      </c>
      <c r="C526" s="27" t="s">
        <v>38</v>
      </c>
      <c r="D526" s="13" t="s">
        <v>39</v>
      </c>
      <c r="E526" s="11">
        <v>0</v>
      </c>
      <c r="F526" s="11">
        <v>0</v>
      </c>
      <c r="G526" s="43"/>
    </row>
    <row r="527" spans="1:7" ht="76.5" hidden="1" x14ac:dyDescent="0.2">
      <c r="A527" s="67"/>
      <c r="B527" s="29" t="s">
        <v>211</v>
      </c>
      <c r="C527" s="27" t="s">
        <v>40</v>
      </c>
      <c r="D527" s="13" t="s">
        <v>41</v>
      </c>
      <c r="E527" s="11">
        <v>0</v>
      </c>
      <c r="F527" s="11">
        <v>0</v>
      </c>
      <c r="G527" s="43"/>
    </row>
    <row r="528" spans="1:7" ht="51" x14ac:dyDescent="0.2">
      <c r="A528" s="67"/>
      <c r="B528" s="30" t="s">
        <v>211</v>
      </c>
      <c r="C528" s="27" t="s">
        <v>583</v>
      </c>
      <c r="D528" s="13" t="s">
        <v>584</v>
      </c>
      <c r="E528" s="11">
        <v>0</v>
      </c>
      <c r="F528" s="11">
        <v>2.2000000000000002</v>
      </c>
      <c r="G528" s="43"/>
    </row>
    <row r="529" spans="1:7" ht="76.5" x14ac:dyDescent="0.2">
      <c r="A529" s="67"/>
      <c r="B529" s="30" t="s">
        <v>211</v>
      </c>
      <c r="C529" s="27" t="s">
        <v>203</v>
      </c>
      <c r="D529" s="13" t="s">
        <v>204</v>
      </c>
      <c r="E529" s="11">
        <v>0</v>
      </c>
      <c r="F529" s="11">
        <v>312.18900000000002</v>
      </c>
      <c r="G529" s="43"/>
    </row>
    <row r="530" spans="1:7" ht="51" hidden="1" x14ac:dyDescent="0.2">
      <c r="A530" s="67"/>
      <c r="B530" s="29" t="s">
        <v>211</v>
      </c>
      <c r="C530" s="27" t="s">
        <v>56</v>
      </c>
      <c r="D530" s="13" t="s">
        <v>57</v>
      </c>
      <c r="E530" s="11">
        <f>47632+25500-73132</f>
        <v>0</v>
      </c>
      <c r="F530" s="11">
        <v>0</v>
      </c>
      <c r="G530" s="43"/>
    </row>
    <row r="531" spans="1:7" ht="38.25" x14ac:dyDescent="0.2">
      <c r="A531" s="67"/>
      <c r="B531" s="29" t="s">
        <v>211</v>
      </c>
      <c r="C531" s="27" t="s">
        <v>58</v>
      </c>
      <c r="D531" s="13" t="s">
        <v>59</v>
      </c>
      <c r="E531" s="11">
        <v>0</v>
      </c>
      <c r="F531" s="11">
        <v>5884.9040000000005</v>
      </c>
      <c r="G531" s="43"/>
    </row>
    <row r="532" spans="1:7" ht="25.5" hidden="1" x14ac:dyDescent="0.2">
      <c r="A532" s="67"/>
      <c r="B532" s="29" t="s">
        <v>211</v>
      </c>
      <c r="C532" s="27" t="s">
        <v>60</v>
      </c>
      <c r="D532" s="13" t="s">
        <v>61</v>
      </c>
      <c r="E532" s="11">
        <v>0</v>
      </c>
      <c r="F532" s="11">
        <v>0</v>
      </c>
      <c r="G532" s="43"/>
    </row>
    <row r="533" spans="1:7" hidden="1" x14ac:dyDescent="0.2">
      <c r="A533" s="67"/>
      <c r="B533" s="29" t="s">
        <v>211</v>
      </c>
      <c r="C533" s="27" t="s">
        <v>62</v>
      </c>
      <c r="D533" s="13" t="s">
        <v>63</v>
      </c>
      <c r="E533" s="11">
        <v>0</v>
      </c>
      <c r="F533" s="11">
        <v>0</v>
      </c>
      <c r="G533" s="43"/>
    </row>
    <row r="534" spans="1:7" x14ac:dyDescent="0.2">
      <c r="A534" s="67"/>
      <c r="B534" s="29" t="s">
        <v>211</v>
      </c>
      <c r="C534" s="27" t="s">
        <v>127</v>
      </c>
      <c r="D534" s="13" t="s">
        <v>128</v>
      </c>
      <c r="E534" s="11">
        <v>136217.20000000001</v>
      </c>
      <c r="F534" s="11">
        <v>269439.217</v>
      </c>
      <c r="G534" s="43">
        <f t="shared" si="7"/>
        <v>197.80117121773168</v>
      </c>
    </row>
    <row r="535" spans="1:7" ht="76.5" x14ac:dyDescent="0.2">
      <c r="A535" s="67"/>
      <c r="B535" s="29" t="s">
        <v>211</v>
      </c>
      <c r="C535" s="27" t="s">
        <v>218</v>
      </c>
      <c r="D535" s="13" t="s">
        <v>219</v>
      </c>
      <c r="E535" s="11">
        <v>37.6</v>
      </c>
      <c r="F535" s="11">
        <v>37.6</v>
      </c>
      <c r="G535" s="43">
        <f t="shared" si="7"/>
        <v>100</v>
      </c>
    </row>
    <row r="536" spans="1:7" ht="25.5" x14ac:dyDescent="0.2">
      <c r="A536" s="67"/>
      <c r="B536" s="29" t="s">
        <v>211</v>
      </c>
      <c r="C536" s="27" t="s">
        <v>220</v>
      </c>
      <c r="D536" s="13" t="s">
        <v>221</v>
      </c>
      <c r="E536" s="11">
        <v>22381.8</v>
      </c>
      <c r="F536" s="11">
        <v>226446.89600000001</v>
      </c>
      <c r="G536" s="43">
        <f t="shared" si="7"/>
        <v>1011.7456862272026</v>
      </c>
    </row>
    <row r="537" spans="1:7" ht="25.5" hidden="1" x14ac:dyDescent="0.2">
      <c r="A537" s="67"/>
      <c r="B537" s="29" t="s">
        <v>211</v>
      </c>
      <c r="C537" s="27" t="s">
        <v>103</v>
      </c>
      <c r="D537" s="13" t="s">
        <v>104</v>
      </c>
      <c r="E537" s="11">
        <v>0</v>
      </c>
      <c r="F537" s="11">
        <v>0</v>
      </c>
      <c r="G537" s="43"/>
    </row>
    <row r="538" spans="1:7" ht="38.25" x14ac:dyDescent="0.2">
      <c r="A538" s="68"/>
      <c r="B538" s="29" t="s">
        <v>211</v>
      </c>
      <c r="C538" s="27" t="s">
        <v>64</v>
      </c>
      <c r="D538" s="13" t="s">
        <v>65</v>
      </c>
      <c r="E538" s="11">
        <v>0</v>
      </c>
      <c r="F538" s="11">
        <v>-37.6</v>
      </c>
      <c r="G538" s="43"/>
    </row>
    <row r="539" spans="1:7" s="48" customFormat="1" x14ac:dyDescent="0.2">
      <c r="A539" s="49" t="s">
        <v>309</v>
      </c>
      <c r="B539" s="50"/>
      <c r="C539" s="35"/>
      <c r="D539" s="60"/>
      <c r="E539" s="61">
        <f>SUM(E521:E538)</f>
        <v>1169361.6680000001</v>
      </c>
      <c r="F539" s="61">
        <f>SUM(F521:F538)</f>
        <v>1390841.8769999999</v>
      </c>
      <c r="G539" s="47">
        <f t="shared" si="7"/>
        <v>118.94026587846042</v>
      </c>
    </row>
    <row r="540" spans="1:7" ht="25.5" hidden="1" x14ac:dyDescent="0.2">
      <c r="A540" s="66" t="s">
        <v>430</v>
      </c>
      <c r="B540" s="29" t="s">
        <v>429</v>
      </c>
      <c r="C540" s="27" t="s">
        <v>36</v>
      </c>
      <c r="D540" s="13" t="s">
        <v>37</v>
      </c>
      <c r="E540" s="11">
        <v>0</v>
      </c>
      <c r="F540" s="11">
        <v>0</v>
      </c>
      <c r="G540" s="43"/>
    </row>
    <row r="541" spans="1:7" ht="76.5" hidden="1" x14ac:dyDescent="0.2">
      <c r="A541" s="67"/>
      <c r="B541" s="29" t="s">
        <v>429</v>
      </c>
      <c r="C541" s="27" t="s">
        <v>38</v>
      </c>
      <c r="D541" s="13" t="s">
        <v>39</v>
      </c>
      <c r="E541" s="11">
        <v>0</v>
      </c>
      <c r="F541" s="11">
        <v>0</v>
      </c>
      <c r="G541" s="43"/>
    </row>
    <row r="542" spans="1:7" ht="76.5" hidden="1" x14ac:dyDescent="0.2">
      <c r="A542" s="67"/>
      <c r="B542" s="29" t="s">
        <v>429</v>
      </c>
      <c r="C542" s="27" t="s">
        <v>40</v>
      </c>
      <c r="D542" s="13" t="s">
        <v>41</v>
      </c>
      <c r="E542" s="11">
        <v>0</v>
      </c>
      <c r="F542" s="11">
        <v>0</v>
      </c>
      <c r="G542" s="43"/>
    </row>
    <row r="543" spans="1:7" ht="63.75" hidden="1" x14ac:dyDescent="0.2">
      <c r="A543" s="67"/>
      <c r="B543" s="29" t="s">
        <v>429</v>
      </c>
      <c r="C543" s="27" t="s">
        <v>54</v>
      </c>
      <c r="D543" s="13" t="s">
        <v>55</v>
      </c>
      <c r="E543" s="11">
        <v>0</v>
      </c>
      <c r="F543" s="11">
        <v>0</v>
      </c>
      <c r="G543" s="43"/>
    </row>
    <row r="544" spans="1:7" ht="51" hidden="1" x14ac:dyDescent="0.2">
      <c r="A544" s="67"/>
      <c r="B544" s="29" t="s">
        <v>429</v>
      </c>
      <c r="C544" s="27" t="s">
        <v>56</v>
      </c>
      <c r="D544" s="13" t="s">
        <v>57</v>
      </c>
      <c r="E544" s="11">
        <f>47632+25500-73132</f>
        <v>0</v>
      </c>
      <c r="F544" s="11">
        <v>0</v>
      </c>
      <c r="G544" s="43"/>
    </row>
    <row r="545" spans="1:7" ht="38.25" x14ac:dyDescent="0.2">
      <c r="A545" s="67"/>
      <c r="B545" s="29" t="s">
        <v>429</v>
      </c>
      <c r="C545" s="27" t="s">
        <v>58</v>
      </c>
      <c r="D545" s="13" t="s">
        <v>59</v>
      </c>
      <c r="E545" s="11">
        <v>0</v>
      </c>
      <c r="F545" s="11">
        <v>30</v>
      </c>
      <c r="G545" s="43"/>
    </row>
    <row r="546" spans="1:7" ht="25.5" hidden="1" x14ac:dyDescent="0.2">
      <c r="A546" s="67"/>
      <c r="B546" s="29" t="s">
        <v>429</v>
      </c>
      <c r="C546" s="27" t="s">
        <v>60</v>
      </c>
      <c r="D546" s="13" t="s">
        <v>61</v>
      </c>
      <c r="E546" s="11">
        <v>0</v>
      </c>
      <c r="F546" s="11">
        <v>0</v>
      </c>
      <c r="G546" s="43"/>
    </row>
    <row r="547" spans="1:7" hidden="1" x14ac:dyDescent="0.2">
      <c r="A547" s="67"/>
      <c r="B547" s="29" t="s">
        <v>429</v>
      </c>
      <c r="C547" s="27" t="s">
        <v>62</v>
      </c>
      <c r="D547" s="13" t="s">
        <v>63</v>
      </c>
      <c r="E547" s="11">
        <v>0</v>
      </c>
      <c r="F547" s="11">
        <v>0</v>
      </c>
      <c r="G547" s="43"/>
    </row>
    <row r="548" spans="1:7" ht="25.5" hidden="1" x14ac:dyDescent="0.2">
      <c r="A548" s="67"/>
      <c r="B548" s="29" t="s">
        <v>429</v>
      </c>
      <c r="C548" s="27" t="s">
        <v>207</v>
      </c>
      <c r="D548" s="13" t="s">
        <v>208</v>
      </c>
      <c r="E548" s="11">
        <v>0</v>
      </c>
      <c r="F548" s="11">
        <v>0</v>
      </c>
      <c r="G548" s="43"/>
    </row>
    <row r="549" spans="1:7" ht="38.25" hidden="1" x14ac:dyDescent="0.2">
      <c r="A549" s="68"/>
      <c r="B549" s="29" t="s">
        <v>429</v>
      </c>
      <c r="C549" s="27" t="s">
        <v>209</v>
      </c>
      <c r="D549" s="13" t="s">
        <v>210</v>
      </c>
      <c r="E549" s="11">
        <v>0</v>
      </c>
      <c r="F549" s="11">
        <v>0</v>
      </c>
      <c r="G549" s="43"/>
    </row>
    <row r="550" spans="1:7" s="48" customFormat="1" x14ac:dyDescent="0.2">
      <c r="A550" s="49" t="s">
        <v>309</v>
      </c>
      <c r="B550" s="50"/>
      <c r="C550" s="35"/>
      <c r="D550" s="62"/>
      <c r="E550" s="46">
        <f>SUM(E540:E549)</f>
        <v>0</v>
      </c>
      <c r="F550" s="46">
        <f>SUM(F540:F549)</f>
        <v>30</v>
      </c>
      <c r="G550" s="47"/>
    </row>
    <row r="551" spans="1:7" ht="51" x14ac:dyDescent="0.2">
      <c r="A551" s="69" t="s">
        <v>223</v>
      </c>
      <c r="B551" s="29" t="s">
        <v>222</v>
      </c>
      <c r="C551" s="27" t="s">
        <v>224</v>
      </c>
      <c r="D551" s="13" t="s">
        <v>225</v>
      </c>
      <c r="E551" s="11">
        <v>3880</v>
      </c>
      <c r="F551" s="11">
        <v>2955</v>
      </c>
      <c r="G551" s="43">
        <f t="shared" si="7"/>
        <v>76.159793814432987</v>
      </c>
    </row>
    <row r="552" spans="1:7" ht="25.5" hidden="1" x14ac:dyDescent="0.2">
      <c r="A552" s="70"/>
      <c r="B552" s="29" t="s">
        <v>222</v>
      </c>
      <c r="C552" s="27" t="s">
        <v>226</v>
      </c>
      <c r="D552" s="13" t="s">
        <v>227</v>
      </c>
      <c r="E552" s="11">
        <v>0</v>
      </c>
      <c r="F552" s="11">
        <v>0</v>
      </c>
      <c r="G552" s="43"/>
    </row>
    <row r="553" spans="1:7" ht="76.5" x14ac:dyDescent="0.2">
      <c r="A553" s="70"/>
      <c r="B553" s="29" t="s">
        <v>222</v>
      </c>
      <c r="C553" s="27" t="s">
        <v>30</v>
      </c>
      <c r="D553" s="13" t="s">
        <v>31</v>
      </c>
      <c r="E553" s="11">
        <v>126746.9</v>
      </c>
      <c r="F553" s="11">
        <v>131834.01</v>
      </c>
      <c r="G553" s="43">
        <f t="shared" si="7"/>
        <v>104.0135971767357</v>
      </c>
    </row>
    <row r="554" spans="1:7" ht="25.5" x14ac:dyDescent="0.2">
      <c r="A554" s="70"/>
      <c r="B554" s="29" t="s">
        <v>222</v>
      </c>
      <c r="C554" s="27" t="s">
        <v>36</v>
      </c>
      <c r="D554" s="13" t="s">
        <v>37</v>
      </c>
      <c r="E554" s="11">
        <v>0</v>
      </c>
      <c r="F554" s="11">
        <v>215.65</v>
      </c>
      <c r="G554" s="43"/>
    </row>
    <row r="555" spans="1:7" ht="76.5" hidden="1" x14ac:dyDescent="0.2">
      <c r="A555" s="70"/>
      <c r="B555" s="29" t="s">
        <v>222</v>
      </c>
      <c r="C555" s="27" t="s">
        <v>38</v>
      </c>
      <c r="D555" s="13" t="s">
        <v>39</v>
      </c>
      <c r="E555" s="11">
        <v>0</v>
      </c>
      <c r="F555" s="11">
        <v>0</v>
      </c>
      <c r="G555" s="43"/>
    </row>
    <row r="556" spans="1:7" ht="76.5" hidden="1" x14ac:dyDescent="0.2">
      <c r="A556" s="70"/>
      <c r="B556" s="29" t="s">
        <v>222</v>
      </c>
      <c r="C556" s="27" t="s">
        <v>40</v>
      </c>
      <c r="D556" s="13" t="s">
        <v>41</v>
      </c>
      <c r="E556" s="11">
        <v>0</v>
      </c>
      <c r="F556" s="11">
        <v>0</v>
      </c>
      <c r="G556" s="43"/>
    </row>
    <row r="557" spans="1:7" ht="63.75" hidden="1" x14ac:dyDescent="0.2">
      <c r="A557" s="70"/>
      <c r="B557" s="29" t="s">
        <v>222</v>
      </c>
      <c r="C557" s="27" t="s">
        <v>54</v>
      </c>
      <c r="D557" s="13" t="s">
        <v>55</v>
      </c>
      <c r="E557" s="11">
        <v>0</v>
      </c>
      <c r="F557" s="11">
        <v>0</v>
      </c>
      <c r="G557" s="43"/>
    </row>
    <row r="558" spans="1:7" ht="51" hidden="1" x14ac:dyDescent="0.2">
      <c r="A558" s="70"/>
      <c r="B558" s="29" t="s">
        <v>222</v>
      </c>
      <c r="C558" s="27" t="s">
        <v>56</v>
      </c>
      <c r="D558" s="13" t="s">
        <v>57</v>
      </c>
      <c r="E558" s="11">
        <v>0</v>
      </c>
      <c r="F558" s="11">
        <v>0</v>
      </c>
      <c r="G558" s="43"/>
    </row>
    <row r="559" spans="1:7" ht="38.25" x14ac:dyDescent="0.2">
      <c r="A559" s="70"/>
      <c r="B559" s="29" t="s">
        <v>222</v>
      </c>
      <c r="C559" s="27" t="s">
        <v>58</v>
      </c>
      <c r="D559" s="13" t="s">
        <v>59</v>
      </c>
      <c r="E559" s="11">
        <v>0</v>
      </c>
      <c r="F559" s="11">
        <v>6.149</v>
      </c>
      <c r="G559" s="43"/>
    </row>
    <row r="560" spans="1:7" ht="25.5" hidden="1" x14ac:dyDescent="0.2">
      <c r="A560" s="70"/>
      <c r="B560" s="29" t="s">
        <v>222</v>
      </c>
      <c r="C560" s="27" t="s">
        <v>60</v>
      </c>
      <c r="D560" s="13" t="s">
        <v>61</v>
      </c>
      <c r="E560" s="11">
        <v>0</v>
      </c>
      <c r="F560" s="11">
        <v>0</v>
      </c>
      <c r="G560" s="43"/>
    </row>
    <row r="561" spans="1:7" x14ac:dyDescent="0.2">
      <c r="A561" s="70"/>
      <c r="B561" s="29" t="s">
        <v>222</v>
      </c>
      <c r="C561" s="27" t="s">
        <v>62</v>
      </c>
      <c r="D561" s="13" t="s">
        <v>63</v>
      </c>
      <c r="E561" s="11">
        <v>34189.4</v>
      </c>
      <c r="F561" s="11">
        <v>27441.487000000001</v>
      </c>
      <c r="G561" s="43">
        <f t="shared" si="7"/>
        <v>80.26314296243865</v>
      </c>
    </row>
    <row r="562" spans="1:7" s="48" customFormat="1" x14ac:dyDescent="0.2">
      <c r="A562" s="49" t="s">
        <v>309</v>
      </c>
      <c r="B562" s="50"/>
      <c r="C562" s="35"/>
      <c r="D562" s="51"/>
      <c r="E562" s="52">
        <f>SUM(E551:E561)</f>
        <v>164816.29999999999</v>
      </c>
      <c r="F562" s="52">
        <f>SUM(F551:F561)</f>
        <v>162452.296</v>
      </c>
      <c r="G562" s="47">
        <f t="shared" si="7"/>
        <v>98.565673419437289</v>
      </c>
    </row>
    <row r="563" spans="1:7" ht="51" x14ac:dyDescent="0.2">
      <c r="A563" s="69" t="s">
        <v>229</v>
      </c>
      <c r="B563" s="29" t="s">
        <v>228</v>
      </c>
      <c r="C563" s="27" t="s">
        <v>184</v>
      </c>
      <c r="D563" s="13" t="s">
        <v>185</v>
      </c>
      <c r="E563" s="11">
        <f>9000+1010</f>
        <v>10010</v>
      </c>
      <c r="F563" s="11">
        <v>10010</v>
      </c>
      <c r="G563" s="43">
        <f t="shared" si="7"/>
        <v>100</v>
      </c>
    </row>
    <row r="564" spans="1:7" ht="25.5" x14ac:dyDescent="0.2">
      <c r="A564" s="70"/>
      <c r="B564" s="29" t="s">
        <v>228</v>
      </c>
      <c r="C564" s="27" t="s">
        <v>36</v>
      </c>
      <c r="D564" s="13" t="s">
        <v>37</v>
      </c>
      <c r="E564" s="11">
        <v>0</v>
      </c>
      <c r="F564" s="11">
        <v>124.908</v>
      </c>
      <c r="G564" s="43"/>
    </row>
    <row r="565" spans="1:7" ht="76.5" hidden="1" x14ac:dyDescent="0.2">
      <c r="A565" s="70"/>
      <c r="B565" s="29" t="s">
        <v>228</v>
      </c>
      <c r="C565" s="27" t="s">
        <v>38</v>
      </c>
      <c r="D565" s="13" t="s">
        <v>39</v>
      </c>
      <c r="E565" s="11">
        <v>0</v>
      </c>
      <c r="F565" s="11">
        <v>0</v>
      </c>
      <c r="G565" s="43"/>
    </row>
    <row r="566" spans="1:7" ht="76.5" hidden="1" x14ac:dyDescent="0.2">
      <c r="A566" s="70"/>
      <c r="B566" s="29" t="s">
        <v>228</v>
      </c>
      <c r="C566" s="27" t="s">
        <v>40</v>
      </c>
      <c r="D566" s="13" t="s">
        <v>41</v>
      </c>
      <c r="E566" s="11">
        <v>0</v>
      </c>
      <c r="F566" s="11">
        <v>0</v>
      </c>
      <c r="G566" s="43"/>
    </row>
    <row r="567" spans="1:7" ht="63.75" hidden="1" x14ac:dyDescent="0.2">
      <c r="A567" s="70"/>
      <c r="B567" s="29" t="s">
        <v>228</v>
      </c>
      <c r="C567" s="27" t="s">
        <v>54</v>
      </c>
      <c r="D567" s="13" t="s">
        <v>55</v>
      </c>
      <c r="E567" s="11">
        <v>0</v>
      </c>
      <c r="F567" s="11">
        <v>0</v>
      </c>
      <c r="G567" s="43"/>
    </row>
    <row r="568" spans="1:7" ht="38.25" x14ac:dyDescent="0.2">
      <c r="A568" s="70"/>
      <c r="B568" s="29" t="s">
        <v>228</v>
      </c>
      <c r="C568" s="27" t="s">
        <v>58</v>
      </c>
      <c r="D568" s="13" t="s">
        <v>59</v>
      </c>
      <c r="E568" s="11">
        <v>0</v>
      </c>
      <c r="F568" s="11">
        <v>82.311999999999998</v>
      </c>
      <c r="G568" s="43"/>
    </row>
    <row r="569" spans="1:7" ht="25.5" x14ac:dyDescent="0.2">
      <c r="A569" s="70"/>
      <c r="B569" s="29" t="s">
        <v>228</v>
      </c>
      <c r="C569" s="27" t="s">
        <v>60</v>
      </c>
      <c r="D569" s="13" t="s">
        <v>61</v>
      </c>
      <c r="E569" s="11">
        <v>0</v>
      </c>
      <c r="F569" s="11">
        <v>-1.18</v>
      </c>
      <c r="G569" s="43"/>
    </row>
    <row r="570" spans="1:7" hidden="1" x14ac:dyDescent="0.2">
      <c r="A570" s="70"/>
      <c r="B570" s="29" t="s">
        <v>228</v>
      </c>
      <c r="C570" s="27" t="s">
        <v>62</v>
      </c>
      <c r="D570" s="13" t="s">
        <v>63</v>
      </c>
      <c r="E570" s="11">
        <v>0</v>
      </c>
      <c r="F570" s="11">
        <v>0</v>
      </c>
      <c r="G570" s="43"/>
    </row>
    <row r="571" spans="1:7" ht="38.25" x14ac:dyDescent="0.2">
      <c r="A571" s="70"/>
      <c r="B571" s="29" t="s">
        <v>228</v>
      </c>
      <c r="C571" s="27" t="s">
        <v>166</v>
      </c>
      <c r="D571" s="13" t="s">
        <v>167</v>
      </c>
      <c r="E571" s="11">
        <v>705.8</v>
      </c>
      <c r="F571" s="11">
        <v>688.8</v>
      </c>
      <c r="G571" s="43">
        <f t="shared" ref="G571:G627" si="8">F571/E571*100</f>
        <v>97.591385661660524</v>
      </c>
    </row>
    <row r="572" spans="1:7" ht="25.5" x14ac:dyDescent="0.2">
      <c r="A572" s="70"/>
      <c r="B572" s="29" t="s">
        <v>228</v>
      </c>
      <c r="C572" s="27" t="s">
        <v>230</v>
      </c>
      <c r="D572" s="13" t="s">
        <v>231</v>
      </c>
      <c r="E572" s="11">
        <v>177613.2</v>
      </c>
      <c r="F572" s="11">
        <v>177613.2</v>
      </c>
      <c r="G572" s="43">
        <f t="shared" si="8"/>
        <v>100</v>
      </c>
    </row>
    <row r="573" spans="1:7" ht="25.5" x14ac:dyDescent="0.2">
      <c r="A573" s="70"/>
      <c r="B573" s="30" t="s">
        <v>228</v>
      </c>
      <c r="C573" s="27" t="s">
        <v>622</v>
      </c>
      <c r="D573" s="13" t="s">
        <v>623</v>
      </c>
      <c r="E573" s="11">
        <v>0</v>
      </c>
      <c r="F573" s="11">
        <v>9.9740000000000002</v>
      </c>
      <c r="G573" s="43"/>
    </row>
    <row r="574" spans="1:7" ht="38.25" x14ac:dyDescent="0.2">
      <c r="A574" s="71"/>
      <c r="B574" s="29" t="s">
        <v>228</v>
      </c>
      <c r="C574" s="27" t="s">
        <v>64</v>
      </c>
      <c r="D574" s="13" t="s">
        <v>65</v>
      </c>
      <c r="E574" s="11">
        <v>0</v>
      </c>
      <c r="F574" s="11">
        <v>-9.0920000000000005</v>
      </c>
      <c r="G574" s="43"/>
    </row>
    <row r="575" spans="1:7" s="48" customFormat="1" x14ac:dyDescent="0.2">
      <c r="A575" s="49" t="s">
        <v>309</v>
      </c>
      <c r="B575" s="50"/>
      <c r="C575" s="35"/>
      <c r="D575" s="51"/>
      <c r="E575" s="52">
        <f>SUM(E563:E574)</f>
        <v>188329</v>
      </c>
      <c r="F575" s="52">
        <f>SUM(F563:F574)</f>
        <v>188518.92199999999</v>
      </c>
      <c r="G575" s="47">
        <f t="shared" si="8"/>
        <v>100.10084586017022</v>
      </c>
    </row>
    <row r="576" spans="1:7" ht="25.5" x14ac:dyDescent="0.2">
      <c r="A576" s="66" t="s">
        <v>233</v>
      </c>
      <c r="B576" s="29" t="s">
        <v>232</v>
      </c>
      <c r="C576" s="27" t="s">
        <v>32</v>
      </c>
      <c r="D576" s="13" t="s">
        <v>33</v>
      </c>
      <c r="E576" s="11">
        <v>205</v>
      </c>
      <c r="F576" s="11">
        <v>0</v>
      </c>
      <c r="G576" s="43">
        <f t="shared" si="8"/>
        <v>0</v>
      </c>
    </row>
    <row r="577" spans="1:7" ht="38.25" x14ac:dyDescent="0.2">
      <c r="A577" s="67"/>
      <c r="B577" s="30" t="s">
        <v>232</v>
      </c>
      <c r="C577" s="27" t="s">
        <v>579</v>
      </c>
      <c r="D577" s="13" t="s">
        <v>580</v>
      </c>
      <c r="E577" s="11">
        <v>0</v>
      </c>
      <c r="F577" s="11">
        <v>621</v>
      </c>
      <c r="G577" s="43"/>
    </row>
    <row r="578" spans="1:7" ht="25.5" x14ac:dyDescent="0.2">
      <c r="A578" s="67"/>
      <c r="B578" s="29" t="s">
        <v>232</v>
      </c>
      <c r="C578" s="27" t="s">
        <v>36</v>
      </c>
      <c r="D578" s="13" t="s">
        <v>37</v>
      </c>
      <c r="E578" s="11">
        <v>0</v>
      </c>
      <c r="F578" s="11">
        <v>1207.4739999999999</v>
      </c>
      <c r="G578" s="43"/>
    </row>
    <row r="579" spans="1:7" ht="76.5" hidden="1" x14ac:dyDescent="0.2">
      <c r="A579" s="67"/>
      <c r="B579" s="29" t="s">
        <v>232</v>
      </c>
      <c r="C579" s="27" t="s">
        <v>38</v>
      </c>
      <c r="D579" s="13" t="s">
        <v>39</v>
      </c>
      <c r="E579" s="11">
        <v>0</v>
      </c>
      <c r="F579" s="11">
        <v>0</v>
      </c>
      <c r="G579" s="43"/>
    </row>
    <row r="580" spans="1:7" ht="76.5" hidden="1" x14ac:dyDescent="0.2">
      <c r="A580" s="67"/>
      <c r="B580" s="29" t="s">
        <v>232</v>
      </c>
      <c r="C580" s="27" t="s">
        <v>40</v>
      </c>
      <c r="D580" s="13" t="s">
        <v>41</v>
      </c>
      <c r="E580" s="11">
        <v>0</v>
      </c>
      <c r="F580" s="11">
        <v>0</v>
      </c>
      <c r="G580" s="43"/>
    </row>
    <row r="581" spans="1:7" ht="63.75" x14ac:dyDescent="0.2">
      <c r="A581" s="67"/>
      <c r="B581" s="29" t="s">
        <v>232</v>
      </c>
      <c r="C581" s="27" t="s">
        <v>54</v>
      </c>
      <c r="D581" s="13" t="s">
        <v>55</v>
      </c>
      <c r="E581" s="11">
        <v>0</v>
      </c>
      <c r="F581" s="11">
        <v>0.42</v>
      </c>
      <c r="G581" s="43"/>
    </row>
    <row r="582" spans="1:7" ht="51" hidden="1" x14ac:dyDescent="0.2">
      <c r="A582" s="67"/>
      <c r="B582" s="29" t="s">
        <v>232</v>
      </c>
      <c r="C582" s="27" t="s">
        <v>56</v>
      </c>
      <c r="D582" s="13" t="s">
        <v>57</v>
      </c>
      <c r="E582" s="11">
        <v>0</v>
      </c>
      <c r="F582" s="11">
        <v>0</v>
      </c>
      <c r="G582" s="43"/>
    </row>
    <row r="583" spans="1:7" ht="38.25" x14ac:dyDescent="0.2">
      <c r="A583" s="67"/>
      <c r="B583" s="29" t="s">
        <v>232</v>
      </c>
      <c r="C583" s="27" t="s">
        <v>58</v>
      </c>
      <c r="D583" s="13" t="s">
        <v>59</v>
      </c>
      <c r="E583" s="11">
        <v>955</v>
      </c>
      <c r="F583" s="11">
        <v>969.09</v>
      </c>
      <c r="G583" s="43">
        <f t="shared" si="8"/>
        <v>101.47539267015706</v>
      </c>
    </row>
    <row r="584" spans="1:7" ht="25.5" hidden="1" x14ac:dyDescent="0.2">
      <c r="A584" s="67"/>
      <c r="B584" s="29" t="s">
        <v>232</v>
      </c>
      <c r="C584" s="27" t="s">
        <v>60</v>
      </c>
      <c r="D584" s="13" t="s">
        <v>61</v>
      </c>
      <c r="E584" s="11">
        <v>0</v>
      </c>
      <c r="F584" s="11">
        <v>0</v>
      </c>
      <c r="G584" s="43"/>
    </row>
    <row r="585" spans="1:7" hidden="1" x14ac:dyDescent="0.2">
      <c r="A585" s="67"/>
      <c r="B585" s="29" t="s">
        <v>232</v>
      </c>
      <c r="C585" s="27" t="s">
        <v>62</v>
      </c>
      <c r="D585" s="13" t="s">
        <v>63</v>
      </c>
      <c r="E585" s="11">
        <v>0</v>
      </c>
      <c r="F585" s="11">
        <v>0</v>
      </c>
      <c r="G585" s="43"/>
    </row>
    <row r="586" spans="1:7" x14ac:dyDescent="0.2">
      <c r="A586" s="67"/>
      <c r="B586" s="29" t="s">
        <v>232</v>
      </c>
      <c r="C586" s="27" t="s">
        <v>127</v>
      </c>
      <c r="D586" s="13" t="s">
        <v>128</v>
      </c>
      <c r="E586" s="11">
        <v>1401.9</v>
      </c>
      <c r="F586" s="11">
        <v>1442.9</v>
      </c>
      <c r="G586" s="43">
        <f t="shared" si="8"/>
        <v>102.92460232541552</v>
      </c>
    </row>
    <row r="587" spans="1:7" ht="38.25" hidden="1" x14ac:dyDescent="0.2">
      <c r="A587" s="67"/>
      <c r="B587" s="29" t="s">
        <v>232</v>
      </c>
      <c r="C587" s="27" t="s">
        <v>314</v>
      </c>
      <c r="D587" s="10" t="s">
        <v>311</v>
      </c>
      <c r="E587" s="11">
        <v>0</v>
      </c>
      <c r="F587" s="11">
        <v>0</v>
      </c>
      <c r="G587" s="43"/>
    </row>
    <row r="588" spans="1:7" ht="51" x14ac:dyDescent="0.2">
      <c r="A588" s="67"/>
      <c r="B588" s="29" t="s">
        <v>232</v>
      </c>
      <c r="C588" s="27" t="s">
        <v>327</v>
      </c>
      <c r="D588" s="10" t="s">
        <v>328</v>
      </c>
      <c r="E588" s="11">
        <v>510.3</v>
      </c>
      <c r="F588" s="11">
        <v>506.5</v>
      </c>
      <c r="G588" s="43">
        <f t="shared" si="8"/>
        <v>99.255339996080735</v>
      </c>
    </row>
    <row r="589" spans="1:7" ht="25.5" hidden="1" x14ac:dyDescent="0.2">
      <c r="A589" s="67"/>
      <c r="B589" s="29" t="s">
        <v>232</v>
      </c>
      <c r="C589" s="27" t="s">
        <v>103</v>
      </c>
      <c r="D589" s="13" t="s">
        <v>104</v>
      </c>
      <c r="E589" s="11">
        <v>0</v>
      </c>
      <c r="F589" s="11">
        <v>0</v>
      </c>
      <c r="G589" s="43"/>
    </row>
    <row r="590" spans="1:7" ht="63.75" x14ac:dyDescent="0.2">
      <c r="A590" s="67"/>
      <c r="B590" s="30" t="s">
        <v>232</v>
      </c>
      <c r="C590" s="27" t="s">
        <v>624</v>
      </c>
      <c r="D590" s="13" t="s">
        <v>625</v>
      </c>
      <c r="E590" s="11">
        <v>0</v>
      </c>
      <c r="F590" s="11">
        <v>-4008.5970000000002</v>
      </c>
      <c r="G590" s="43"/>
    </row>
    <row r="591" spans="1:7" ht="38.25" hidden="1" x14ac:dyDescent="0.2">
      <c r="A591" s="68"/>
      <c r="B591" s="29" t="s">
        <v>232</v>
      </c>
      <c r="C591" s="27" t="s">
        <v>64</v>
      </c>
      <c r="D591" s="13" t="s">
        <v>65</v>
      </c>
      <c r="E591" s="11">
        <v>0</v>
      </c>
      <c r="F591" s="11">
        <v>0</v>
      </c>
      <c r="G591" s="43"/>
    </row>
    <row r="592" spans="1:7" s="48" customFormat="1" x14ac:dyDescent="0.2">
      <c r="A592" s="49" t="s">
        <v>309</v>
      </c>
      <c r="B592" s="50"/>
      <c r="C592" s="35"/>
      <c r="D592" s="51"/>
      <c r="E592" s="52">
        <f>SUM(E576:E591)</f>
        <v>3072.2000000000003</v>
      </c>
      <c r="F592" s="52">
        <f>SUM(F576:F591)</f>
        <v>738.78699999999981</v>
      </c>
      <c r="G592" s="47">
        <f t="shared" si="8"/>
        <v>24.047490397760555</v>
      </c>
    </row>
    <row r="593" spans="1:7" ht="76.5" x14ac:dyDescent="0.2">
      <c r="A593" s="69" t="s">
        <v>235</v>
      </c>
      <c r="B593" s="29" t="s">
        <v>234</v>
      </c>
      <c r="C593" s="27" t="s">
        <v>111</v>
      </c>
      <c r="D593" s="13" t="s">
        <v>112</v>
      </c>
      <c r="E593" s="11">
        <v>785.2</v>
      </c>
      <c r="F593" s="11">
        <v>823.65499999999997</v>
      </c>
      <c r="G593" s="43">
        <f t="shared" si="8"/>
        <v>104.8974783494651</v>
      </c>
    </row>
    <row r="594" spans="1:7" ht="63.75" hidden="1" x14ac:dyDescent="0.2">
      <c r="A594" s="70"/>
      <c r="B594" s="29" t="s">
        <v>234</v>
      </c>
      <c r="C594" s="27" t="s">
        <v>113</v>
      </c>
      <c r="D594" s="13" t="s">
        <v>114</v>
      </c>
      <c r="E594" s="11">
        <v>0</v>
      </c>
      <c r="F594" s="11">
        <v>0</v>
      </c>
      <c r="G594" s="43"/>
    </row>
    <row r="595" spans="1:7" ht="25.5" hidden="1" x14ac:dyDescent="0.2">
      <c r="A595" s="70"/>
      <c r="B595" s="29" t="s">
        <v>234</v>
      </c>
      <c r="C595" s="27" t="s">
        <v>32</v>
      </c>
      <c r="D595" s="13" t="s">
        <v>33</v>
      </c>
      <c r="E595" s="11">
        <v>0</v>
      </c>
      <c r="F595" s="11">
        <v>0</v>
      </c>
      <c r="G595" s="43"/>
    </row>
    <row r="596" spans="1:7" ht="38.25" x14ac:dyDescent="0.2">
      <c r="A596" s="70"/>
      <c r="B596" s="29" t="s">
        <v>234</v>
      </c>
      <c r="C596" s="27" t="s">
        <v>34</v>
      </c>
      <c r="D596" s="13" t="s">
        <v>35</v>
      </c>
      <c r="E596" s="11">
        <v>0</v>
      </c>
      <c r="F596" s="11">
        <v>5144.2309999999998</v>
      </c>
      <c r="G596" s="43"/>
    </row>
    <row r="597" spans="1:7" ht="25.5" x14ac:dyDescent="0.2">
      <c r="A597" s="70"/>
      <c r="B597" s="29" t="s">
        <v>234</v>
      </c>
      <c r="C597" s="27" t="s">
        <v>36</v>
      </c>
      <c r="D597" s="13" t="s">
        <v>37</v>
      </c>
      <c r="E597" s="11">
        <v>0</v>
      </c>
      <c r="F597" s="11">
        <v>697.26199999999994</v>
      </c>
      <c r="G597" s="43"/>
    </row>
    <row r="598" spans="1:7" ht="76.5" hidden="1" x14ac:dyDescent="0.2">
      <c r="A598" s="70"/>
      <c r="B598" s="29" t="s">
        <v>234</v>
      </c>
      <c r="C598" s="27" t="s">
        <v>38</v>
      </c>
      <c r="D598" s="13" t="s">
        <v>39</v>
      </c>
      <c r="E598" s="11">
        <v>0</v>
      </c>
      <c r="F598" s="11">
        <v>0</v>
      </c>
      <c r="G598" s="43"/>
    </row>
    <row r="599" spans="1:7" ht="76.5" hidden="1" x14ac:dyDescent="0.2">
      <c r="A599" s="70"/>
      <c r="B599" s="29" t="s">
        <v>234</v>
      </c>
      <c r="C599" s="27" t="s">
        <v>40</v>
      </c>
      <c r="D599" s="13" t="s">
        <v>41</v>
      </c>
      <c r="E599" s="11">
        <v>0</v>
      </c>
      <c r="F599" s="11">
        <v>0</v>
      </c>
      <c r="G599" s="43"/>
    </row>
    <row r="600" spans="1:7" ht="63.75" hidden="1" x14ac:dyDescent="0.2">
      <c r="A600" s="70"/>
      <c r="B600" s="29" t="s">
        <v>234</v>
      </c>
      <c r="C600" s="27" t="s">
        <v>50</v>
      </c>
      <c r="D600" s="13" t="s">
        <v>51</v>
      </c>
      <c r="E600" s="11">
        <v>0</v>
      </c>
      <c r="F600" s="11">
        <v>0</v>
      </c>
      <c r="G600" s="43"/>
    </row>
    <row r="601" spans="1:7" ht="51" hidden="1" x14ac:dyDescent="0.2">
      <c r="A601" s="70"/>
      <c r="B601" s="29" t="s">
        <v>234</v>
      </c>
      <c r="C601" s="27" t="s">
        <v>52</v>
      </c>
      <c r="D601" s="13" t="s">
        <v>53</v>
      </c>
      <c r="E601" s="11">
        <v>0</v>
      </c>
      <c r="F601" s="11">
        <v>0</v>
      </c>
      <c r="G601" s="43"/>
    </row>
    <row r="602" spans="1:7" ht="63.75" hidden="1" x14ac:dyDescent="0.2">
      <c r="A602" s="70"/>
      <c r="B602" s="29" t="s">
        <v>234</v>
      </c>
      <c r="C602" s="27" t="s">
        <v>54</v>
      </c>
      <c r="D602" s="13" t="s">
        <v>55</v>
      </c>
      <c r="E602" s="11">
        <v>0</v>
      </c>
      <c r="F602" s="11">
        <v>0</v>
      </c>
      <c r="G602" s="43"/>
    </row>
    <row r="603" spans="1:7" ht="51" hidden="1" x14ac:dyDescent="0.2">
      <c r="A603" s="70"/>
      <c r="B603" s="29" t="s">
        <v>234</v>
      </c>
      <c r="C603" s="27" t="s">
        <v>56</v>
      </c>
      <c r="D603" s="13" t="s">
        <v>57</v>
      </c>
      <c r="E603" s="11">
        <v>0</v>
      </c>
      <c r="F603" s="11">
        <v>0</v>
      </c>
      <c r="G603" s="43"/>
    </row>
    <row r="604" spans="1:7" ht="38.25" x14ac:dyDescent="0.2">
      <c r="A604" s="70"/>
      <c r="B604" s="29" t="s">
        <v>234</v>
      </c>
      <c r="C604" s="27" t="s">
        <v>58</v>
      </c>
      <c r="D604" s="13" t="s">
        <v>59</v>
      </c>
      <c r="E604" s="11">
        <v>0</v>
      </c>
      <c r="F604" s="11">
        <v>258.01299999999998</v>
      </c>
      <c r="G604" s="43"/>
    </row>
    <row r="605" spans="1:7" ht="25.5" hidden="1" x14ac:dyDescent="0.2">
      <c r="A605" s="70"/>
      <c r="B605" s="29" t="s">
        <v>234</v>
      </c>
      <c r="C605" s="27" t="s">
        <v>60</v>
      </c>
      <c r="D605" s="13" t="s">
        <v>61</v>
      </c>
      <c r="E605" s="11">
        <v>0</v>
      </c>
      <c r="F605" s="11">
        <v>0</v>
      </c>
      <c r="G605" s="43"/>
    </row>
    <row r="606" spans="1:7" hidden="1" x14ac:dyDescent="0.2">
      <c r="A606" s="70"/>
      <c r="B606" s="29" t="s">
        <v>234</v>
      </c>
      <c r="C606" s="27" t="s">
        <v>62</v>
      </c>
      <c r="D606" s="13" t="s">
        <v>63</v>
      </c>
      <c r="E606" s="11">
        <v>0</v>
      </c>
      <c r="F606" s="11">
        <v>0</v>
      </c>
      <c r="G606" s="43"/>
    </row>
    <row r="607" spans="1:7" s="48" customFormat="1" x14ac:dyDescent="0.2">
      <c r="A607" s="49" t="s">
        <v>309</v>
      </c>
      <c r="B607" s="50"/>
      <c r="C607" s="35"/>
      <c r="D607" s="51"/>
      <c r="E607" s="52">
        <f>SUM(E593:E606)</f>
        <v>785.2</v>
      </c>
      <c r="F607" s="52">
        <f>SUM(F593:F606)</f>
        <v>6923.1609999999991</v>
      </c>
      <c r="G607" s="47">
        <f t="shared" si="8"/>
        <v>881.70669893020874</v>
      </c>
    </row>
    <row r="608" spans="1:7" ht="76.5" hidden="1" x14ac:dyDescent="0.2">
      <c r="A608" s="69" t="s">
        <v>237</v>
      </c>
      <c r="B608" s="29" t="s">
        <v>236</v>
      </c>
      <c r="C608" s="27" t="s">
        <v>111</v>
      </c>
      <c r="D608" s="13" t="s">
        <v>112</v>
      </c>
      <c r="E608" s="11">
        <v>0</v>
      </c>
      <c r="F608" s="11">
        <v>0</v>
      </c>
      <c r="G608" s="43"/>
    </row>
    <row r="609" spans="1:7" ht="63.75" hidden="1" x14ac:dyDescent="0.2">
      <c r="A609" s="70"/>
      <c r="B609" s="29" t="s">
        <v>236</v>
      </c>
      <c r="C609" s="27" t="s">
        <v>113</v>
      </c>
      <c r="D609" s="13" t="s">
        <v>114</v>
      </c>
      <c r="E609" s="11">
        <v>0</v>
      </c>
      <c r="F609" s="11">
        <v>0</v>
      </c>
      <c r="G609" s="43"/>
    </row>
    <row r="610" spans="1:7" ht="102" x14ac:dyDescent="0.2">
      <c r="A610" s="70"/>
      <c r="B610" s="29" t="s">
        <v>236</v>
      </c>
      <c r="C610" s="27" t="s">
        <v>135</v>
      </c>
      <c r="D610" s="13" t="s">
        <v>136</v>
      </c>
      <c r="E610" s="11">
        <v>0</v>
      </c>
      <c r="F610" s="11">
        <v>5.173</v>
      </c>
      <c r="G610" s="43"/>
    </row>
    <row r="611" spans="1:7" ht="102" hidden="1" x14ac:dyDescent="0.2">
      <c r="A611" s="70"/>
      <c r="B611" s="29" t="s">
        <v>236</v>
      </c>
      <c r="C611" s="27" t="s">
        <v>137</v>
      </c>
      <c r="D611" s="13" t="s">
        <v>138</v>
      </c>
      <c r="E611" s="11">
        <v>0</v>
      </c>
      <c r="F611" s="11">
        <v>0</v>
      </c>
      <c r="G611" s="43"/>
    </row>
    <row r="612" spans="1:7" ht="38.25" hidden="1" x14ac:dyDescent="0.2">
      <c r="A612" s="70"/>
      <c r="B612" s="29" t="s">
        <v>236</v>
      </c>
      <c r="C612" s="27" t="s">
        <v>34</v>
      </c>
      <c r="D612" s="13" t="s">
        <v>35</v>
      </c>
      <c r="E612" s="11">
        <v>0</v>
      </c>
      <c r="F612" s="11">
        <v>0</v>
      </c>
      <c r="G612" s="43"/>
    </row>
    <row r="613" spans="1:7" ht="25.5" x14ac:dyDescent="0.2">
      <c r="A613" s="70"/>
      <c r="B613" s="29" t="s">
        <v>236</v>
      </c>
      <c r="C613" s="27" t="s">
        <v>36</v>
      </c>
      <c r="D613" s="13" t="s">
        <v>37</v>
      </c>
      <c r="E613" s="11">
        <v>0</v>
      </c>
      <c r="F613" s="11">
        <v>141.18100000000001</v>
      </c>
      <c r="G613" s="43"/>
    </row>
    <row r="614" spans="1:7" ht="76.5" hidden="1" x14ac:dyDescent="0.2">
      <c r="A614" s="70"/>
      <c r="B614" s="29" t="s">
        <v>236</v>
      </c>
      <c r="C614" s="27" t="s">
        <v>38</v>
      </c>
      <c r="D614" s="13" t="s">
        <v>39</v>
      </c>
      <c r="E614" s="11">
        <v>0</v>
      </c>
      <c r="F614" s="11">
        <v>0</v>
      </c>
      <c r="G614" s="43"/>
    </row>
    <row r="615" spans="1:7" ht="76.5" hidden="1" x14ac:dyDescent="0.2">
      <c r="A615" s="70"/>
      <c r="B615" s="29" t="s">
        <v>236</v>
      </c>
      <c r="C615" s="27" t="s">
        <v>40</v>
      </c>
      <c r="D615" s="13" t="s">
        <v>41</v>
      </c>
      <c r="E615" s="11">
        <v>0</v>
      </c>
      <c r="F615" s="11">
        <v>0</v>
      </c>
      <c r="G615" s="43"/>
    </row>
    <row r="616" spans="1:7" ht="63.75" hidden="1" x14ac:dyDescent="0.2">
      <c r="A616" s="70"/>
      <c r="B616" s="29" t="s">
        <v>236</v>
      </c>
      <c r="C616" s="27" t="s">
        <v>54</v>
      </c>
      <c r="D616" s="13" t="s">
        <v>55</v>
      </c>
      <c r="E616" s="11">
        <v>0</v>
      </c>
      <c r="F616" s="11">
        <v>0</v>
      </c>
      <c r="G616" s="43"/>
    </row>
    <row r="617" spans="1:7" ht="38.25" x14ac:dyDescent="0.2">
      <c r="A617" s="70"/>
      <c r="B617" s="29" t="s">
        <v>236</v>
      </c>
      <c r="C617" s="27" t="s">
        <v>58</v>
      </c>
      <c r="D617" s="13" t="s">
        <v>59</v>
      </c>
      <c r="E617" s="11">
        <v>0</v>
      </c>
      <c r="F617" s="11">
        <v>105.527</v>
      </c>
      <c r="G617" s="43"/>
    </row>
    <row r="618" spans="1:7" ht="25.5" hidden="1" x14ac:dyDescent="0.2">
      <c r="A618" s="70"/>
      <c r="B618" s="29" t="s">
        <v>236</v>
      </c>
      <c r="C618" s="27" t="s">
        <v>60</v>
      </c>
      <c r="D618" s="13" t="s">
        <v>61</v>
      </c>
      <c r="E618" s="11">
        <v>0</v>
      </c>
      <c r="F618" s="11">
        <v>0</v>
      </c>
      <c r="G618" s="43"/>
    </row>
    <row r="619" spans="1:7" hidden="1" x14ac:dyDescent="0.2">
      <c r="A619" s="70"/>
      <c r="B619" s="29" t="s">
        <v>236</v>
      </c>
      <c r="C619" s="27" t="s">
        <v>62</v>
      </c>
      <c r="D619" s="13" t="s">
        <v>63</v>
      </c>
      <c r="E619" s="11">
        <v>0</v>
      </c>
      <c r="F619" s="11">
        <v>0</v>
      </c>
      <c r="G619" s="43"/>
    </row>
    <row r="620" spans="1:7" ht="38.25" x14ac:dyDescent="0.2">
      <c r="A620" s="70"/>
      <c r="B620" s="29" t="s">
        <v>236</v>
      </c>
      <c r="C620" s="27" t="s">
        <v>433</v>
      </c>
      <c r="D620" s="13" t="s">
        <v>435</v>
      </c>
      <c r="E620" s="11">
        <v>40853.235000000001</v>
      </c>
      <c r="F620" s="11">
        <v>51077.834999999999</v>
      </c>
      <c r="G620" s="43">
        <f t="shared" si="8"/>
        <v>125.02763857011567</v>
      </c>
    </row>
    <row r="621" spans="1:7" ht="51" x14ac:dyDescent="0.2">
      <c r="A621" s="70"/>
      <c r="B621" s="29" t="s">
        <v>236</v>
      </c>
      <c r="C621" s="27" t="s">
        <v>434</v>
      </c>
      <c r="D621" s="13" t="s">
        <v>436</v>
      </c>
      <c r="E621" s="11">
        <v>14047.597</v>
      </c>
      <c r="F621" s="11">
        <v>14047.597</v>
      </c>
      <c r="G621" s="43">
        <f t="shared" si="8"/>
        <v>100</v>
      </c>
    </row>
    <row r="622" spans="1:7" x14ac:dyDescent="0.2">
      <c r="A622" s="70"/>
      <c r="B622" s="29" t="s">
        <v>236</v>
      </c>
      <c r="C622" s="27" t="s">
        <v>127</v>
      </c>
      <c r="D622" s="13" t="s">
        <v>128</v>
      </c>
      <c r="E622" s="11">
        <v>205.2</v>
      </c>
      <c r="F622" s="11">
        <v>28131.120999999999</v>
      </c>
      <c r="G622" s="43">
        <f t="shared" si="8"/>
        <v>13709.123294346977</v>
      </c>
    </row>
    <row r="623" spans="1:7" ht="25.5" x14ac:dyDescent="0.2">
      <c r="A623" s="70"/>
      <c r="B623" s="30" t="s">
        <v>236</v>
      </c>
      <c r="C623" s="27" t="s">
        <v>220</v>
      </c>
      <c r="D623" s="13" t="s">
        <v>221</v>
      </c>
      <c r="E623" s="11">
        <v>0</v>
      </c>
      <c r="F623" s="11">
        <v>83494.527000000002</v>
      </c>
      <c r="G623" s="43"/>
    </row>
    <row r="624" spans="1:7" ht="38.25" x14ac:dyDescent="0.2">
      <c r="A624" s="70"/>
      <c r="B624" s="29" t="s">
        <v>236</v>
      </c>
      <c r="C624" s="27" t="s">
        <v>129</v>
      </c>
      <c r="D624" s="13" t="s">
        <v>130</v>
      </c>
      <c r="E624" s="11">
        <v>0</v>
      </c>
      <c r="F624" s="11">
        <v>337.005</v>
      </c>
      <c r="G624" s="43"/>
    </row>
    <row r="625" spans="1:7" ht="38.25" x14ac:dyDescent="0.2">
      <c r="A625" s="70"/>
      <c r="B625" s="29" t="s">
        <v>236</v>
      </c>
      <c r="C625" s="27" t="s">
        <v>131</v>
      </c>
      <c r="D625" s="13" t="s">
        <v>132</v>
      </c>
      <c r="E625" s="11">
        <v>0</v>
      </c>
      <c r="F625" s="11">
        <v>387.30799999999999</v>
      </c>
      <c r="G625" s="43"/>
    </row>
    <row r="626" spans="1:7" ht="38.25" x14ac:dyDescent="0.2">
      <c r="A626" s="71"/>
      <c r="B626" s="29" t="s">
        <v>236</v>
      </c>
      <c r="C626" s="27" t="s">
        <v>64</v>
      </c>
      <c r="D626" s="13" t="s">
        <v>65</v>
      </c>
      <c r="E626" s="11">
        <v>0</v>
      </c>
      <c r="F626" s="11">
        <v>-18.079000000000001</v>
      </c>
      <c r="G626" s="43"/>
    </row>
    <row r="627" spans="1:7" s="48" customFormat="1" x14ac:dyDescent="0.2">
      <c r="A627" s="49" t="s">
        <v>309</v>
      </c>
      <c r="B627" s="50"/>
      <c r="C627" s="35"/>
      <c r="D627" s="51"/>
      <c r="E627" s="52">
        <f>SUM(E608:E626)</f>
        <v>55106.031999999999</v>
      </c>
      <c r="F627" s="52">
        <f>SUM(F608:F626)</f>
        <v>177709.19500000001</v>
      </c>
      <c r="G627" s="47">
        <f t="shared" si="8"/>
        <v>322.4859213234588</v>
      </c>
    </row>
    <row r="628" spans="1:7" ht="25.5" x14ac:dyDescent="0.2">
      <c r="A628" s="69" t="s">
        <v>239</v>
      </c>
      <c r="B628" s="29" t="s">
        <v>238</v>
      </c>
      <c r="C628" s="27" t="s">
        <v>36</v>
      </c>
      <c r="D628" s="13" t="s">
        <v>37</v>
      </c>
      <c r="E628" s="11">
        <v>0</v>
      </c>
      <c r="F628" s="11">
        <v>5.492</v>
      </c>
      <c r="G628" s="43"/>
    </row>
    <row r="629" spans="1:7" ht="76.5" hidden="1" x14ac:dyDescent="0.2">
      <c r="A629" s="70"/>
      <c r="B629" s="29" t="s">
        <v>238</v>
      </c>
      <c r="C629" s="27" t="s">
        <v>38</v>
      </c>
      <c r="D629" s="13" t="s">
        <v>39</v>
      </c>
      <c r="E629" s="11">
        <v>0</v>
      </c>
      <c r="F629" s="11">
        <v>0</v>
      </c>
      <c r="G629" s="43"/>
    </row>
    <row r="630" spans="1:7" ht="76.5" hidden="1" x14ac:dyDescent="0.2">
      <c r="A630" s="70"/>
      <c r="B630" s="29" t="s">
        <v>238</v>
      </c>
      <c r="C630" s="27" t="s">
        <v>40</v>
      </c>
      <c r="D630" s="13" t="s">
        <v>41</v>
      </c>
      <c r="E630" s="11">
        <v>0</v>
      </c>
      <c r="F630" s="11">
        <v>0</v>
      </c>
      <c r="G630" s="43"/>
    </row>
    <row r="631" spans="1:7" ht="25.5" hidden="1" x14ac:dyDescent="0.2">
      <c r="A631" s="70"/>
      <c r="B631" s="29" t="s">
        <v>238</v>
      </c>
      <c r="C631" s="27" t="s">
        <v>240</v>
      </c>
      <c r="D631" s="13" t="s">
        <v>241</v>
      </c>
      <c r="E631" s="11">
        <v>0</v>
      </c>
      <c r="F631" s="11">
        <v>0</v>
      </c>
      <c r="G631" s="43"/>
    </row>
    <row r="632" spans="1:7" ht="51" hidden="1" x14ac:dyDescent="0.2">
      <c r="A632" s="70"/>
      <c r="B632" s="29" t="s">
        <v>238</v>
      </c>
      <c r="C632" s="27" t="s">
        <v>242</v>
      </c>
      <c r="D632" s="13" t="s">
        <v>243</v>
      </c>
      <c r="E632" s="11">
        <v>0</v>
      </c>
      <c r="F632" s="11">
        <v>0</v>
      </c>
      <c r="G632" s="43"/>
    </row>
    <row r="633" spans="1:7" ht="63.75" hidden="1" x14ac:dyDescent="0.2">
      <c r="A633" s="70"/>
      <c r="B633" s="29" t="s">
        <v>238</v>
      </c>
      <c r="C633" s="27" t="s">
        <v>54</v>
      </c>
      <c r="D633" s="13" t="s">
        <v>55</v>
      </c>
      <c r="E633" s="11">
        <v>0</v>
      </c>
      <c r="F633" s="11">
        <v>0</v>
      </c>
      <c r="G633" s="43"/>
    </row>
    <row r="634" spans="1:7" ht="38.25" hidden="1" x14ac:dyDescent="0.2">
      <c r="A634" s="70"/>
      <c r="B634" s="29" t="s">
        <v>238</v>
      </c>
      <c r="C634" s="27" t="s">
        <v>244</v>
      </c>
      <c r="D634" s="13" t="s">
        <v>245</v>
      </c>
      <c r="E634" s="11">
        <v>0</v>
      </c>
      <c r="F634" s="11">
        <v>0</v>
      </c>
      <c r="G634" s="43"/>
    </row>
    <row r="635" spans="1:7" ht="38.25" x14ac:dyDescent="0.2">
      <c r="A635" s="70"/>
      <c r="B635" s="29" t="s">
        <v>238</v>
      </c>
      <c r="C635" s="27" t="s">
        <v>58</v>
      </c>
      <c r="D635" s="13" t="s">
        <v>59</v>
      </c>
      <c r="E635" s="11">
        <v>0</v>
      </c>
      <c r="F635" s="11">
        <v>41.5</v>
      </c>
      <c r="G635" s="43"/>
    </row>
    <row r="636" spans="1:7" ht="25.5" hidden="1" x14ac:dyDescent="0.2">
      <c r="A636" s="71"/>
      <c r="B636" s="29" t="s">
        <v>238</v>
      </c>
      <c r="C636" s="27" t="s">
        <v>60</v>
      </c>
      <c r="D636" s="13" t="s">
        <v>61</v>
      </c>
      <c r="E636" s="11">
        <v>0</v>
      </c>
      <c r="F636" s="11">
        <v>0</v>
      </c>
      <c r="G636" s="43"/>
    </row>
    <row r="637" spans="1:7" s="48" customFormat="1" x14ac:dyDescent="0.2">
      <c r="A637" s="49" t="s">
        <v>309</v>
      </c>
      <c r="B637" s="50"/>
      <c r="C637" s="35"/>
      <c r="D637" s="51"/>
      <c r="E637" s="52">
        <f>SUM(E628:E636)</f>
        <v>0</v>
      </c>
      <c r="F637" s="52">
        <f>SUM(F628:F636)</f>
        <v>46.991999999999997</v>
      </c>
      <c r="G637" s="47"/>
    </row>
    <row r="638" spans="1:7" ht="25.5" x14ac:dyDescent="0.2">
      <c r="A638" s="69" t="s">
        <v>247</v>
      </c>
      <c r="B638" s="29" t="s">
        <v>246</v>
      </c>
      <c r="C638" s="27" t="s">
        <v>36</v>
      </c>
      <c r="D638" s="13" t="s">
        <v>37</v>
      </c>
      <c r="E638" s="11">
        <v>0</v>
      </c>
      <c r="F638" s="11">
        <v>19.273</v>
      </c>
      <c r="G638" s="43"/>
    </row>
    <row r="639" spans="1:7" ht="76.5" hidden="1" x14ac:dyDescent="0.2">
      <c r="A639" s="70"/>
      <c r="B639" s="29" t="s">
        <v>246</v>
      </c>
      <c r="C639" s="27" t="s">
        <v>38</v>
      </c>
      <c r="D639" s="13" t="s">
        <v>39</v>
      </c>
      <c r="E639" s="11">
        <v>0</v>
      </c>
      <c r="F639" s="11">
        <v>0</v>
      </c>
      <c r="G639" s="43"/>
    </row>
    <row r="640" spans="1:7" ht="76.5" hidden="1" x14ac:dyDescent="0.2">
      <c r="A640" s="70"/>
      <c r="B640" s="29" t="s">
        <v>246</v>
      </c>
      <c r="C640" s="27" t="s">
        <v>40</v>
      </c>
      <c r="D640" s="13" t="s">
        <v>41</v>
      </c>
      <c r="E640" s="11">
        <v>0</v>
      </c>
      <c r="F640" s="11">
        <v>0</v>
      </c>
      <c r="G640" s="43"/>
    </row>
    <row r="641" spans="1:7" ht="63.75" hidden="1" x14ac:dyDescent="0.2">
      <c r="A641" s="70"/>
      <c r="B641" s="29" t="s">
        <v>246</v>
      </c>
      <c r="C641" s="27" t="s">
        <v>54</v>
      </c>
      <c r="D641" s="13" t="s">
        <v>55</v>
      </c>
      <c r="E641" s="11">
        <v>0</v>
      </c>
      <c r="F641" s="11">
        <v>0</v>
      </c>
      <c r="G641" s="43"/>
    </row>
    <row r="642" spans="1:7" ht="38.25" hidden="1" x14ac:dyDescent="0.2">
      <c r="A642" s="70"/>
      <c r="B642" s="29" t="s">
        <v>246</v>
      </c>
      <c r="C642" s="27" t="s">
        <v>58</v>
      </c>
      <c r="D642" s="13" t="s">
        <v>59</v>
      </c>
      <c r="E642" s="11">
        <v>0</v>
      </c>
      <c r="F642" s="11">
        <v>0</v>
      </c>
      <c r="G642" s="43"/>
    </row>
    <row r="643" spans="1:7" ht="25.5" hidden="1" x14ac:dyDescent="0.2">
      <c r="A643" s="70"/>
      <c r="B643" s="29" t="s">
        <v>246</v>
      </c>
      <c r="C643" s="27" t="s">
        <v>60</v>
      </c>
      <c r="D643" s="13" t="s">
        <v>61</v>
      </c>
      <c r="E643" s="11">
        <v>0</v>
      </c>
      <c r="F643" s="11">
        <v>0</v>
      </c>
      <c r="G643" s="43"/>
    </row>
    <row r="644" spans="1:7" hidden="1" x14ac:dyDescent="0.2">
      <c r="A644" s="71"/>
      <c r="B644" s="29" t="s">
        <v>246</v>
      </c>
      <c r="C644" s="27" t="s">
        <v>62</v>
      </c>
      <c r="D644" s="13" t="s">
        <v>63</v>
      </c>
      <c r="E644" s="11">
        <v>0</v>
      </c>
      <c r="F644" s="11">
        <v>0</v>
      </c>
      <c r="G644" s="43"/>
    </row>
    <row r="645" spans="1:7" s="48" customFormat="1" x14ac:dyDescent="0.2">
      <c r="A645" s="49" t="s">
        <v>309</v>
      </c>
      <c r="B645" s="50"/>
      <c r="C645" s="35"/>
      <c r="D645" s="51"/>
      <c r="E645" s="52">
        <f>SUM(E638:E644)</f>
        <v>0</v>
      </c>
      <c r="F645" s="52">
        <f>SUM(F638:F644)</f>
        <v>19.273</v>
      </c>
      <c r="G645" s="47"/>
    </row>
    <row r="646" spans="1:7" ht="25.5" x14ac:dyDescent="0.2">
      <c r="A646" s="66" t="s">
        <v>249</v>
      </c>
      <c r="B646" s="29" t="s">
        <v>248</v>
      </c>
      <c r="C646" s="27" t="s">
        <v>36</v>
      </c>
      <c r="D646" s="13" t="s">
        <v>37</v>
      </c>
      <c r="E646" s="11">
        <v>0</v>
      </c>
      <c r="F646" s="11">
        <v>9.1839999999999993</v>
      </c>
      <c r="G646" s="43"/>
    </row>
    <row r="647" spans="1:7" ht="76.5" hidden="1" x14ac:dyDescent="0.2">
      <c r="A647" s="67"/>
      <c r="B647" s="29" t="s">
        <v>248</v>
      </c>
      <c r="C647" s="27" t="s">
        <v>38</v>
      </c>
      <c r="D647" s="13" t="s">
        <v>39</v>
      </c>
      <c r="E647" s="11">
        <v>0</v>
      </c>
      <c r="F647" s="11">
        <v>0</v>
      </c>
      <c r="G647" s="43"/>
    </row>
    <row r="648" spans="1:7" ht="76.5" hidden="1" x14ac:dyDescent="0.2">
      <c r="A648" s="67"/>
      <c r="B648" s="29" t="s">
        <v>248</v>
      </c>
      <c r="C648" s="27" t="s">
        <v>40</v>
      </c>
      <c r="D648" s="13" t="s">
        <v>41</v>
      </c>
      <c r="E648" s="11">
        <v>0</v>
      </c>
      <c r="F648" s="11">
        <v>0</v>
      </c>
      <c r="G648" s="43"/>
    </row>
    <row r="649" spans="1:7" ht="63.75" hidden="1" x14ac:dyDescent="0.2">
      <c r="A649" s="67"/>
      <c r="B649" s="29" t="s">
        <v>248</v>
      </c>
      <c r="C649" s="27" t="s">
        <v>54</v>
      </c>
      <c r="D649" s="13" t="s">
        <v>55</v>
      </c>
      <c r="E649" s="11">
        <v>0</v>
      </c>
      <c r="F649" s="11">
        <v>0</v>
      </c>
      <c r="G649" s="43"/>
    </row>
    <row r="650" spans="1:7" ht="38.25" x14ac:dyDescent="0.2">
      <c r="A650" s="67"/>
      <c r="B650" s="29" t="s">
        <v>248</v>
      </c>
      <c r="C650" s="27" t="s">
        <v>58</v>
      </c>
      <c r="D650" s="13" t="s">
        <v>59</v>
      </c>
      <c r="E650" s="11">
        <v>0</v>
      </c>
      <c r="F650" s="11">
        <v>19.181999999999999</v>
      </c>
      <c r="G650" s="43"/>
    </row>
    <row r="651" spans="1:7" ht="25.5" x14ac:dyDescent="0.2">
      <c r="A651" s="67"/>
      <c r="B651" s="29" t="s">
        <v>248</v>
      </c>
      <c r="C651" s="27" t="s">
        <v>60</v>
      </c>
      <c r="D651" s="13" t="s">
        <v>61</v>
      </c>
      <c r="E651" s="11">
        <v>0</v>
      </c>
      <c r="F651" s="11">
        <v>18.27</v>
      </c>
      <c r="G651" s="43"/>
    </row>
    <row r="652" spans="1:7" hidden="1" x14ac:dyDescent="0.2">
      <c r="A652" s="67"/>
      <c r="B652" s="29" t="s">
        <v>248</v>
      </c>
      <c r="C652" s="27" t="s">
        <v>62</v>
      </c>
      <c r="D652" s="13" t="s">
        <v>63</v>
      </c>
      <c r="E652" s="11">
        <v>0</v>
      </c>
      <c r="F652" s="11">
        <v>0</v>
      </c>
      <c r="G652" s="43"/>
    </row>
    <row r="653" spans="1:7" ht="25.5" x14ac:dyDescent="0.2">
      <c r="A653" s="68"/>
      <c r="B653" s="30" t="s">
        <v>248</v>
      </c>
      <c r="C653" s="27" t="s">
        <v>220</v>
      </c>
      <c r="D653" s="13" t="s">
        <v>221</v>
      </c>
      <c r="E653" s="11">
        <v>0</v>
      </c>
      <c r="F653" s="11">
        <v>100</v>
      </c>
      <c r="G653" s="43"/>
    </row>
    <row r="654" spans="1:7" s="48" customFormat="1" x14ac:dyDescent="0.2">
      <c r="A654" s="49" t="s">
        <v>309</v>
      </c>
      <c r="B654" s="50"/>
      <c r="C654" s="35"/>
      <c r="D654" s="51"/>
      <c r="E654" s="52">
        <f>SUM(E646:E653)</f>
        <v>0</v>
      </c>
      <c r="F654" s="52">
        <f>SUM(F646:F653)</f>
        <v>146.636</v>
      </c>
      <c r="G654" s="47"/>
    </row>
    <row r="655" spans="1:7" ht="76.5" x14ac:dyDescent="0.2">
      <c r="A655" s="69" t="s">
        <v>251</v>
      </c>
      <c r="B655" s="29" t="s">
        <v>250</v>
      </c>
      <c r="C655" s="27" t="s">
        <v>30</v>
      </c>
      <c r="D655" s="13" t="s">
        <v>31</v>
      </c>
      <c r="E655" s="11">
        <v>56923.199999999997</v>
      </c>
      <c r="F655" s="11">
        <v>60838.680999999997</v>
      </c>
      <c r="G655" s="43">
        <f t="shared" ref="G655:G700" si="9">F655/E655*100</f>
        <v>106.87853283019928</v>
      </c>
    </row>
    <row r="656" spans="1:7" ht="25.5" hidden="1" x14ac:dyDescent="0.2">
      <c r="A656" s="70"/>
      <c r="B656" s="29" t="s">
        <v>250</v>
      </c>
      <c r="C656" s="27" t="s">
        <v>32</v>
      </c>
      <c r="D656" s="13" t="s">
        <v>33</v>
      </c>
      <c r="E656" s="11">
        <v>0</v>
      </c>
      <c r="F656" s="11">
        <v>0</v>
      </c>
      <c r="G656" s="43"/>
    </row>
    <row r="657" spans="1:7" ht="25.5" x14ac:dyDescent="0.2">
      <c r="A657" s="70"/>
      <c r="B657" s="29" t="s">
        <v>250</v>
      </c>
      <c r="C657" s="27" t="s">
        <v>36</v>
      </c>
      <c r="D657" s="13" t="s">
        <v>37</v>
      </c>
      <c r="E657" s="11">
        <v>0</v>
      </c>
      <c r="F657" s="11">
        <v>339.75</v>
      </c>
      <c r="G657" s="43"/>
    </row>
    <row r="658" spans="1:7" ht="25.5" x14ac:dyDescent="0.2">
      <c r="A658" s="70"/>
      <c r="B658" s="29" t="s">
        <v>250</v>
      </c>
      <c r="C658" s="27" t="s">
        <v>252</v>
      </c>
      <c r="D658" s="13" t="s">
        <v>253</v>
      </c>
      <c r="E658" s="11">
        <v>0</v>
      </c>
      <c r="F658" s="11">
        <v>1835.951</v>
      </c>
      <c r="G658" s="43"/>
    </row>
    <row r="659" spans="1:7" ht="76.5" hidden="1" x14ac:dyDescent="0.2">
      <c r="A659" s="70"/>
      <c r="B659" s="29" t="s">
        <v>250</v>
      </c>
      <c r="C659" s="27" t="s">
        <v>38</v>
      </c>
      <c r="D659" s="13" t="s">
        <v>39</v>
      </c>
      <c r="E659" s="11">
        <v>0</v>
      </c>
      <c r="F659" s="11">
        <v>0</v>
      </c>
      <c r="G659" s="43"/>
    </row>
    <row r="660" spans="1:7" ht="76.5" hidden="1" x14ac:dyDescent="0.2">
      <c r="A660" s="70"/>
      <c r="B660" s="29" t="s">
        <v>250</v>
      </c>
      <c r="C660" s="27" t="s">
        <v>40</v>
      </c>
      <c r="D660" s="13" t="s">
        <v>41</v>
      </c>
      <c r="E660" s="11">
        <v>0</v>
      </c>
      <c r="F660" s="11">
        <v>0</v>
      </c>
      <c r="G660" s="43"/>
    </row>
    <row r="661" spans="1:7" ht="63.75" hidden="1" x14ac:dyDescent="0.2">
      <c r="A661" s="70"/>
      <c r="B661" s="29" t="s">
        <v>250</v>
      </c>
      <c r="C661" s="27" t="s">
        <v>54</v>
      </c>
      <c r="D661" s="13" t="s">
        <v>55</v>
      </c>
      <c r="E661" s="11">
        <v>0</v>
      </c>
      <c r="F661" s="11">
        <v>0</v>
      </c>
      <c r="G661" s="43"/>
    </row>
    <row r="662" spans="1:7" ht="38.25" x14ac:dyDescent="0.2">
      <c r="A662" s="70"/>
      <c r="B662" s="29" t="s">
        <v>250</v>
      </c>
      <c r="C662" s="27" t="s">
        <v>58</v>
      </c>
      <c r="D662" s="13" t="s">
        <v>59</v>
      </c>
      <c r="E662" s="11">
        <v>129</v>
      </c>
      <c r="F662" s="11">
        <v>3596.105</v>
      </c>
      <c r="G662" s="43">
        <f t="shared" si="9"/>
        <v>2787.6782945736431</v>
      </c>
    </row>
    <row r="663" spans="1:7" ht="25.5" hidden="1" x14ac:dyDescent="0.2">
      <c r="A663" s="70"/>
      <c r="B663" s="29" t="s">
        <v>250</v>
      </c>
      <c r="C663" s="27" t="s">
        <v>60</v>
      </c>
      <c r="D663" s="13" t="s">
        <v>61</v>
      </c>
      <c r="E663" s="11">
        <v>0</v>
      </c>
      <c r="F663" s="11">
        <v>0</v>
      </c>
      <c r="G663" s="43"/>
    </row>
    <row r="664" spans="1:7" hidden="1" x14ac:dyDescent="0.2">
      <c r="A664" s="70"/>
      <c r="B664" s="29" t="s">
        <v>250</v>
      </c>
      <c r="C664" s="27" t="s">
        <v>62</v>
      </c>
      <c r="D664" s="13" t="s">
        <v>63</v>
      </c>
      <c r="E664" s="11">
        <v>0</v>
      </c>
      <c r="F664" s="11">
        <v>0</v>
      </c>
      <c r="G664" s="43"/>
    </row>
    <row r="665" spans="1:7" ht="114.75" x14ac:dyDescent="0.2">
      <c r="A665" s="70"/>
      <c r="B665" s="29" t="s">
        <v>250</v>
      </c>
      <c r="C665" s="27" t="s">
        <v>423</v>
      </c>
      <c r="D665" s="13" t="s">
        <v>425</v>
      </c>
      <c r="E665" s="11">
        <v>669449.18799999997</v>
      </c>
      <c r="F665" s="11">
        <v>669449.18700000003</v>
      </c>
      <c r="G665" s="43">
        <f t="shared" si="9"/>
        <v>99.999999850623482</v>
      </c>
    </row>
    <row r="666" spans="1:7" ht="89.25" x14ac:dyDescent="0.2">
      <c r="A666" s="70"/>
      <c r="B666" s="29" t="s">
        <v>250</v>
      </c>
      <c r="C666" s="27" t="s">
        <v>424</v>
      </c>
      <c r="D666" s="13" t="s">
        <v>426</v>
      </c>
      <c r="E666" s="11">
        <v>186274.05600000001</v>
      </c>
      <c r="F666" s="11">
        <v>175413.976</v>
      </c>
      <c r="G666" s="43">
        <f t="shared" si="9"/>
        <v>94.169837585970626</v>
      </c>
    </row>
    <row r="667" spans="1:7" ht="25.5" x14ac:dyDescent="0.2">
      <c r="A667" s="70"/>
      <c r="B667" s="29" t="s">
        <v>250</v>
      </c>
      <c r="C667" s="27" t="s">
        <v>317</v>
      </c>
      <c r="D667" s="13" t="s">
        <v>318</v>
      </c>
      <c r="E667" s="11">
        <v>0</v>
      </c>
      <c r="F667" s="11">
        <v>33284.620999999999</v>
      </c>
      <c r="G667" s="43"/>
    </row>
    <row r="668" spans="1:7" ht="38.25" hidden="1" x14ac:dyDescent="0.2">
      <c r="A668" s="70"/>
      <c r="B668" s="29" t="s">
        <v>250</v>
      </c>
      <c r="C668" s="27" t="s">
        <v>190</v>
      </c>
      <c r="D668" s="13" t="s">
        <v>191</v>
      </c>
      <c r="E668" s="11">
        <v>0</v>
      </c>
      <c r="F668" s="11">
        <v>0</v>
      </c>
      <c r="G668" s="43"/>
    </row>
    <row r="669" spans="1:7" x14ac:dyDescent="0.2">
      <c r="A669" s="70"/>
      <c r="B669" s="29" t="s">
        <v>250</v>
      </c>
      <c r="C669" s="27" t="s">
        <v>127</v>
      </c>
      <c r="D669" s="13" t="s">
        <v>128</v>
      </c>
      <c r="E669" s="11">
        <f>400660.4+7764.54</f>
        <v>408424.94</v>
      </c>
      <c r="F669" s="11">
        <v>388193.75400000002</v>
      </c>
      <c r="G669" s="43">
        <f t="shared" si="9"/>
        <v>95.046535111200598</v>
      </c>
    </row>
    <row r="670" spans="1:7" ht="51" x14ac:dyDescent="0.2">
      <c r="A670" s="70"/>
      <c r="B670" s="29" t="s">
        <v>250</v>
      </c>
      <c r="C670" s="27" t="s">
        <v>254</v>
      </c>
      <c r="D670" s="13" t="s">
        <v>255</v>
      </c>
      <c r="E670" s="11">
        <v>10.199999999999999</v>
      </c>
      <c r="F670" s="11">
        <v>10.199999999999999</v>
      </c>
      <c r="G670" s="43">
        <f t="shared" si="9"/>
        <v>100</v>
      </c>
    </row>
    <row r="671" spans="1:7" ht="63.75" x14ac:dyDescent="0.2">
      <c r="A671" s="70"/>
      <c r="B671" s="29" t="s">
        <v>250</v>
      </c>
      <c r="C671" s="27" t="s">
        <v>256</v>
      </c>
      <c r="D671" s="13" t="s">
        <v>257</v>
      </c>
      <c r="E671" s="11">
        <v>53.8</v>
      </c>
      <c r="F671" s="11">
        <v>61</v>
      </c>
      <c r="G671" s="43">
        <f t="shared" si="9"/>
        <v>113.38289962825279</v>
      </c>
    </row>
    <row r="672" spans="1:7" ht="63.75" x14ac:dyDescent="0.2">
      <c r="A672" s="70"/>
      <c r="B672" s="29" t="s">
        <v>250</v>
      </c>
      <c r="C672" s="27" t="s">
        <v>258</v>
      </c>
      <c r="D672" s="13" t="s">
        <v>259</v>
      </c>
      <c r="E672" s="11">
        <v>2633</v>
      </c>
      <c r="F672" s="11">
        <v>2633</v>
      </c>
      <c r="G672" s="43">
        <f t="shared" si="9"/>
        <v>100</v>
      </c>
    </row>
    <row r="673" spans="1:7" ht="51" x14ac:dyDescent="0.2">
      <c r="A673" s="70"/>
      <c r="B673" s="29" t="s">
        <v>250</v>
      </c>
      <c r="C673" s="27" t="s">
        <v>260</v>
      </c>
      <c r="D673" s="13" t="s">
        <v>261</v>
      </c>
      <c r="E673" s="11">
        <f>166856.1+131056.5</f>
        <v>297912.59999999998</v>
      </c>
      <c r="F673" s="11">
        <v>297912.592</v>
      </c>
      <c r="G673" s="43">
        <f t="shared" si="9"/>
        <v>99.999997314648667</v>
      </c>
    </row>
    <row r="674" spans="1:7" ht="89.25" x14ac:dyDescent="0.2">
      <c r="A674" s="70"/>
      <c r="B674" s="29" t="s">
        <v>250</v>
      </c>
      <c r="C674" s="27" t="s">
        <v>262</v>
      </c>
      <c r="D674" s="13" t="s">
        <v>263</v>
      </c>
      <c r="E674" s="11">
        <v>1458.3</v>
      </c>
      <c r="F674" s="11">
        <v>7782.12</v>
      </c>
      <c r="G674" s="43">
        <f t="shared" si="9"/>
        <v>533.64328327504631</v>
      </c>
    </row>
    <row r="675" spans="1:7" ht="51" x14ac:dyDescent="0.2">
      <c r="A675" s="70"/>
      <c r="B675" s="29" t="s">
        <v>250</v>
      </c>
      <c r="C675" s="27" t="s">
        <v>264</v>
      </c>
      <c r="D675" s="13" t="s">
        <v>265</v>
      </c>
      <c r="E675" s="11">
        <v>21874.3</v>
      </c>
      <c r="F675" s="11">
        <v>10669.262000000001</v>
      </c>
      <c r="G675" s="43">
        <f t="shared" si="9"/>
        <v>48.775329953415657</v>
      </c>
    </row>
    <row r="676" spans="1:7" ht="63.75" x14ac:dyDescent="0.2">
      <c r="A676" s="70"/>
      <c r="B676" s="29" t="s">
        <v>250</v>
      </c>
      <c r="C676" s="27" t="s">
        <v>266</v>
      </c>
      <c r="D676" s="13" t="s">
        <v>267</v>
      </c>
      <c r="E676" s="11">
        <v>0</v>
      </c>
      <c r="F676" s="11">
        <v>17526.941999999999</v>
      </c>
      <c r="G676" s="43"/>
    </row>
    <row r="677" spans="1:7" ht="38.25" hidden="1" x14ac:dyDescent="0.2">
      <c r="A677" s="70"/>
      <c r="B677" s="29" t="s">
        <v>250</v>
      </c>
      <c r="C677" s="27" t="s">
        <v>268</v>
      </c>
      <c r="D677" s="13" t="s">
        <v>269</v>
      </c>
      <c r="E677" s="11">
        <v>0</v>
      </c>
      <c r="F677" s="11">
        <v>0</v>
      </c>
      <c r="G677" s="43"/>
    </row>
    <row r="678" spans="1:7" x14ac:dyDescent="0.2">
      <c r="A678" s="70"/>
      <c r="B678" s="29" t="s">
        <v>250</v>
      </c>
      <c r="C678" s="27" t="s">
        <v>270</v>
      </c>
      <c r="D678" s="13" t="s">
        <v>271</v>
      </c>
      <c r="E678" s="11">
        <v>10328.5</v>
      </c>
      <c r="F678" s="11">
        <v>11056.683999999999</v>
      </c>
      <c r="G678" s="43">
        <f t="shared" si="9"/>
        <v>107.05023962821318</v>
      </c>
    </row>
    <row r="679" spans="1:7" ht="25.5" x14ac:dyDescent="0.2">
      <c r="A679" s="70"/>
      <c r="B679" s="29" t="s">
        <v>250</v>
      </c>
      <c r="C679" s="27" t="s">
        <v>220</v>
      </c>
      <c r="D679" s="13" t="s">
        <v>221</v>
      </c>
      <c r="E679" s="11">
        <v>155533.098</v>
      </c>
      <c r="F679" s="11">
        <v>212669.019</v>
      </c>
      <c r="G679" s="43">
        <f t="shared" si="9"/>
        <v>136.73553843825576</v>
      </c>
    </row>
    <row r="680" spans="1:7" ht="25.5" hidden="1" x14ac:dyDescent="0.2">
      <c r="A680" s="70"/>
      <c r="B680" s="29" t="s">
        <v>250</v>
      </c>
      <c r="C680" s="27" t="s">
        <v>103</v>
      </c>
      <c r="D680" s="13" t="s">
        <v>104</v>
      </c>
      <c r="E680" s="11">
        <v>0</v>
      </c>
      <c r="F680" s="11">
        <v>0</v>
      </c>
      <c r="G680" s="43"/>
    </row>
    <row r="681" spans="1:7" ht="51" hidden="1" x14ac:dyDescent="0.2">
      <c r="A681" s="70"/>
      <c r="B681" s="29" t="s">
        <v>250</v>
      </c>
      <c r="C681" s="27" t="s">
        <v>272</v>
      </c>
      <c r="D681" s="13" t="s">
        <v>273</v>
      </c>
      <c r="E681" s="11">
        <v>0</v>
      </c>
      <c r="F681" s="11">
        <v>0</v>
      </c>
      <c r="G681" s="43"/>
    </row>
    <row r="682" spans="1:7" ht="102" hidden="1" x14ac:dyDescent="0.2">
      <c r="A682" s="70"/>
      <c r="B682" s="29" t="s">
        <v>250</v>
      </c>
      <c r="C682" s="27" t="s">
        <v>274</v>
      </c>
      <c r="D682" s="13" t="s">
        <v>275</v>
      </c>
      <c r="E682" s="11">
        <v>0</v>
      </c>
      <c r="F682" s="11">
        <v>0</v>
      </c>
      <c r="G682" s="43"/>
    </row>
    <row r="683" spans="1:7" ht="76.5" x14ac:dyDescent="0.2">
      <c r="A683" s="70"/>
      <c r="B683" s="29" t="s">
        <v>250</v>
      </c>
      <c r="C683" s="27" t="s">
        <v>276</v>
      </c>
      <c r="D683" s="13" t="s">
        <v>277</v>
      </c>
      <c r="E683" s="11">
        <v>0</v>
      </c>
      <c r="F683" s="11">
        <v>-2798.64</v>
      </c>
      <c r="G683" s="43"/>
    </row>
    <row r="684" spans="1:7" ht="63.75" x14ac:dyDescent="0.2">
      <c r="A684" s="70"/>
      <c r="B684" s="29" t="s">
        <v>250</v>
      </c>
      <c r="C684" s="27" t="s">
        <v>316</v>
      </c>
      <c r="D684" s="13" t="s">
        <v>315</v>
      </c>
      <c r="E684" s="11">
        <v>0</v>
      </c>
      <c r="F684" s="11">
        <v>-2187.4319999999998</v>
      </c>
      <c r="G684" s="43"/>
    </row>
    <row r="685" spans="1:7" ht="38.25" x14ac:dyDescent="0.2">
      <c r="A685" s="70"/>
      <c r="B685" s="30" t="s">
        <v>250</v>
      </c>
      <c r="C685" s="27" t="s">
        <v>64</v>
      </c>
      <c r="D685" s="13" t="s">
        <v>65</v>
      </c>
      <c r="E685" s="11">
        <v>0</v>
      </c>
      <c r="F685" s="11">
        <v>-5423.25</v>
      </c>
      <c r="G685" s="43"/>
    </row>
    <row r="686" spans="1:7" ht="38.25" x14ac:dyDescent="0.2">
      <c r="A686" s="71"/>
      <c r="B686" s="29" t="s">
        <v>250</v>
      </c>
      <c r="C686" s="27" t="s">
        <v>64</v>
      </c>
      <c r="D686" s="13" t="s">
        <v>65</v>
      </c>
      <c r="E686" s="11">
        <v>0</v>
      </c>
      <c r="F686" s="11">
        <v>-1978.7239999999999</v>
      </c>
      <c r="G686" s="43"/>
    </row>
    <row r="687" spans="1:7" s="48" customFormat="1" x14ac:dyDescent="0.2">
      <c r="A687" s="49" t="s">
        <v>309</v>
      </c>
      <c r="B687" s="50"/>
      <c r="C687" s="35"/>
      <c r="D687" s="51"/>
      <c r="E687" s="52">
        <f>SUM(E655:E686)</f>
        <v>1811004.1819999998</v>
      </c>
      <c r="F687" s="52">
        <f>SUM(F655:F686)</f>
        <v>1880884.7980000004</v>
      </c>
      <c r="G687" s="47">
        <f t="shared" si="9"/>
        <v>103.85866673829693</v>
      </c>
    </row>
    <row r="688" spans="1:7" ht="114.75" x14ac:dyDescent="0.2">
      <c r="A688" s="69" t="s">
        <v>279</v>
      </c>
      <c r="B688" s="29" t="s">
        <v>278</v>
      </c>
      <c r="C688" s="27" t="s">
        <v>280</v>
      </c>
      <c r="D688" s="13" t="s">
        <v>281</v>
      </c>
      <c r="E688" s="11">
        <v>340244</v>
      </c>
      <c r="F688" s="11">
        <v>286029.84299999999</v>
      </c>
      <c r="G688" s="43">
        <f t="shared" si="9"/>
        <v>84.06609462620942</v>
      </c>
    </row>
    <row r="689" spans="1:7" ht="89.25" x14ac:dyDescent="0.2">
      <c r="A689" s="70"/>
      <c r="B689" s="29" t="s">
        <v>278</v>
      </c>
      <c r="C689" s="27" t="s">
        <v>282</v>
      </c>
      <c r="D689" s="13" t="s">
        <v>283</v>
      </c>
      <c r="E689" s="11">
        <v>75670.3</v>
      </c>
      <c r="F689" s="11">
        <v>129624.78200000001</v>
      </c>
      <c r="G689" s="43">
        <f t="shared" si="9"/>
        <v>171.30205906412422</v>
      </c>
    </row>
    <row r="690" spans="1:7" ht="76.5" x14ac:dyDescent="0.2">
      <c r="A690" s="70"/>
      <c r="B690" s="29" t="s">
        <v>278</v>
      </c>
      <c r="C690" s="27" t="s">
        <v>284</v>
      </c>
      <c r="D690" s="13" t="s">
        <v>285</v>
      </c>
      <c r="E690" s="11">
        <v>0</v>
      </c>
      <c r="F690" s="11">
        <v>18722.001</v>
      </c>
      <c r="G690" s="43"/>
    </row>
    <row r="691" spans="1:7" ht="89.25" x14ac:dyDescent="0.2">
      <c r="A691" s="70"/>
      <c r="B691" s="29" t="s">
        <v>278</v>
      </c>
      <c r="C691" s="27" t="s">
        <v>286</v>
      </c>
      <c r="D691" s="13" t="s">
        <v>287</v>
      </c>
      <c r="E691" s="11">
        <v>0</v>
      </c>
      <c r="F691" s="11">
        <v>5.17</v>
      </c>
      <c r="G691" s="43"/>
    </row>
    <row r="692" spans="1:7" ht="89.25" hidden="1" x14ac:dyDescent="0.2">
      <c r="A692" s="70"/>
      <c r="B692" s="29" t="s">
        <v>278</v>
      </c>
      <c r="C692" s="27" t="s">
        <v>288</v>
      </c>
      <c r="D692" s="13" t="s">
        <v>289</v>
      </c>
      <c r="E692" s="11">
        <v>0</v>
      </c>
      <c r="F692" s="11">
        <v>0</v>
      </c>
      <c r="G692" s="43"/>
    </row>
    <row r="693" spans="1:7" ht="89.25" x14ac:dyDescent="0.2">
      <c r="A693" s="70"/>
      <c r="B693" s="29" t="s">
        <v>278</v>
      </c>
      <c r="C693" s="27" t="s">
        <v>290</v>
      </c>
      <c r="D693" s="13" t="s">
        <v>291</v>
      </c>
      <c r="E693" s="11">
        <v>58336.1</v>
      </c>
      <c r="F693" s="11">
        <v>14643.427</v>
      </c>
      <c r="G693" s="43">
        <f t="shared" si="9"/>
        <v>25.101827170482771</v>
      </c>
    </row>
    <row r="694" spans="1:7" ht="89.25" hidden="1" x14ac:dyDescent="0.2">
      <c r="A694" s="70"/>
      <c r="B694" s="29" t="s">
        <v>278</v>
      </c>
      <c r="C694" s="27" t="s">
        <v>292</v>
      </c>
      <c r="D694" s="13" t="s">
        <v>293</v>
      </c>
      <c r="E694" s="11">
        <v>0</v>
      </c>
      <c r="F694" s="11">
        <v>0</v>
      </c>
      <c r="G694" s="43"/>
    </row>
    <row r="695" spans="1:7" ht="76.5" x14ac:dyDescent="0.2">
      <c r="A695" s="70"/>
      <c r="B695" s="29" t="s">
        <v>278</v>
      </c>
      <c r="C695" s="27" t="s">
        <v>294</v>
      </c>
      <c r="D695" s="13" t="s">
        <v>295</v>
      </c>
      <c r="E695" s="11">
        <v>0</v>
      </c>
      <c r="F695" s="11">
        <v>712.43100000000004</v>
      </c>
      <c r="G695" s="43"/>
    </row>
    <row r="696" spans="1:7" ht="89.25" hidden="1" x14ac:dyDescent="0.2">
      <c r="A696" s="70"/>
      <c r="B696" s="29" t="s">
        <v>278</v>
      </c>
      <c r="C696" s="27" t="s">
        <v>296</v>
      </c>
      <c r="D696" s="13" t="s">
        <v>297</v>
      </c>
      <c r="E696" s="11">
        <v>0</v>
      </c>
      <c r="F696" s="11">
        <v>0</v>
      </c>
      <c r="G696" s="43"/>
    </row>
    <row r="697" spans="1:7" ht="89.25" hidden="1" x14ac:dyDescent="0.2">
      <c r="A697" s="70"/>
      <c r="B697" s="29" t="s">
        <v>278</v>
      </c>
      <c r="C697" s="27" t="s">
        <v>298</v>
      </c>
      <c r="D697" s="13" t="s">
        <v>299</v>
      </c>
      <c r="E697" s="11">
        <v>0</v>
      </c>
      <c r="F697" s="11">
        <v>0</v>
      </c>
      <c r="G697" s="43"/>
    </row>
    <row r="698" spans="1:7" ht="114.75" x14ac:dyDescent="0.2">
      <c r="A698" s="70"/>
      <c r="B698" s="29" t="s">
        <v>278</v>
      </c>
      <c r="C698" s="27" t="s">
        <v>195</v>
      </c>
      <c r="D698" s="13" t="s">
        <v>196</v>
      </c>
      <c r="E698" s="11">
        <v>1802.4</v>
      </c>
      <c r="F698" s="11">
        <v>2427.5810000000001</v>
      </c>
      <c r="G698" s="43">
        <f t="shared" si="9"/>
        <v>134.68602973812693</v>
      </c>
    </row>
    <row r="699" spans="1:7" ht="114.75" x14ac:dyDescent="0.2">
      <c r="A699" s="70"/>
      <c r="B699" s="29" t="s">
        <v>278</v>
      </c>
      <c r="C699" s="27" t="s">
        <v>197</v>
      </c>
      <c r="D699" s="13" t="s">
        <v>198</v>
      </c>
      <c r="E699" s="11">
        <v>0</v>
      </c>
      <c r="F699" s="11">
        <v>16.068000000000001</v>
      </c>
      <c r="G699" s="43"/>
    </row>
    <row r="700" spans="1:7" ht="102" x14ac:dyDescent="0.2">
      <c r="A700" s="70"/>
      <c r="B700" s="29" t="s">
        <v>278</v>
      </c>
      <c r="C700" s="27" t="s">
        <v>135</v>
      </c>
      <c r="D700" s="13" t="s">
        <v>136</v>
      </c>
      <c r="E700" s="11">
        <v>312.5</v>
      </c>
      <c r="F700" s="11">
        <v>776.90300000000002</v>
      </c>
      <c r="G700" s="43">
        <f t="shared" si="9"/>
        <v>248.60896000000002</v>
      </c>
    </row>
    <row r="701" spans="1:7" ht="102" x14ac:dyDescent="0.2">
      <c r="A701" s="70"/>
      <c r="B701" s="29" t="s">
        <v>278</v>
      </c>
      <c r="C701" s="27" t="s">
        <v>137</v>
      </c>
      <c r="D701" s="13" t="s">
        <v>138</v>
      </c>
      <c r="E701" s="11">
        <v>0</v>
      </c>
      <c r="F701" s="11">
        <v>2.9750000000000001</v>
      </c>
      <c r="G701" s="43"/>
    </row>
    <row r="702" spans="1:7" ht="25.5" hidden="1" x14ac:dyDescent="0.2">
      <c r="A702" s="70"/>
      <c r="B702" s="29" t="s">
        <v>278</v>
      </c>
      <c r="C702" s="27" t="s">
        <v>32</v>
      </c>
      <c r="D702" s="13" t="s">
        <v>33</v>
      </c>
      <c r="E702" s="11">
        <v>0</v>
      </c>
      <c r="F702" s="11">
        <v>0</v>
      </c>
      <c r="G702" s="43"/>
    </row>
    <row r="703" spans="1:7" ht="25.5" x14ac:dyDescent="0.2">
      <c r="A703" s="70"/>
      <c r="B703" s="29" t="s">
        <v>278</v>
      </c>
      <c r="C703" s="27" t="s">
        <v>36</v>
      </c>
      <c r="D703" s="13" t="s">
        <v>37</v>
      </c>
      <c r="E703" s="11">
        <v>0</v>
      </c>
      <c r="F703" s="11">
        <v>101.35599999999999</v>
      </c>
      <c r="G703" s="43"/>
    </row>
    <row r="704" spans="1:7" ht="76.5" hidden="1" x14ac:dyDescent="0.2">
      <c r="A704" s="70"/>
      <c r="B704" s="29" t="s">
        <v>278</v>
      </c>
      <c r="C704" s="27" t="s">
        <v>38</v>
      </c>
      <c r="D704" s="13" t="s">
        <v>39</v>
      </c>
      <c r="E704" s="11">
        <v>0</v>
      </c>
      <c r="F704" s="11">
        <v>0</v>
      </c>
      <c r="G704" s="43"/>
    </row>
    <row r="705" spans="1:7" ht="76.5" hidden="1" x14ac:dyDescent="0.2">
      <c r="A705" s="70"/>
      <c r="B705" s="29" t="s">
        <v>278</v>
      </c>
      <c r="C705" s="27" t="s">
        <v>40</v>
      </c>
      <c r="D705" s="13" t="s">
        <v>41</v>
      </c>
      <c r="E705" s="11">
        <v>0</v>
      </c>
      <c r="F705" s="11">
        <v>0</v>
      </c>
      <c r="G705" s="43"/>
    </row>
    <row r="706" spans="1:7" ht="38.25" x14ac:dyDescent="0.2">
      <c r="A706" s="70"/>
      <c r="B706" s="29" t="s">
        <v>278</v>
      </c>
      <c r="C706" s="27" t="s">
        <v>300</v>
      </c>
      <c r="D706" s="13" t="s">
        <v>301</v>
      </c>
      <c r="E706" s="11">
        <v>113682.6</v>
      </c>
      <c r="F706" s="11">
        <v>72069.436000000002</v>
      </c>
      <c r="G706" s="43">
        <f t="shared" ref="G706:G720" si="10">F706/E706*100</f>
        <v>63.395309396512744</v>
      </c>
    </row>
    <row r="707" spans="1:7" ht="51" x14ac:dyDescent="0.2">
      <c r="A707" s="70"/>
      <c r="B707" s="29" t="s">
        <v>278</v>
      </c>
      <c r="C707" s="27" t="s">
        <v>302</v>
      </c>
      <c r="D707" s="13" t="s">
        <v>303</v>
      </c>
      <c r="E707" s="11">
        <v>0</v>
      </c>
      <c r="F707" s="11">
        <v>78756.384999999995</v>
      </c>
      <c r="G707" s="43"/>
    </row>
    <row r="708" spans="1:7" ht="76.5" x14ac:dyDescent="0.2">
      <c r="A708" s="70"/>
      <c r="B708" s="29" t="s">
        <v>278</v>
      </c>
      <c r="C708" s="27" t="s">
        <v>304</v>
      </c>
      <c r="D708" s="13" t="s">
        <v>305</v>
      </c>
      <c r="E708" s="11">
        <v>33566</v>
      </c>
      <c r="F708" s="11">
        <v>15469.029</v>
      </c>
      <c r="G708" s="43">
        <f t="shared" si="10"/>
        <v>46.085410832389918</v>
      </c>
    </row>
    <row r="709" spans="1:7" ht="51" hidden="1" x14ac:dyDescent="0.2">
      <c r="A709" s="70"/>
      <c r="B709" s="29" t="s">
        <v>278</v>
      </c>
      <c r="C709" s="27" t="s">
        <v>306</v>
      </c>
      <c r="D709" s="13" t="s">
        <v>307</v>
      </c>
      <c r="E709" s="11">
        <v>0</v>
      </c>
      <c r="F709" s="11">
        <v>0</v>
      </c>
      <c r="G709" s="43"/>
    </row>
    <row r="710" spans="1:7" ht="63.75" hidden="1" x14ac:dyDescent="0.2">
      <c r="A710" s="70"/>
      <c r="B710" s="29" t="s">
        <v>278</v>
      </c>
      <c r="C710" s="27" t="s">
        <v>54</v>
      </c>
      <c r="D710" s="13" t="s">
        <v>55</v>
      </c>
      <c r="E710" s="11">
        <v>0</v>
      </c>
      <c r="F710" s="11">
        <v>0</v>
      </c>
      <c r="G710" s="43"/>
    </row>
    <row r="711" spans="1:7" ht="51" hidden="1" x14ac:dyDescent="0.2">
      <c r="A711" s="70"/>
      <c r="B711" s="29" t="s">
        <v>278</v>
      </c>
      <c r="C711" s="27" t="s">
        <v>56</v>
      </c>
      <c r="D711" s="13" t="s">
        <v>57</v>
      </c>
      <c r="E711" s="11">
        <v>0</v>
      </c>
      <c r="F711" s="11">
        <v>0</v>
      </c>
      <c r="G711" s="43"/>
    </row>
    <row r="712" spans="1:7" ht="38.25" x14ac:dyDescent="0.2">
      <c r="A712" s="70"/>
      <c r="B712" s="29" t="s">
        <v>278</v>
      </c>
      <c r="C712" s="27" t="s">
        <v>58</v>
      </c>
      <c r="D712" s="13" t="s">
        <v>59</v>
      </c>
      <c r="E712" s="11">
        <v>0</v>
      </c>
      <c r="F712" s="11">
        <v>33.302999999999997</v>
      </c>
      <c r="G712" s="43"/>
    </row>
    <row r="713" spans="1:7" ht="25.5" x14ac:dyDescent="0.2">
      <c r="A713" s="70"/>
      <c r="B713" s="29" t="s">
        <v>278</v>
      </c>
      <c r="C713" s="27" t="s">
        <v>60</v>
      </c>
      <c r="D713" s="13" t="s">
        <v>61</v>
      </c>
      <c r="E713" s="11">
        <v>0</v>
      </c>
      <c r="F713" s="11">
        <v>-40.886000000000003</v>
      </c>
      <c r="G713" s="43"/>
    </row>
    <row r="714" spans="1:7" hidden="1" x14ac:dyDescent="0.2">
      <c r="A714" s="70"/>
      <c r="B714" s="29" t="s">
        <v>278</v>
      </c>
      <c r="C714" s="27" t="s">
        <v>62</v>
      </c>
      <c r="D714" s="13" t="s">
        <v>63</v>
      </c>
      <c r="E714" s="11">
        <v>0</v>
      </c>
      <c r="F714" s="11">
        <v>0</v>
      </c>
      <c r="G714" s="43"/>
    </row>
    <row r="715" spans="1:7" ht="38.25" x14ac:dyDescent="0.2">
      <c r="A715" s="70"/>
      <c r="B715" s="30" t="s">
        <v>278</v>
      </c>
      <c r="C715" s="30" t="s">
        <v>419</v>
      </c>
      <c r="D715" s="13" t="s">
        <v>191</v>
      </c>
      <c r="E715" s="11">
        <v>0</v>
      </c>
      <c r="F715" s="11">
        <v>212800</v>
      </c>
      <c r="G715" s="43"/>
    </row>
    <row r="716" spans="1:7" ht="25.5" x14ac:dyDescent="0.2">
      <c r="A716" s="71"/>
      <c r="B716" s="30" t="s">
        <v>278</v>
      </c>
      <c r="C716" s="30" t="s">
        <v>611</v>
      </c>
      <c r="D716" s="13" t="s">
        <v>612</v>
      </c>
      <c r="E716" s="11">
        <v>0</v>
      </c>
      <c r="F716" s="11">
        <v>9321.1350000000002</v>
      </c>
      <c r="G716" s="43"/>
    </row>
    <row r="717" spans="1:7" s="48" customFormat="1" x14ac:dyDescent="0.2">
      <c r="A717" s="49" t="s">
        <v>309</v>
      </c>
      <c r="B717" s="53"/>
      <c r="C717" s="53"/>
      <c r="D717" s="51"/>
      <c r="E717" s="52">
        <f>SUM(E688:E716)</f>
        <v>623613.9</v>
      </c>
      <c r="F717" s="52">
        <f>SUM(F688:F716)</f>
        <v>841470.9389999999</v>
      </c>
      <c r="G717" s="47">
        <f t="shared" si="10"/>
        <v>134.93460280471618</v>
      </c>
    </row>
    <row r="718" spans="1:7" ht="102" x14ac:dyDescent="0.2">
      <c r="A718" s="18" t="s">
        <v>417</v>
      </c>
      <c r="B718" s="20" t="s">
        <v>416</v>
      </c>
      <c r="C718" s="29" t="s">
        <v>335</v>
      </c>
      <c r="D718" s="21" t="s">
        <v>336</v>
      </c>
      <c r="E718" s="19">
        <v>50</v>
      </c>
      <c r="F718" s="19">
        <v>153.69800000000001</v>
      </c>
      <c r="G718" s="43">
        <f t="shared" si="10"/>
        <v>307.39600000000002</v>
      </c>
    </row>
    <row r="719" spans="1:7" s="48" customFormat="1" x14ac:dyDescent="0.2">
      <c r="A719" s="49" t="s">
        <v>309</v>
      </c>
      <c r="B719" s="50"/>
      <c r="C719" s="53"/>
      <c r="D719" s="54"/>
      <c r="E719" s="52">
        <f>SUM(E718)</f>
        <v>50</v>
      </c>
      <c r="F719" s="52">
        <f>SUM(F718)</f>
        <v>153.69800000000001</v>
      </c>
      <c r="G719" s="47">
        <f t="shared" si="10"/>
        <v>307.39600000000002</v>
      </c>
    </row>
    <row r="720" spans="1:7" s="48" customFormat="1" x14ac:dyDescent="0.2">
      <c r="A720" s="49" t="s">
        <v>312</v>
      </c>
      <c r="B720" s="53"/>
      <c r="C720" s="53"/>
      <c r="D720" s="51"/>
      <c r="E720" s="52">
        <f>E24+E34+E43+E92+E94+E99+E174+E188+E196+E215+E224+E236+E248+E256+E279+E300+E333+E347+E362+E376+E390+E404+E418+E432+E448+E467+E487+E520+E539+E562+E575+E592+E607+E627+E637+E645+E654+E687+E717+E27+E31+E47+E54+E57+E59+E62+E65+E69+E97+E183+E191+E194+E200+E203+E209+E211+E213+E217+E220+E222+E719+E550</f>
        <v>30975743.647</v>
      </c>
      <c r="F720" s="52">
        <f>F24+F34+F43+F92+F94+F99+F174+F188+F196+F215+F224+F236+F248+F256+F279+F300+F333+F347+F362+F376+F390+F404+F418+F432+F448+F467+F487+F520+F539+F562+F575+F592+F607+F627+F637+F645+F654+F687+F717+F27+F31+F47+F54+F57+F59+F62+F65+F69+F97+F183+F191+F194+F200+F203+F209+F211+F213+F217+F220+F222+F719+F550</f>
        <v>31745949.861999989</v>
      </c>
      <c r="G720" s="47">
        <f t="shared" si="10"/>
        <v>102.48648175739466</v>
      </c>
    </row>
  </sheetData>
  <autoFilter ref="A10:G720"/>
  <mergeCells count="53">
    <mergeCell ref="A249:A255"/>
    <mergeCell ref="A257:A278"/>
    <mergeCell ref="A184:A187"/>
    <mergeCell ref="A348:A361"/>
    <mergeCell ref="A6:G6"/>
    <mergeCell ref="A7:G7"/>
    <mergeCell ref="A280:A299"/>
    <mergeCell ref="A301:A332"/>
    <mergeCell ref="A334:A346"/>
    <mergeCell ref="A204:A208"/>
    <mergeCell ref="A201:A202"/>
    <mergeCell ref="A218:A219"/>
    <mergeCell ref="A225:A235"/>
    <mergeCell ref="A192:A193"/>
    <mergeCell ref="A197:A199"/>
    <mergeCell ref="A237:A247"/>
    <mergeCell ref="A60:A61"/>
    <mergeCell ref="A63:A64"/>
    <mergeCell ref="A66:A68"/>
    <mergeCell ref="A433:A447"/>
    <mergeCell ref="A655:A686"/>
    <mergeCell ref="A576:A591"/>
    <mergeCell ref="A593:A606"/>
    <mergeCell ref="A608:A626"/>
    <mergeCell ref="A628:A636"/>
    <mergeCell ref="A638:A644"/>
    <mergeCell ref="A646:A653"/>
    <mergeCell ref="A488:A519"/>
    <mergeCell ref="A551:A561"/>
    <mergeCell ref="A540:A549"/>
    <mergeCell ref="A449:A466"/>
    <mergeCell ref="A468:A486"/>
    <mergeCell ref="A363:A375"/>
    <mergeCell ref="A377:A389"/>
    <mergeCell ref="A391:A403"/>
    <mergeCell ref="A405:A417"/>
    <mergeCell ref="A419:A431"/>
    <mergeCell ref="A11:A23"/>
    <mergeCell ref="A25:A26"/>
    <mergeCell ref="A688:A716"/>
    <mergeCell ref="A28:A30"/>
    <mergeCell ref="A32:A33"/>
    <mergeCell ref="A35:A42"/>
    <mergeCell ref="A44:A46"/>
    <mergeCell ref="A48:A53"/>
    <mergeCell ref="A55:A56"/>
    <mergeCell ref="A70:A91"/>
    <mergeCell ref="A95:A96"/>
    <mergeCell ref="A175:A182"/>
    <mergeCell ref="A100:A173"/>
    <mergeCell ref="A521:A538"/>
    <mergeCell ref="A189:A190"/>
    <mergeCell ref="A563:A574"/>
  </mergeCells>
  <pageMargins left="0.70866141732283472" right="0.37" top="0.45" bottom="0.38" header="0.27" footer="0.17"/>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прил.1</vt:lpstr>
      <vt:lpstr>прил.1!Заголовки_для_печати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Юрьева Ольга Ивановна</cp:lastModifiedBy>
  <cp:lastPrinted>2020-03-23T04:26:49Z</cp:lastPrinted>
  <dcterms:created xsi:type="dcterms:W3CDTF">2018-10-16T12:27:33Z</dcterms:created>
  <dcterms:modified xsi:type="dcterms:W3CDTF">2020-03-23T04:28:11Z</dcterms:modified>
</cp:coreProperties>
</file>