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0 год\уточнение октябрь\"/>
    </mc:Choice>
  </mc:AlternateContent>
  <bookViews>
    <workbookView xWindow="0" yWindow="0" windowWidth="15345" windowHeight="4635"/>
  </bookViews>
  <sheets>
    <sheet name="2020-2022" sheetId="1" r:id="rId1"/>
  </sheets>
  <definedNames>
    <definedName name="_xlnm._FilterDatabase" localSheetId="0" hidden="1">'2020-2022'!$A$15:$BF$343</definedName>
    <definedName name="_xlnm.Print_Titles" localSheetId="0">'2020-2022'!$14:$15</definedName>
    <definedName name="_xlnm.Print_Area" localSheetId="0">'2020-2022'!$A$1:$BB$338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316" i="1" l="1"/>
  <c r="BA315" i="1"/>
  <c r="AL316" i="1"/>
  <c r="AL315" i="1"/>
  <c r="U315" i="1"/>
  <c r="U316" i="1"/>
  <c r="BB323" i="1" l="1"/>
  <c r="BB324" i="1"/>
  <c r="AM323" i="1"/>
  <c r="AM324" i="1"/>
  <c r="V323" i="1"/>
  <c r="V324" i="1"/>
  <c r="U321" i="1"/>
  <c r="V321" i="1" s="1"/>
  <c r="BA321" i="1"/>
  <c r="BB321" i="1" s="1"/>
  <c r="AL321" i="1"/>
  <c r="AM321" i="1" s="1"/>
  <c r="U341" i="1"/>
  <c r="W341" i="1"/>
  <c r="X341" i="1"/>
  <c r="Z341" i="1"/>
  <c r="AB341" i="1"/>
  <c r="AD341" i="1"/>
  <c r="AF341" i="1"/>
  <c r="AH341" i="1"/>
  <c r="AJ341" i="1"/>
  <c r="AL341" i="1"/>
  <c r="AN341" i="1"/>
  <c r="AO341" i="1"/>
  <c r="AQ341" i="1"/>
  <c r="AS341" i="1"/>
  <c r="AU341" i="1"/>
  <c r="AW341" i="1"/>
  <c r="AY341" i="1"/>
  <c r="BA341" i="1"/>
  <c r="U19" i="1"/>
  <c r="U18" i="1"/>
  <c r="BA19" i="1"/>
  <c r="BA18" i="1"/>
  <c r="AL18" i="1"/>
  <c r="U57" i="1"/>
  <c r="AL317" i="1"/>
  <c r="U44" i="1"/>
  <c r="BA335" i="1" l="1"/>
  <c r="AL335" i="1"/>
  <c r="AL19" i="1"/>
  <c r="BB57" i="1"/>
  <c r="BB59" i="1"/>
  <c r="BB60" i="1"/>
  <c r="AM57" i="1"/>
  <c r="AM59" i="1"/>
  <c r="AM60" i="1"/>
  <c r="V59" i="1"/>
  <c r="V60" i="1"/>
  <c r="U335" i="1"/>
  <c r="V57" i="1" l="1"/>
  <c r="U114" i="1"/>
  <c r="AY19" i="1" l="1"/>
  <c r="AW19" i="1"/>
  <c r="AU19" i="1"/>
  <c r="AS18" i="1"/>
  <c r="AS19" i="1"/>
  <c r="AJ19" i="1"/>
  <c r="AJ18" i="1"/>
  <c r="AH19" i="1"/>
  <c r="AF19" i="1"/>
  <c r="AD19" i="1"/>
  <c r="AB19" i="1"/>
  <c r="AY18" i="1" l="1"/>
  <c r="AW18" i="1"/>
  <c r="AU18" i="1"/>
  <c r="AQ19" i="1"/>
  <c r="AQ18" i="1"/>
  <c r="AO19" i="1"/>
  <c r="AO18" i="1"/>
  <c r="AN19" i="1"/>
  <c r="AN18" i="1"/>
  <c r="W18" i="1"/>
  <c r="AA44" i="1"/>
  <c r="AA45" i="1"/>
  <c r="Z18" i="1"/>
  <c r="X18" i="1"/>
  <c r="Z19" i="1"/>
  <c r="X19" i="1"/>
  <c r="W19" i="1"/>
  <c r="S18" i="1"/>
  <c r="Q18" i="1"/>
  <c r="M18" i="1"/>
  <c r="H44" i="1"/>
  <c r="I18" i="1"/>
  <c r="D18" i="1"/>
  <c r="I341" i="1"/>
  <c r="M341" i="1"/>
  <c r="Q341" i="1"/>
  <c r="S341" i="1"/>
  <c r="D341" i="1"/>
  <c r="D20" i="1"/>
  <c r="D19" i="1"/>
  <c r="BA339" i="1"/>
  <c r="BA338" i="1"/>
  <c r="BA337" i="1"/>
  <c r="BA310" i="1"/>
  <c r="BA305" i="1"/>
  <c r="BA296" i="1"/>
  <c r="BA293" i="1"/>
  <c r="BA283" i="1"/>
  <c r="BA280" i="1"/>
  <c r="BA279" i="1"/>
  <c r="BA278" i="1"/>
  <c r="BA262" i="1"/>
  <c r="BA257" i="1"/>
  <c r="BA253" i="1"/>
  <c r="BA249" i="1"/>
  <c r="BA245" i="1"/>
  <c r="BA237" i="1"/>
  <c r="BA336" i="1" s="1"/>
  <c r="BA233" i="1"/>
  <c r="BA229" i="1"/>
  <c r="BA225" i="1"/>
  <c r="BA221" i="1"/>
  <c r="BA217" i="1"/>
  <c r="BA213" i="1"/>
  <c r="BA209" i="1"/>
  <c r="BA205" i="1"/>
  <c r="BA200" i="1"/>
  <c r="BA196" i="1"/>
  <c r="BA192" i="1"/>
  <c r="BA188" i="1"/>
  <c r="BA184" i="1"/>
  <c r="BA180" i="1"/>
  <c r="BA179" i="1"/>
  <c r="BA178" i="1"/>
  <c r="BA177" i="1"/>
  <c r="BA164" i="1"/>
  <c r="BA160" i="1"/>
  <c r="BA150" i="1"/>
  <c r="BA148" i="1"/>
  <c r="BA147" i="1"/>
  <c r="BA141" i="1"/>
  <c r="BA138" i="1"/>
  <c r="BA133" i="1"/>
  <c r="BA108" i="1"/>
  <c r="BA330" i="1" s="1"/>
  <c r="BA107" i="1"/>
  <c r="BA106" i="1"/>
  <c r="BA105" i="1"/>
  <c r="BA97" i="1"/>
  <c r="BA79" i="1"/>
  <c r="BA75" i="1"/>
  <c r="BA71" i="1"/>
  <c r="BA67" i="1"/>
  <c r="BA61" i="1"/>
  <c r="BA52" i="1"/>
  <c r="BA47" i="1"/>
  <c r="BA42" i="1"/>
  <c r="BA36" i="1"/>
  <c r="BA31" i="1"/>
  <c r="BA26" i="1"/>
  <c r="BA21" i="1"/>
  <c r="BA20" i="1"/>
  <c r="AL339" i="1"/>
  <c r="AL338" i="1"/>
  <c r="AL337" i="1"/>
  <c r="AL330" i="1"/>
  <c r="AL310" i="1"/>
  <c r="AL305" i="1"/>
  <c r="AL296" i="1"/>
  <c r="AL293" i="1"/>
  <c r="AL290" i="1"/>
  <c r="AL283" i="1"/>
  <c r="AL280" i="1"/>
  <c r="AL279" i="1"/>
  <c r="AL278" i="1"/>
  <c r="AL271" i="1"/>
  <c r="AL262" i="1"/>
  <c r="AL257" i="1"/>
  <c r="AL253" i="1"/>
  <c r="AL249" i="1"/>
  <c r="AL245" i="1"/>
  <c r="AL237" i="1"/>
  <c r="AL336" i="1" s="1"/>
  <c r="AL233" i="1"/>
  <c r="AL229" i="1"/>
  <c r="AL225" i="1"/>
  <c r="AL221" i="1"/>
  <c r="AL217" i="1"/>
  <c r="AL213" i="1"/>
  <c r="AL209" i="1"/>
  <c r="AL205" i="1"/>
  <c r="AL200" i="1"/>
  <c r="AL196" i="1"/>
  <c r="AL192" i="1"/>
  <c r="AL188" i="1"/>
  <c r="AL184" i="1"/>
  <c r="AL180" i="1"/>
  <c r="AL179" i="1"/>
  <c r="AL178" i="1"/>
  <c r="AL327" i="1" s="1"/>
  <c r="AL177" i="1"/>
  <c r="AL164" i="1"/>
  <c r="AL160" i="1"/>
  <c r="AL150" i="1"/>
  <c r="AL148" i="1"/>
  <c r="AL147" i="1"/>
  <c r="AL141" i="1"/>
  <c r="AL138" i="1"/>
  <c r="AL137" i="1"/>
  <c r="AL136" i="1"/>
  <c r="AL106" i="1" s="1"/>
  <c r="AL107" i="1"/>
  <c r="AL105" i="1"/>
  <c r="AL97" i="1"/>
  <c r="AL79" i="1"/>
  <c r="AL75" i="1"/>
  <c r="AL71" i="1"/>
  <c r="AL67" i="1"/>
  <c r="AL61" i="1"/>
  <c r="AL52" i="1"/>
  <c r="AL47" i="1"/>
  <c r="AL42" i="1"/>
  <c r="AL36" i="1"/>
  <c r="AL31" i="1"/>
  <c r="AL26" i="1"/>
  <c r="AL21" i="1"/>
  <c r="AL20" i="1"/>
  <c r="U338" i="1"/>
  <c r="U337" i="1"/>
  <c r="U317" i="1"/>
  <c r="U339" i="1" s="1"/>
  <c r="U310" i="1"/>
  <c r="U305" i="1"/>
  <c r="U296" i="1"/>
  <c r="U293" i="1"/>
  <c r="U286" i="1"/>
  <c r="U283" i="1"/>
  <c r="U280" i="1"/>
  <c r="U279" i="1"/>
  <c r="U278" i="1"/>
  <c r="U267" i="1"/>
  <c r="U262" i="1"/>
  <c r="U257" i="1"/>
  <c r="U253" i="1"/>
  <c r="U249" i="1"/>
  <c r="U245" i="1"/>
  <c r="U237" i="1"/>
  <c r="U336" i="1" s="1"/>
  <c r="U233" i="1"/>
  <c r="U229" i="1"/>
  <c r="U225" i="1"/>
  <c r="U221" i="1"/>
  <c r="U217" i="1"/>
  <c r="U213" i="1"/>
  <c r="U209" i="1"/>
  <c r="U205" i="1"/>
  <c r="U200" i="1"/>
  <c r="U196" i="1"/>
  <c r="U192" i="1"/>
  <c r="U188" i="1"/>
  <c r="U184" i="1"/>
  <c r="U180" i="1"/>
  <c r="U179" i="1"/>
  <c r="U178" i="1"/>
  <c r="U327" i="1" s="1"/>
  <c r="U177" i="1"/>
  <c r="U164" i="1"/>
  <c r="U160" i="1"/>
  <c r="U150" i="1"/>
  <c r="U148" i="1"/>
  <c r="U147" i="1"/>
  <c r="U141" i="1"/>
  <c r="U138" i="1"/>
  <c r="U133" i="1"/>
  <c r="U108" i="1"/>
  <c r="U330" i="1" s="1"/>
  <c r="U107" i="1"/>
  <c r="U106" i="1"/>
  <c r="U105" i="1"/>
  <c r="U97" i="1"/>
  <c r="U75" i="1"/>
  <c r="U71" i="1"/>
  <c r="U67" i="1"/>
  <c r="U61" i="1"/>
  <c r="U52" i="1"/>
  <c r="U47" i="1"/>
  <c r="U42" i="1"/>
  <c r="U36" i="1"/>
  <c r="U31" i="1"/>
  <c r="U26" i="1"/>
  <c r="U21" i="1"/>
  <c r="U20" i="1"/>
  <c r="U16" i="1" l="1"/>
  <c r="U313" i="1"/>
  <c r="BA16" i="1"/>
  <c r="AL329" i="1"/>
  <c r="U329" i="1"/>
  <c r="U175" i="1"/>
  <c r="AL103" i="1"/>
  <c r="BA175" i="1"/>
  <c r="AL145" i="1"/>
  <c r="BA332" i="1"/>
  <c r="U145" i="1"/>
  <c r="AL175" i="1"/>
  <c r="BA103" i="1"/>
  <c r="U333" i="1"/>
  <c r="U332" i="1"/>
  <c r="U328" i="1"/>
  <c r="U276" i="1"/>
  <c r="AL334" i="1"/>
  <c r="AL332" i="1"/>
  <c r="AL16" i="1"/>
  <c r="AL313" i="1"/>
  <c r="BA145" i="1"/>
  <c r="AL276" i="1"/>
  <c r="BA276" i="1"/>
  <c r="BA334" i="1"/>
  <c r="BA313" i="1"/>
  <c r="BA328" i="1"/>
  <c r="BA333" i="1"/>
  <c r="BA327" i="1"/>
  <c r="BA329" i="1"/>
  <c r="AL133" i="1"/>
  <c r="AL328" i="1"/>
  <c r="U103" i="1"/>
  <c r="U334" i="1"/>
  <c r="AJ339" i="1"/>
  <c r="AJ338" i="1"/>
  <c r="AJ337" i="1"/>
  <c r="AJ335" i="1"/>
  <c r="AJ330" i="1"/>
  <c r="AJ316" i="1"/>
  <c r="AJ315" i="1"/>
  <c r="AJ310" i="1"/>
  <c r="AJ305" i="1"/>
  <c r="AJ296" i="1"/>
  <c r="AJ293" i="1"/>
  <c r="AJ290" i="1"/>
  <c r="AJ283" i="1"/>
  <c r="AJ280" i="1"/>
  <c r="AJ279" i="1"/>
  <c r="AJ278" i="1"/>
  <c r="AJ271" i="1"/>
  <c r="AJ262" i="1"/>
  <c r="AJ257" i="1"/>
  <c r="AJ253" i="1"/>
  <c r="AJ249" i="1"/>
  <c r="AJ245" i="1"/>
  <c r="AJ237" i="1"/>
  <c r="AJ336" i="1" s="1"/>
  <c r="AJ233" i="1"/>
  <c r="AJ229" i="1"/>
  <c r="AJ225" i="1"/>
  <c r="AJ221" i="1"/>
  <c r="AJ217" i="1"/>
  <c r="AJ213" i="1"/>
  <c r="AJ209" i="1"/>
  <c r="AJ205" i="1"/>
  <c r="AJ200" i="1"/>
  <c r="AJ196" i="1"/>
  <c r="AJ192" i="1"/>
  <c r="AJ188" i="1"/>
  <c r="AJ184" i="1"/>
  <c r="AJ180" i="1"/>
  <c r="AJ179" i="1"/>
  <c r="AJ178" i="1"/>
  <c r="AJ327" i="1" s="1"/>
  <c r="AJ177" i="1"/>
  <c r="AJ164" i="1"/>
  <c r="AJ160" i="1"/>
  <c r="AJ150" i="1"/>
  <c r="AJ148" i="1"/>
  <c r="AJ147" i="1"/>
  <c r="AJ141" i="1"/>
  <c r="AJ138" i="1"/>
  <c r="AJ137" i="1"/>
  <c r="AJ136" i="1"/>
  <c r="AJ106" i="1" s="1"/>
  <c r="AJ107" i="1"/>
  <c r="AJ105" i="1"/>
  <c r="AJ97" i="1"/>
  <c r="AJ79" i="1"/>
  <c r="AJ75" i="1"/>
  <c r="AJ71" i="1"/>
  <c r="AJ67" i="1"/>
  <c r="AJ61" i="1"/>
  <c r="AJ52" i="1"/>
  <c r="AJ47" i="1"/>
  <c r="AJ42" i="1"/>
  <c r="AJ36" i="1"/>
  <c r="AJ31" i="1"/>
  <c r="AJ26" i="1"/>
  <c r="AJ21" i="1"/>
  <c r="AJ20" i="1"/>
  <c r="S338" i="1"/>
  <c r="S337" i="1"/>
  <c r="S335" i="1"/>
  <c r="S317" i="1"/>
  <c r="S316" i="1"/>
  <c r="S315" i="1"/>
  <c r="S310" i="1"/>
  <c r="S305" i="1"/>
  <c r="S296" i="1"/>
  <c r="S293" i="1"/>
  <c r="S286" i="1"/>
  <c r="S283" i="1"/>
  <c r="S280" i="1"/>
  <c r="S279" i="1"/>
  <c r="S278" i="1"/>
  <c r="S267" i="1"/>
  <c r="S262" i="1"/>
  <c r="S257" i="1"/>
  <c r="S253" i="1"/>
  <c r="S249" i="1"/>
  <c r="S245" i="1"/>
  <c r="S237" i="1"/>
  <c r="S233" i="1"/>
  <c r="S229" i="1"/>
  <c r="S225" i="1"/>
  <c r="S221" i="1"/>
  <c r="S217" i="1"/>
  <c r="S213" i="1"/>
  <c r="S209" i="1"/>
  <c r="S205" i="1"/>
  <c r="S200" i="1"/>
  <c r="S196" i="1"/>
  <c r="S192" i="1"/>
  <c r="S188" i="1"/>
  <c r="S184" i="1"/>
  <c r="S180" i="1"/>
  <c r="S179" i="1"/>
  <c r="S178" i="1"/>
  <c r="S327" i="1" s="1"/>
  <c r="S177" i="1"/>
  <c r="S164" i="1"/>
  <c r="S160" i="1"/>
  <c r="S150" i="1"/>
  <c r="S148" i="1"/>
  <c r="S147" i="1"/>
  <c r="S141" i="1"/>
  <c r="S138" i="1"/>
  <c r="S133" i="1"/>
  <c r="S108" i="1"/>
  <c r="S330" i="1" s="1"/>
  <c r="S107" i="1"/>
  <c r="S106" i="1"/>
  <c r="S105" i="1"/>
  <c r="S97" i="1"/>
  <c r="S75" i="1"/>
  <c r="S71" i="1"/>
  <c r="S67" i="1"/>
  <c r="S61" i="1"/>
  <c r="S52" i="1"/>
  <c r="S47" i="1"/>
  <c r="S42" i="1"/>
  <c r="S36" i="1"/>
  <c r="S31" i="1"/>
  <c r="S26" i="1"/>
  <c r="S21" i="1"/>
  <c r="S20" i="1"/>
  <c r="S19" i="1"/>
  <c r="AL325" i="1" l="1"/>
  <c r="AJ175" i="1"/>
  <c r="S175" i="1"/>
  <c r="BA325" i="1"/>
  <c r="BA340" i="1" s="1"/>
  <c r="AL333" i="1"/>
  <c r="U325" i="1"/>
  <c r="S313" i="1"/>
  <c r="S103" i="1"/>
  <c r="AJ145" i="1"/>
  <c r="AJ313" i="1"/>
  <c r="S145" i="1"/>
  <c r="S276" i="1"/>
  <c r="AJ103" i="1"/>
  <c r="AJ276" i="1"/>
  <c r="AJ328" i="1"/>
  <c r="AJ329" i="1"/>
  <c r="AJ334" i="1"/>
  <c r="AJ332" i="1"/>
  <c r="AJ133" i="1"/>
  <c r="S16" i="1"/>
  <c r="S328" i="1"/>
  <c r="S329" i="1"/>
  <c r="S332" i="1"/>
  <c r="S333" i="1"/>
  <c r="S334" i="1"/>
  <c r="S336" i="1"/>
  <c r="S339" i="1"/>
  <c r="AB79" i="1"/>
  <c r="Y79" i="1"/>
  <c r="U340" i="1" l="1"/>
  <c r="U342" i="1"/>
  <c r="U343" i="1" s="1"/>
  <c r="AL340" i="1"/>
  <c r="AL342" i="1"/>
  <c r="AL343" i="1" s="1"/>
  <c r="BA342" i="1"/>
  <c r="BA343" i="1" s="1"/>
  <c r="AJ16" i="1"/>
  <c r="AJ333" i="1"/>
  <c r="S325" i="1"/>
  <c r="S342" i="1" s="1"/>
  <c r="S343" i="1" s="1"/>
  <c r="AZ295" i="1"/>
  <c r="BB295" i="1" s="1"/>
  <c r="AI295" i="1"/>
  <c r="AK295" i="1" s="1"/>
  <c r="AM295" i="1" s="1"/>
  <c r="R295" i="1"/>
  <c r="T295" i="1" s="1"/>
  <c r="V295" i="1" s="1"/>
  <c r="AH293" i="1"/>
  <c r="AY293" i="1"/>
  <c r="Q293" i="1"/>
  <c r="AJ325" i="1" l="1"/>
  <c r="AJ340" i="1" s="1"/>
  <c r="AH44" i="1"/>
  <c r="AH18" i="1" s="1"/>
  <c r="O42" i="1"/>
  <c r="AJ342" i="1" l="1"/>
  <c r="AJ343" i="1" s="1"/>
  <c r="AY147" i="1"/>
  <c r="AH147" i="1"/>
  <c r="Q147" i="1"/>
  <c r="AZ174" i="1"/>
  <c r="BB174" i="1" s="1"/>
  <c r="AZ173" i="1"/>
  <c r="BB173" i="1" s="1"/>
  <c r="AI174" i="1"/>
  <c r="AK174" i="1" s="1"/>
  <c r="AM174" i="1" s="1"/>
  <c r="AI173" i="1"/>
  <c r="AK173" i="1" s="1"/>
  <c r="AM173" i="1" s="1"/>
  <c r="R174" i="1"/>
  <c r="T174" i="1" s="1"/>
  <c r="V174" i="1" s="1"/>
  <c r="R173" i="1"/>
  <c r="T173" i="1" s="1"/>
  <c r="V173" i="1" s="1"/>
  <c r="AY177" i="1" l="1"/>
  <c r="AH177" i="1"/>
  <c r="Q177" i="1"/>
  <c r="AZ275" i="1"/>
  <c r="BB275" i="1" s="1"/>
  <c r="AI275" i="1"/>
  <c r="AK275" i="1" s="1"/>
  <c r="AM275" i="1" s="1"/>
  <c r="R275" i="1"/>
  <c r="T275" i="1" s="1"/>
  <c r="V275" i="1" s="1"/>
  <c r="AY339" i="1" l="1"/>
  <c r="AY338" i="1"/>
  <c r="AY337" i="1"/>
  <c r="AY335" i="1"/>
  <c r="AY316" i="1"/>
  <c r="AY315" i="1"/>
  <c r="AY310" i="1"/>
  <c r="AY305" i="1"/>
  <c r="AY296" i="1"/>
  <c r="AY283" i="1"/>
  <c r="AY280" i="1"/>
  <c r="AY279" i="1"/>
  <c r="AY278" i="1"/>
  <c r="AY262" i="1"/>
  <c r="AY257" i="1"/>
  <c r="AY253" i="1"/>
  <c r="AY249" i="1"/>
  <c r="AY245" i="1"/>
  <c r="AY237" i="1"/>
  <c r="AY336" i="1" s="1"/>
  <c r="AY233" i="1"/>
  <c r="AY229" i="1"/>
  <c r="AY225" i="1"/>
  <c r="AY221" i="1"/>
  <c r="AY217" i="1"/>
  <c r="AY213" i="1"/>
  <c r="AY209" i="1"/>
  <c r="AY205" i="1"/>
  <c r="AY200" i="1"/>
  <c r="AY196" i="1"/>
  <c r="AY192" i="1"/>
  <c r="AY188" i="1"/>
  <c r="AY184" i="1"/>
  <c r="AY180" i="1"/>
  <c r="AY179" i="1"/>
  <c r="AY178" i="1"/>
  <c r="AY164" i="1"/>
  <c r="AY160" i="1"/>
  <c r="AY150" i="1"/>
  <c r="AY148" i="1"/>
  <c r="AY141" i="1"/>
  <c r="AY138" i="1"/>
  <c r="AY133" i="1"/>
  <c r="AY108" i="1"/>
  <c r="AY330" i="1" s="1"/>
  <c r="AY107" i="1"/>
  <c r="AY106" i="1"/>
  <c r="AY105" i="1"/>
  <c r="AY97" i="1"/>
  <c r="AY79" i="1"/>
  <c r="AY75" i="1"/>
  <c r="AY71" i="1"/>
  <c r="AY67" i="1"/>
  <c r="AY61" i="1"/>
  <c r="AY52" i="1"/>
  <c r="AY47" i="1"/>
  <c r="AY42" i="1"/>
  <c r="AY36" i="1"/>
  <c r="AY31" i="1"/>
  <c r="AY26" i="1"/>
  <c r="AY21" i="1"/>
  <c r="AY20" i="1"/>
  <c r="AH296" i="1"/>
  <c r="AH339" i="1"/>
  <c r="AH338" i="1"/>
  <c r="AH337" i="1"/>
  <c r="AH330" i="1"/>
  <c r="AH316" i="1"/>
  <c r="AH315" i="1"/>
  <c r="AH310" i="1"/>
  <c r="AH305" i="1"/>
  <c r="AH290" i="1"/>
  <c r="AH283" i="1"/>
  <c r="AH280" i="1"/>
  <c r="AH279" i="1"/>
  <c r="AH278" i="1"/>
  <c r="AH271" i="1"/>
  <c r="AH262" i="1"/>
  <c r="AH257" i="1"/>
  <c r="AH253" i="1"/>
  <c r="AH249" i="1"/>
  <c r="AH245" i="1"/>
  <c r="AH237" i="1"/>
  <c r="AH336" i="1" s="1"/>
  <c r="AH233" i="1"/>
  <c r="AH229" i="1"/>
  <c r="AH225" i="1"/>
  <c r="AH221" i="1"/>
  <c r="AH217" i="1"/>
  <c r="AH213" i="1"/>
  <c r="AH209" i="1"/>
  <c r="AH205" i="1"/>
  <c r="AH200" i="1"/>
  <c r="AH196" i="1"/>
  <c r="AH192" i="1"/>
  <c r="AH188" i="1"/>
  <c r="AH184" i="1"/>
  <c r="AH180" i="1"/>
  <c r="AH179" i="1"/>
  <c r="AH178" i="1"/>
  <c r="AH327" i="1" s="1"/>
  <c r="AH164" i="1"/>
  <c r="AH160" i="1"/>
  <c r="AH150" i="1"/>
  <c r="AH148" i="1"/>
  <c r="AH141" i="1"/>
  <c r="AH138" i="1"/>
  <c r="AH137" i="1"/>
  <c r="AH136" i="1"/>
  <c r="AH106" i="1" s="1"/>
  <c r="AH107" i="1"/>
  <c r="AH97" i="1"/>
  <c r="AH335" i="1"/>
  <c r="AH79" i="1"/>
  <c r="AH75" i="1"/>
  <c r="AH71" i="1"/>
  <c r="AH67" i="1"/>
  <c r="AH61" i="1"/>
  <c r="AH52" i="1"/>
  <c r="AH47" i="1"/>
  <c r="AH42" i="1"/>
  <c r="AH36" i="1"/>
  <c r="AH31" i="1"/>
  <c r="AH26" i="1"/>
  <c r="AH21" i="1"/>
  <c r="AH20" i="1"/>
  <c r="Q338" i="1"/>
  <c r="Q337" i="1"/>
  <c r="Q335" i="1"/>
  <c r="Q317" i="1"/>
  <c r="Q339" i="1" s="1"/>
  <c r="Q316" i="1"/>
  <c r="Q315" i="1"/>
  <c r="Q310" i="1"/>
  <c r="Q305" i="1"/>
  <c r="Q296" i="1"/>
  <c r="Q286" i="1"/>
  <c r="Q283" i="1"/>
  <c r="Q280" i="1"/>
  <c r="Q279" i="1"/>
  <c r="Q278" i="1"/>
  <c r="Q267" i="1"/>
  <c r="Q262" i="1"/>
  <c r="Q257" i="1"/>
  <c r="Q253" i="1"/>
  <c r="Q249" i="1"/>
  <c r="Q245" i="1"/>
  <c r="Q237" i="1"/>
  <c r="Q336" i="1" s="1"/>
  <c r="Q233" i="1"/>
  <c r="Q229" i="1"/>
  <c r="Q225" i="1"/>
  <c r="Q221" i="1"/>
  <c r="Q217" i="1"/>
  <c r="Q213" i="1"/>
  <c r="Q209" i="1"/>
  <c r="Q205" i="1"/>
  <c r="Q200" i="1"/>
  <c r="Q196" i="1"/>
  <c r="Q192" i="1"/>
  <c r="Q188" i="1"/>
  <c r="Q184" i="1"/>
  <c r="Q180" i="1"/>
  <c r="Q179" i="1"/>
  <c r="Q178" i="1"/>
  <c r="Q327" i="1" s="1"/>
  <c r="Q164" i="1"/>
  <c r="Q160" i="1"/>
  <c r="Q150" i="1"/>
  <c r="Q148" i="1"/>
  <c r="Q145" i="1" s="1"/>
  <c r="Q141" i="1"/>
  <c r="Q138" i="1"/>
  <c r="Q133" i="1"/>
  <c r="Q108" i="1"/>
  <c r="Q330" i="1" s="1"/>
  <c r="Q107" i="1"/>
  <c r="Q106" i="1"/>
  <c r="Q105" i="1"/>
  <c r="Q97" i="1"/>
  <c r="Q75" i="1"/>
  <c r="Q71" i="1"/>
  <c r="Q67" i="1"/>
  <c r="Q61" i="1"/>
  <c r="Q52" i="1"/>
  <c r="Q47" i="1"/>
  <c r="Q42" i="1"/>
  <c r="Q36" i="1"/>
  <c r="Q31" i="1"/>
  <c r="Q26" i="1"/>
  <c r="Q21" i="1"/>
  <c r="Q20" i="1"/>
  <c r="Q19" i="1"/>
  <c r="AY16" i="1" l="1"/>
  <c r="Q332" i="1"/>
  <c r="AY332" i="1"/>
  <c r="AH332" i="1"/>
  <c r="AH334" i="1"/>
  <c r="Q334" i="1"/>
  <c r="AY334" i="1"/>
  <c r="AY329" i="1"/>
  <c r="Q175" i="1"/>
  <c r="AY276" i="1"/>
  <c r="AY145" i="1"/>
  <c r="AY313" i="1"/>
  <c r="AY328" i="1"/>
  <c r="AY333" i="1"/>
  <c r="AY175" i="1"/>
  <c r="AY103" i="1"/>
  <c r="AY327" i="1"/>
  <c r="AH133" i="1"/>
  <c r="AH333" i="1" s="1"/>
  <c r="Q313" i="1"/>
  <c r="Q103" i="1"/>
  <c r="AH276" i="1"/>
  <c r="AH313" i="1"/>
  <c r="AH329" i="1"/>
  <c r="Q329" i="1"/>
  <c r="AH145" i="1"/>
  <c r="AH328" i="1"/>
  <c r="AH105" i="1"/>
  <c r="AH103" i="1" s="1"/>
  <c r="AH175" i="1"/>
  <c r="Q16" i="1"/>
  <c r="Q328" i="1"/>
  <c r="Q333" i="1"/>
  <c r="Q276" i="1"/>
  <c r="O299" i="1"/>
  <c r="AH16" i="1" l="1"/>
  <c r="AH325" i="1" s="1"/>
  <c r="AH340" i="1" s="1"/>
  <c r="AY325" i="1"/>
  <c r="AY340" i="1" s="1"/>
  <c r="Q325" i="1"/>
  <c r="Q342" i="1" s="1"/>
  <c r="Q343" i="1" s="1"/>
  <c r="AF202" i="1"/>
  <c r="AY342" i="1" l="1"/>
  <c r="AY343" i="1" s="1"/>
  <c r="AH342" i="1"/>
  <c r="AH343" i="1" s="1"/>
  <c r="AF125" i="1"/>
  <c r="O111" i="1"/>
  <c r="AF301" i="1"/>
  <c r="O301" i="1"/>
  <c r="O69" i="1"/>
  <c r="O18" i="1" s="1"/>
  <c r="O149" i="1"/>
  <c r="O117" i="1" l="1"/>
  <c r="AF84" i="1" l="1"/>
  <c r="AF186" i="1"/>
  <c r="AF177" i="1" s="1"/>
  <c r="O186" i="1"/>
  <c r="O341" i="1" s="1"/>
  <c r="AF187" i="1"/>
  <c r="AF178" i="1" s="1"/>
  <c r="O187" i="1"/>
  <c r="O178" i="1" s="1"/>
  <c r="AW178" i="1"/>
  <c r="AW177" i="1"/>
  <c r="AF271" i="1"/>
  <c r="AG271" i="1" s="1"/>
  <c r="AI271" i="1" s="1"/>
  <c r="AK271" i="1" s="1"/>
  <c r="AM271" i="1" s="1"/>
  <c r="AX273" i="1"/>
  <c r="AZ273" i="1" s="1"/>
  <c r="BB273" i="1" s="1"/>
  <c r="AX271" i="1"/>
  <c r="AZ271" i="1" s="1"/>
  <c r="BB271" i="1" s="1"/>
  <c r="AG273" i="1"/>
  <c r="AI273" i="1" s="1"/>
  <c r="AK273" i="1" s="1"/>
  <c r="AM273" i="1" s="1"/>
  <c r="P273" i="1"/>
  <c r="R273" i="1" s="1"/>
  <c r="T273" i="1" s="1"/>
  <c r="V273" i="1" s="1"/>
  <c r="AX274" i="1"/>
  <c r="AZ274" i="1" s="1"/>
  <c r="BB274" i="1" s="1"/>
  <c r="AG274" i="1"/>
  <c r="AI274" i="1" s="1"/>
  <c r="AK274" i="1" s="1"/>
  <c r="AM274" i="1" s="1"/>
  <c r="P271" i="1"/>
  <c r="R271" i="1" s="1"/>
  <c r="T271" i="1" s="1"/>
  <c r="V271" i="1" s="1"/>
  <c r="P274" i="1"/>
  <c r="R274" i="1" s="1"/>
  <c r="T274" i="1" s="1"/>
  <c r="V274" i="1" s="1"/>
  <c r="AX269" i="1"/>
  <c r="AZ269" i="1" s="1"/>
  <c r="BB269" i="1" s="1"/>
  <c r="AX270" i="1"/>
  <c r="AZ270" i="1" s="1"/>
  <c r="BB270" i="1" s="1"/>
  <c r="AG269" i="1"/>
  <c r="AI269" i="1" s="1"/>
  <c r="AK269" i="1" s="1"/>
  <c r="AM269" i="1" s="1"/>
  <c r="AG270" i="1"/>
  <c r="AI270" i="1" s="1"/>
  <c r="AK270" i="1" s="1"/>
  <c r="AM270" i="1" s="1"/>
  <c r="O267" i="1"/>
  <c r="M177" i="1"/>
  <c r="K177" i="1"/>
  <c r="L269" i="1"/>
  <c r="N269" i="1" s="1"/>
  <c r="P269" i="1" s="1"/>
  <c r="R269" i="1" s="1"/>
  <c r="T269" i="1" s="1"/>
  <c r="V269" i="1" s="1"/>
  <c r="L270" i="1"/>
  <c r="N270" i="1" s="1"/>
  <c r="P270" i="1" s="1"/>
  <c r="R270" i="1" s="1"/>
  <c r="T270" i="1" s="1"/>
  <c r="V270" i="1" s="1"/>
  <c r="L267" i="1"/>
  <c r="AW335" i="1"/>
  <c r="O335" i="1"/>
  <c r="P102" i="1"/>
  <c r="R102" i="1" s="1"/>
  <c r="T102" i="1" s="1"/>
  <c r="V102" i="1" s="1"/>
  <c r="AX102" i="1"/>
  <c r="AZ102" i="1" s="1"/>
  <c r="BB102" i="1" s="1"/>
  <c r="AG102" i="1"/>
  <c r="AI102" i="1" s="1"/>
  <c r="AK102" i="1" s="1"/>
  <c r="AM102" i="1" s="1"/>
  <c r="AF335" i="1" l="1"/>
  <c r="O177" i="1"/>
  <c r="AX101" i="1"/>
  <c r="AZ101" i="1" s="1"/>
  <c r="BB101" i="1" s="1"/>
  <c r="AG101" i="1"/>
  <c r="AI101" i="1" s="1"/>
  <c r="AK101" i="1" s="1"/>
  <c r="AM101" i="1" s="1"/>
  <c r="P101" i="1"/>
  <c r="R101" i="1" s="1"/>
  <c r="T101" i="1" s="1"/>
  <c r="V101" i="1" s="1"/>
  <c r="AW339" i="1" l="1"/>
  <c r="AW338" i="1"/>
  <c r="AW337" i="1"/>
  <c r="AW316" i="1"/>
  <c r="AW315" i="1"/>
  <c r="AW310" i="1"/>
  <c r="AW305" i="1"/>
  <c r="AW296" i="1"/>
  <c r="AW293" i="1"/>
  <c r="AW283" i="1"/>
  <c r="AW280" i="1"/>
  <c r="AW279" i="1"/>
  <c r="AW278" i="1"/>
  <c r="AW262" i="1"/>
  <c r="AW257" i="1"/>
  <c r="AW253" i="1"/>
  <c r="AW249" i="1"/>
  <c r="AW245" i="1"/>
  <c r="AW237" i="1"/>
  <c r="AW233" i="1"/>
  <c r="AW229" i="1"/>
  <c r="AW225" i="1"/>
  <c r="AW221" i="1"/>
  <c r="AW217" i="1"/>
  <c r="AW213" i="1"/>
  <c r="AW209" i="1"/>
  <c r="AW205" i="1"/>
  <c r="AW200" i="1"/>
  <c r="AW196" i="1"/>
  <c r="AW192" i="1"/>
  <c r="AW188" i="1"/>
  <c r="AW184" i="1"/>
  <c r="AW180" i="1"/>
  <c r="AW179" i="1"/>
  <c r="AW327" i="1"/>
  <c r="AW164" i="1"/>
  <c r="AW160" i="1"/>
  <c r="AW150" i="1"/>
  <c r="AW148" i="1"/>
  <c r="AW147" i="1"/>
  <c r="AW141" i="1"/>
  <c r="AW138" i="1"/>
  <c r="AW133" i="1"/>
  <c r="AW108" i="1"/>
  <c r="AW330" i="1" s="1"/>
  <c r="AW107" i="1"/>
  <c r="AW106" i="1"/>
  <c r="AW105" i="1"/>
  <c r="AW97" i="1"/>
  <c r="AW79" i="1"/>
  <c r="AW75" i="1"/>
  <c r="AW71" i="1"/>
  <c r="AW67" i="1"/>
  <c r="AW61" i="1"/>
  <c r="AW52" i="1"/>
  <c r="AW47" i="1"/>
  <c r="AW42" i="1"/>
  <c r="AW36" i="1"/>
  <c r="AW31" i="1"/>
  <c r="AW26" i="1"/>
  <c r="AW21" i="1"/>
  <c r="AW20" i="1"/>
  <c r="AF339" i="1"/>
  <c r="AF338" i="1"/>
  <c r="AF337" i="1"/>
  <c r="AF330" i="1"/>
  <c r="AF316" i="1"/>
  <c r="AF315" i="1"/>
  <c r="AF310" i="1"/>
  <c r="AF305" i="1"/>
  <c r="AF296" i="1"/>
  <c r="AF293" i="1"/>
  <c r="AF290" i="1"/>
  <c r="AF283" i="1"/>
  <c r="AF280" i="1"/>
  <c r="AF279" i="1"/>
  <c r="AF278" i="1"/>
  <c r="AF262" i="1"/>
  <c r="AF257" i="1"/>
  <c r="AF253" i="1"/>
  <c r="AF249" i="1"/>
  <c r="AF245" i="1"/>
  <c r="AF237" i="1"/>
  <c r="AF336" i="1" s="1"/>
  <c r="AF233" i="1"/>
  <c r="AF229" i="1"/>
  <c r="AF225" i="1"/>
  <c r="AF221" i="1"/>
  <c r="AF217" i="1"/>
  <c r="AF213" i="1"/>
  <c r="AF209" i="1"/>
  <c r="AF205" i="1"/>
  <c r="AF200" i="1"/>
  <c r="AF196" i="1"/>
  <c r="AF192" i="1"/>
  <c r="AF188" i="1"/>
  <c r="AF184" i="1"/>
  <c r="AF180" i="1"/>
  <c r="AF179" i="1"/>
  <c r="AF164" i="1"/>
  <c r="AF160" i="1"/>
  <c r="AF150" i="1"/>
  <c r="AF148" i="1"/>
  <c r="AF147" i="1"/>
  <c r="AF141" i="1"/>
  <c r="AF138" i="1"/>
  <c r="AF137" i="1"/>
  <c r="AF136" i="1"/>
  <c r="AF106" i="1" s="1"/>
  <c r="AF107" i="1"/>
  <c r="AF105" i="1"/>
  <c r="AF97" i="1"/>
  <c r="AF79" i="1"/>
  <c r="AF75" i="1"/>
  <c r="AF71" i="1"/>
  <c r="AF67" i="1"/>
  <c r="AF61" i="1"/>
  <c r="AF52" i="1"/>
  <c r="AF47" i="1"/>
  <c r="AF44" i="1"/>
  <c r="AF18" i="1" s="1"/>
  <c r="AF36" i="1"/>
  <c r="AF31" i="1"/>
  <c r="AF26" i="1"/>
  <c r="AF21" i="1"/>
  <c r="AF20" i="1"/>
  <c r="O338" i="1"/>
  <c r="O337" i="1"/>
  <c r="O317" i="1"/>
  <c r="O316" i="1"/>
  <c r="O315" i="1"/>
  <c r="O310" i="1"/>
  <c r="O305" i="1"/>
  <c r="O296" i="1"/>
  <c r="O293" i="1"/>
  <c r="O286" i="1"/>
  <c r="O283" i="1"/>
  <c r="O280" i="1"/>
  <c r="O279" i="1"/>
  <c r="O278" i="1"/>
  <c r="O262" i="1"/>
  <c r="O257" i="1"/>
  <c r="O253" i="1"/>
  <c r="O249" i="1"/>
  <c r="O245" i="1"/>
  <c r="O237" i="1"/>
  <c r="O233" i="1"/>
  <c r="O229" i="1"/>
  <c r="O225" i="1"/>
  <c r="O221" i="1"/>
  <c r="O217" i="1"/>
  <c r="O213" i="1"/>
  <c r="O209" i="1"/>
  <c r="O205" i="1"/>
  <c r="O200" i="1"/>
  <c r="O196" i="1"/>
  <c r="O192" i="1"/>
  <c r="O188" i="1"/>
  <c r="O184" i="1"/>
  <c r="O180" i="1"/>
  <c r="O179" i="1"/>
  <c r="O327" i="1"/>
  <c r="O164" i="1"/>
  <c r="O160" i="1"/>
  <c r="O150" i="1"/>
  <c r="O148" i="1"/>
  <c r="O147" i="1"/>
  <c r="O141" i="1"/>
  <c r="O138" i="1"/>
  <c r="O133" i="1"/>
  <c r="O108" i="1"/>
  <c r="O330" i="1" s="1"/>
  <c r="O107" i="1"/>
  <c r="O106" i="1"/>
  <c r="O105" i="1"/>
  <c r="O97" i="1"/>
  <c r="O75" i="1"/>
  <c r="O71" i="1"/>
  <c r="O67" i="1"/>
  <c r="O61" i="1"/>
  <c r="O52" i="1"/>
  <c r="O47" i="1"/>
  <c r="O36" i="1"/>
  <c r="O31" i="1"/>
  <c r="O26" i="1"/>
  <c r="O21" i="1"/>
  <c r="O20" i="1"/>
  <c r="O19" i="1"/>
  <c r="AW16" i="1" l="1"/>
  <c r="AF42" i="1"/>
  <c r="AF133" i="1"/>
  <c r="AF333" i="1" s="1"/>
  <c r="AF334" i="1"/>
  <c r="AW334" i="1"/>
  <c r="O334" i="1"/>
  <c r="AW313" i="1"/>
  <c r="AF145" i="1"/>
  <c r="AW332" i="1"/>
  <c r="O332" i="1"/>
  <c r="O313" i="1"/>
  <c r="O175" i="1"/>
  <c r="AW276" i="1"/>
  <c r="AW328" i="1"/>
  <c r="O16" i="1"/>
  <c r="AW103" i="1"/>
  <c r="O103" i="1"/>
  <c r="AF175" i="1"/>
  <c r="AF313" i="1"/>
  <c r="O276" i="1"/>
  <c r="AW333" i="1"/>
  <c r="AW175" i="1"/>
  <c r="AW329" i="1"/>
  <c r="O328" i="1"/>
  <c r="O145" i="1"/>
  <c r="AF276" i="1"/>
  <c r="AW336" i="1"/>
  <c r="AF103" i="1"/>
  <c r="AW145" i="1"/>
  <c r="AF327" i="1"/>
  <c r="AF329" i="1"/>
  <c r="AF328" i="1"/>
  <c r="O329" i="1"/>
  <c r="O336" i="1"/>
  <c r="O333" i="1"/>
  <c r="O339" i="1"/>
  <c r="K44" i="1"/>
  <c r="AF332" i="1" l="1"/>
  <c r="AF16" i="1"/>
  <c r="AF325" i="1" s="1"/>
  <c r="K42" i="1"/>
  <c r="AW325" i="1"/>
  <c r="AW340" i="1" s="1"/>
  <c r="O325" i="1"/>
  <c r="O342" i="1" s="1"/>
  <c r="O343" i="1" s="1"/>
  <c r="M147" i="1"/>
  <c r="AU339" i="1"/>
  <c r="AU338" i="1"/>
  <c r="AU337" i="1"/>
  <c r="AU335" i="1"/>
  <c r="AU316" i="1"/>
  <c r="AU315" i="1"/>
  <c r="AU310" i="1"/>
  <c r="AU305" i="1"/>
  <c r="AU296" i="1"/>
  <c r="AU293" i="1"/>
  <c r="AU283" i="1"/>
  <c r="AU280" i="1"/>
  <c r="AU279" i="1"/>
  <c r="AU278" i="1"/>
  <c r="AU262" i="1"/>
  <c r="AU257" i="1"/>
  <c r="AU253" i="1"/>
  <c r="AU249" i="1"/>
  <c r="AU245" i="1"/>
  <c r="AU237" i="1"/>
  <c r="AU336" i="1" s="1"/>
  <c r="AU233" i="1"/>
  <c r="AU229" i="1"/>
  <c r="AU225" i="1"/>
  <c r="AU221" i="1"/>
  <c r="AU217" i="1"/>
  <c r="AU213" i="1"/>
  <c r="AU209" i="1"/>
  <c r="AU205" i="1"/>
  <c r="AU200" i="1"/>
  <c r="AU196" i="1"/>
  <c r="AU192" i="1"/>
  <c r="AU188" i="1"/>
  <c r="AU184" i="1"/>
  <c r="AU180" i="1"/>
  <c r="AU179" i="1"/>
  <c r="AU178" i="1"/>
  <c r="AU177" i="1"/>
  <c r="AU164" i="1"/>
  <c r="AU160" i="1"/>
  <c r="AU150" i="1"/>
  <c r="AU148" i="1"/>
  <c r="AU147" i="1"/>
  <c r="AU141" i="1"/>
  <c r="AU138" i="1"/>
  <c r="AU106" i="1"/>
  <c r="AU108" i="1"/>
  <c r="AU330" i="1" s="1"/>
  <c r="AU107" i="1"/>
  <c r="AU105" i="1"/>
  <c r="AU97" i="1"/>
  <c r="AU79" i="1"/>
  <c r="AU75" i="1"/>
  <c r="AU71" i="1"/>
  <c r="AU67" i="1"/>
  <c r="AU61" i="1"/>
  <c r="AU52" i="1"/>
  <c r="AU47" i="1"/>
  <c r="AU42" i="1"/>
  <c r="AU36" i="1"/>
  <c r="AU31" i="1"/>
  <c r="AU26" i="1"/>
  <c r="AU21" i="1"/>
  <c r="AU20" i="1"/>
  <c r="AD339" i="1"/>
  <c r="AD338" i="1"/>
  <c r="AD337" i="1"/>
  <c r="AD335" i="1"/>
  <c r="AD330" i="1"/>
  <c r="AD316" i="1"/>
  <c r="AD315" i="1"/>
  <c r="AD310" i="1"/>
  <c r="AD305" i="1"/>
  <c r="AD296" i="1"/>
  <c r="AD293" i="1"/>
  <c r="AD290" i="1"/>
  <c r="AD283" i="1"/>
  <c r="AD280" i="1"/>
  <c r="AD279" i="1"/>
  <c r="AD278" i="1"/>
  <c r="AD262" i="1"/>
  <c r="AD257" i="1"/>
  <c r="AD253" i="1"/>
  <c r="AD249" i="1"/>
  <c r="AD245" i="1"/>
  <c r="AD237" i="1"/>
  <c r="AD336" i="1" s="1"/>
  <c r="AD233" i="1"/>
  <c r="AD229" i="1"/>
  <c r="AD225" i="1"/>
  <c r="AD221" i="1"/>
  <c r="AD217" i="1"/>
  <c r="AD213" i="1"/>
  <c r="AD209" i="1"/>
  <c r="AD205" i="1"/>
  <c r="AD200" i="1"/>
  <c r="AD196" i="1"/>
  <c r="AD192" i="1"/>
  <c r="AD188" i="1"/>
  <c r="AD184" i="1"/>
  <c r="AD180" i="1"/>
  <c r="AD179" i="1"/>
  <c r="AD178" i="1"/>
  <c r="AD177" i="1"/>
  <c r="AD164" i="1"/>
  <c r="AD160" i="1"/>
  <c r="AD150" i="1"/>
  <c r="AD148" i="1"/>
  <c r="AD147" i="1"/>
  <c r="AD141" i="1"/>
  <c r="AD138" i="1"/>
  <c r="AD137" i="1"/>
  <c r="AD136" i="1"/>
  <c r="AD106" i="1" s="1"/>
  <c r="AD107" i="1"/>
  <c r="AD105" i="1"/>
  <c r="AD97" i="1"/>
  <c r="AD79" i="1"/>
  <c r="AD75" i="1"/>
  <c r="AD71" i="1"/>
  <c r="AD67" i="1"/>
  <c r="AD61" i="1"/>
  <c r="AD52" i="1"/>
  <c r="AD47" i="1"/>
  <c r="AD44" i="1"/>
  <c r="AD18" i="1" s="1"/>
  <c r="AD36" i="1"/>
  <c r="AD31" i="1"/>
  <c r="AD26" i="1"/>
  <c r="AD21" i="1"/>
  <c r="AD20" i="1"/>
  <c r="M338" i="1"/>
  <c r="M337" i="1"/>
  <c r="M335" i="1"/>
  <c r="M317" i="1"/>
  <c r="M316" i="1"/>
  <c r="M315" i="1"/>
  <c r="M310" i="1"/>
  <c r="M305" i="1"/>
  <c r="M296" i="1"/>
  <c r="M293" i="1"/>
  <c r="M286" i="1"/>
  <c r="M283" i="1"/>
  <c r="M280" i="1"/>
  <c r="M279" i="1"/>
  <c r="M278" i="1"/>
  <c r="M262" i="1"/>
  <c r="M257" i="1"/>
  <c r="M253" i="1"/>
  <c r="M249" i="1"/>
  <c r="M245" i="1"/>
  <c r="M237" i="1"/>
  <c r="M336" i="1" s="1"/>
  <c r="M233" i="1"/>
  <c r="M229" i="1"/>
  <c r="M225" i="1"/>
  <c r="M221" i="1"/>
  <c r="M217" i="1"/>
  <c r="M213" i="1"/>
  <c r="M209" i="1"/>
  <c r="M205" i="1"/>
  <c r="M200" i="1"/>
  <c r="M196" i="1"/>
  <c r="M192" i="1"/>
  <c r="M188" i="1"/>
  <c r="M184" i="1"/>
  <c r="M180" i="1"/>
  <c r="M179" i="1"/>
  <c r="M178" i="1"/>
  <c r="M327" i="1" s="1"/>
  <c r="M164" i="1"/>
  <c r="M160" i="1"/>
  <c r="M150" i="1"/>
  <c r="M148" i="1"/>
  <c r="M141" i="1"/>
  <c r="M138" i="1"/>
  <c r="M133" i="1"/>
  <c r="M108" i="1"/>
  <c r="M107" i="1"/>
  <c r="M106" i="1"/>
  <c r="M105" i="1"/>
  <c r="M97" i="1"/>
  <c r="M75" i="1"/>
  <c r="M71" i="1"/>
  <c r="M67" i="1"/>
  <c r="M61" i="1"/>
  <c r="M52" i="1"/>
  <c r="M47" i="1"/>
  <c r="M42" i="1"/>
  <c r="M36" i="1"/>
  <c r="M31" i="1"/>
  <c r="M21" i="1"/>
  <c r="M20" i="1"/>
  <c r="M19" i="1"/>
  <c r="AF340" i="1" l="1"/>
  <c r="AU16" i="1"/>
  <c r="AF342" i="1"/>
  <c r="AF343" i="1" s="1"/>
  <c r="AW342" i="1"/>
  <c r="AW343" i="1" s="1"/>
  <c r="AD133" i="1"/>
  <c r="AD333" i="1" s="1"/>
  <c r="M145" i="1"/>
  <c r="AU313" i="1"/>
  <c r="AD313" i="1"/>
  <c r="AD103" i="1"/>
  <c r="AD334" i="1"/>
  <c r="AU329" i="1"/>
  <c r="M103" i="1"/>
  <c r="M333" i="1"/>
  <c r="AD175" i="1"/>
  <c r="M276" i="1"/>
  <c r="AD145" i="1"/>
  <c r="AD276" i="1"/>
  <c r="AU327" i="1"/>
  <c r="AU328" i="1"/>
  <c r="AU145" i="1"/>
  <c r="AU276" i="1"/>
  <c r="AD329" i="1"/>
  <c r="M313" i="1"/>
  <c r="M175" i="1"/>
  <c r="AU103" i="1"/>
  <c r="AU334" i="1"/>
  <c r="AU175" i="1"/>
  <c r="AU332" i="1"/>
  <c r="AU133" i="1"/>
  <c r="AD327" i="1"/>
  <c r="AD42" i="1"/>
  <c r="AD328" i="1"/>
  <c r="M329" i="1"/>
  <c r="M334" i="1"/>
  <c r="M328" i="1"/>
  <c r="M330" i="1"/>
  <c r="M339" i="1"/>
  <c r="M26" i="1"/>
  <c r="AB44" i="1"/>
  <c r="AD332" i="1" l="1"/>
  <c r="AD16" i="1"/>
  <c r="AD325" i="1" s="1"/>
  <c r="M332" i="1"/>
  <c r="AU325" i="1"/>
  <c r="AU333" i="1"/>
  <c r="M16" i="1"/>
  <c r="AS339" i="1"/>
  <c r="AB339" i="1"/>
  <c r="AU340" i="1" l="1"/>
  <c r="AD340" i="1"/>
  <c r="AU342" i="1"/>
  <c r="AU343" i="1" s="1"/>
  <c r="AD342" i="1"/>
  <c r="AD343" i="1" s="1"/>
  <c r="M325" i="1"/>
  <c r="M342" i="1" s="1"/>
  <c r="M343" i="1" s="1"/>
  <c r="AP81" i="1"/>
  <c r="AR81" i="1" s="1"/>
  <c r="AP82" i="1"/>
  <c r="AR82" i="1" s="1"/>
  <c r="AP79" i="1"/>
  <c r="AR79" i="1" s="1"/>
  <c r="AR339" i="1"/>
  <c r="AB54" i="1"/>
  <c r="AB18" i="1" s="1"/>
  <c r="K54" i="1"/>
  <c r="K18" i="1" s="1"/>
  <c r="K20" i="1" l="1"/>
  <c r="AT99" i="1"/>
  <c r="AV99" i="1" s="1"/>
  <c r="AX99" i="1" s="1"/>
  <c r="AZ99" i="1" s="1"/>
  <c r="BB99" i="1" s="1"/>
  <c r="AT100" i="1"/>
  <c r="AV100" i="1" s="1"/>
  <c r="AX100" i="1" s="1"/>
  <c r="AZ100" i="1" s="1"/>
  <c r="BB100" i="1" s="1"/>
  <c r="AC99" i="1"/>
  <c r="AE99" i="1" s="1"/>
  <c r="AG99" i="1" s="1"/>
  <c r="AI99" i="1" s="1"/>
  <c r="AK99" i="1" s="1"/>
  <c r="AM99" i="1" s="1"/>
  <c r="AC100" i="1"/>
  <c r="AE100" i="1" s="1"/>
  <c r="AG100" i="1" s="1"/>
  <c r="AI100" i="1" s="1"/>
  <c r="AK100" i="1" s="1"/>
  <c r="AM100" i="1" s="1"/>
  <c r="L99" i="1"/>
  <c r="N99" i="1" s="1"/>
  <c r="P99" i="1" s="1"/>
  <c r="R99" i="1" s="1"/>
  <c r="T99" i="1" s="1"/>
  <c r="V99" i="1" s="1"/>
  <c r="L100" i="1"/>
  <c r="N100" i="1" s="1"/>
  <c r="P100" i="1" s="1"/>
  <c r="R100" i="1" s="1"/>
  <c r="T100" i="1" s="1"/>
  <c r="V100" i="1" s="1"/>
  <c r="K97" i="1"/>
  <c r="L97" i="1" s="1"/>
  <c r="N97" i="1" s="1"/>
  <c r="P97" i="1" s="1"/>
  <c r="R97" i="1" s="1"/>
  <c r="T97" i="1" s="1"/>
  <c r="V97" i="1" s="1"/>
  <c r="AS97" i="1"/>
  <c r="AT97" i="1" s="1"/>
  <c r="AV97" i="1" s="1"/>
  <c r="AX97" i="1" s="1"/>
  <c r="AZ97" i="1" s="1"/>
  <c r="BB97" i="1" s="1"/>
  <c r="AB97" i="1"/>
  <c r="AC97" i="1" s="1"/>
  <c r="AE97" i="1" s="1"/>
  <c r="AG97" i="1" s="1"/>
  <c r="AI97" i="1" s="1"/>
  <c r="AK97" i="1" s="1"/>
  <c r="AM97" i="1" s="1"/>
  <c r="AS42" i="1"/>
  <c r="AB42" i="1"/>
  <c r="AT44" i="1"/>
  <c r="AV44" i="1" s="1"/>
  <c r="AX44" i="1" s="1"/>
  <c r="AZ44" i="1" s="1"/>
  <c r="BB44" i="1" s="1"/>
  <c r="AT45" i="1"/>
  <c r="AV45" i="1" s="1"/>
  <c r="AX45" i="1" s="1"/>
  <c r="AZ45" i="1" s="1"/>
  <c r="BB45" i="1" s="1"/>
  <c r="AC44" i="1"/>
  <c r="AE44" i="1" s="1"/>
  <c r="AG44" i="1" s="1"/>
  <c r="AI44" i="1" s="1"/>
  <c r="AK44" i="1" s="1"/>
  <c r="AM44" i="1" s="1"/>
  <c r="AC45" i="1"/>
  <c r="AE45" i="1" s="1"/>
  <c r="AG45" i="1" s="1"/>
  <c r="AI45" i="1" s="1"/>
  <c r="AK45" i="1" s="1"/>
  <c r="AM45" i="1" s="1"/>
  <c r="L44" i="1"/>
  <c r="N44" i="1" s="1"/>
  <c r="P44" i="1" s="1"/>
  <c r="R44" i="1" s="1"/>
  <c r="T44" i="1" s="1"/>
  <c r="V44" i="1" s="1"/>
  <c r="L45" i="1"/>
  <c r="N45" i="1" s="1"/>
  <c r="P45" i="1" s="1"/>
  <c r="R45" i="1" s="1"/>
  <c r="T45" i="1" s="1"/>
  <c r="V45" i="1" s="1"/>
  <c r="L81" i="1"/>
  <c r="N81" i="1" s="1"/>
  <c r="P81" i="1" s="1"/>
  <c r="R81" i="1" s="1"/>
  <c r="T81" i="1" s="1"/>
  <c r="V81" i="1" s="1"/>
  <c r="L82" i="1"/>
  <c r="N82" i="1" s="1"/>
  <c r="P82" i="1" s="1"/>
  <c r="R82" i="1" s="1"/>
  <c r="T82" i="1" s="1"/>
  <c r="V82" i="1" s="1"/>
  <c r="AC81" i="1"/>
  <c r="AE81" i="1" s="1"/>
  <c r="AG81" i="1" s="1"/>
  <c r="AI81" i="1" s="1"/>
  <c r="AK81" i="1" s="1"/>
  <c r="AM81" i="1" s="1"/>
  <c r="AC82" i="1"/>
  <c r="AE82" i="1" s="1"/>
  <c r="AG82" i="1" s="1"/>
  <c r="AI82" i="1" s="1"/>
  <c r="AK82" i="1" s="1"/>
  <c r="AM82" i="1" s="1"/>
  <c r="AT81" i="1"/>
  <c r="AV81" i="1" s="1"/>
  <c r="AX81" i="1" s="1"/>
  <c r="AZ81" i="1" s="1"/>
  <c r="BB81" i="1" s="1"/>
  <c r="AT82" i="1"/>
  <c r="AV82" i="1" s="1"/>
  <c r="AX82" i="1" s="1"/>
  <c r="AZ82" i="1" s="1"/>
  <c r="BB82" i="1" s="1"/>
  <c r="AS79" i="1"/>
  <c r="K52" i="1"/>
  <c r="AS279" i="1" l="1"/>
  <c r="AB279" i="1"/>
  <c r="K279" i="1"/>
  <c r="AS147" i="1" l="1"/>
  <c r="AB147" i="1"/>
  <c r="K147" i="1"/>
  <c r="AT172" i="1"/>
  <c r="AV172" i="1" s="1"/>
  <c r="AX172" i="1" s="1"/>
  <c r="AZ172" i="1" s="1"/>
  <c r="BB172" i="1" s="1"/>
  <c r="AC172" i="1"/>
  <c r="AE172" i="1" s="1"/>
  <c r="AG172" i="1" s="1"/>
  <c r="AI172" i="1" s="1"/>
  <c r="AK172" i="1" s="1"/>
  <c r="AM172" i="1" s="1"/>
  <c r="L172" i="1"/>
  <c r="N172" i="1" s="1"/>
  <c r="P172" i="1" s="1"/>
  <c r="R172" i="1" s="1"/>
  <c r="T172" i="1" s="1"/>
  <c r="V172" i="1" s="1"/>
  <c r="AS177" i="1"/>
  <c r="AB177" i="1"/>
  <c r="AT267" i="1"/>
  <c r="AV267" i="1" s="1"/>
  <c r="AX267" i="1" s="1"/>
  <c r="AZ267" i="1" s="1"/>
  <c r="BB267" i="1" s="1"/>
  <c r="AC267" i="1"/>
  <c r="AE267" i="1" s="1"/>
  <c r="AG267" i="1" s="1"/>
  <c r="AI267" i="1" s="1"/>
  <c r="AK267" i="1" s="1"/>
  <c r="AM267" i="1" s="1"/>
  <c r="N267" i="1"/>
  <c r="P267" i="1" s="1"/>
  <c r="R267" i="1" s="1"/>
  <c r="T267" i="1" s="1"/>
  <c r="V267" i="1" s="1"/>
  <c r="L290" i="1" l="1"/>
  <c r="N290" i="1" s="1"/>
  <c r="P290" i="1" s="1"/>
  <c r="R290" i="1" s="1"/>
  <c r="T290" i="1" s="1"/>
  <c r="V290" i="1" s="1"/>
  <c r="L292" i="1"/>
  <c r="N292" i="1" s="1"/>
  <c r="P292" i="1" s="1"/>
  <c r="R292" i="1" s="1"/>
  <c r="T292" i="1" s="1"/>
  <c r="V292" i="1" s="1"/>
  <c r="AT290" i="1"/>
  <c r="AV290" i="1" s="1"/>
  <c r="AX290" i="1" s="1"/>
  <c r="AZ290" i="1" s="1"/>
  <c r="BB290" i="1" s="1"/>
  <c r="AT292" i="1"/>
  <c r="AV292" i="1" s="1"/>
  <c r="AX292" i="1" s="1"/>
  <c r="AZ292" i="1" s="1"/>
  <c r="BB292" i="1" s="1"/>
  <c r="AC292" i="1"/>
  <c r="AE292" i="1" s="1"/>
  <c r="AG292" i="1" s="1"/>
  <c r="AI292" i="1" s="1"/>
  <c r="AK292" i="1" s="1"/>
  <c r="AM292" i="1" s="1"/>
  <c r="AB290" i="1"/>
  <c r="AC290" i="1" l="1"/>
  <c r="AE290" i="1" s="1"/>
  <c r="AG290" i="1" s="1"/>
  <c r="AI290" i="1" s="1"/>
  <c r="AK290" i="1" s="1"/>
  <c r="AM290" i="1" s="1"/>
  <c r="AT339" i="1"/>
  <c r="AV339" i="1" s="1"/>
  <c r="AX339" i="1" s="1"/>
  <c r="AZ339" i="1" s="1"/>
  <c r="BB339" i="1" s="1"/>
  <c r="AC339" i="1"/>
  <c r="AE339" i="1" s="1"/>
  <c r="AG339" i="1" s="1"/>
  <c r="AI339" i="1" s="1"/>
  <c r="AK339" i="1" s="1"/>
  <c r="AM339" i="1" s="1"/>
  <c r="AS316" i="1"/>
  <c r="AT316" i="1" s="1"/>
  <c r="AV316" i="1" s="1"/>
  <c r="AX316" i="1" s="1"/>
  <c r="AZ316" i="1" s="1"/>
  <c r="BB316" i="1" s="1"/>
  <c r="AS315" i="1"/>
  <c r="AB316" i="1"/>
  <c r="AC316" i="1" s="1"/>
  <c r="AE316" i="1" s="1"/>
  <c r="AG316" i="1" s="1"/>
  <c r="AI316" i="1" s="1"/>
  <c r="AK316" i="1" s="1"/>
  <c r="AM316" i="1" s="1"/>
  <c r="AB315" i="1"/>
  <c r="K316" i="1"/>
  <c r="L316" i="1" s="1"/>
  <c r="N316" i="1" s="1"/>
  <c r="P316" i="1" s="1"/>
  <c r="R316" i="1" s="1"/>
  <c r="T316" i="1" s="1"/>
  <c r="V316" i="1" s="1"/>
  <c r="K315" i="1"/>
  <c r="L315" i="1" s="1"/>
  <c r="N315" i="1" s="1"/>
  <c r="P315" i="1" s="1"/>
  <c r="R315" i="1" s="1"/>
  <c r="T315" i="1" s="1"/>
  <c r="V315" i="1" s="1"/>
  <c r="AT317" i="1"/>
  <c r="AV317" i="1" s="1"/>
  <c r="AX317" i="1" s="1"/>
  <c r="AZ317" i="1" s="1"/>
  <c r="BB317" i="1" s="1"/>
  <c r="AT319" i="1"/>
  <c r="AV319" i="1" s="1"/>
  <c r="AX319" i="1" s="1"/>
  <c r="AZ319" i="1" s="1"/>
  <c r="BB319" i="1" s="1"/>
  <c r="AT320" i="1"/>
  <c r="AV320" i="1" s="1"/>
  <c r="AX320" i="1" s="1"/>
  <c r="AZ320" i="1" s="1"/>
  <c r="BB320" i="1" s="1"/>
  <c r="AC317" i="1"/>
  <c r="AE317" i="1" s="1"/>
  <c r="AG317" i="1" s="1"/>
  <c r="AI317" i="1" s="1"/>
  <c r="AK317" i="1" s="1"/>
  <c r="AM317" i="1" s="1"/>
  <c r="AC319" i="1"/>
  <c r="AE319" i="1" s="1"/>
  <c r="AG319" i="1" s="1"/>
  <c r="AI319" i="1" s="1"/>
  <c r="AK319" i="1" s="1"/>
  <c r="AM319" i="1" s="1"/>
  <c r="AC320" i="1"/>
  <c r="AE320" i="1" s="1"/>
  <c r="AG320" i="1" s="1"/>
  <c r="AI320" i="1" s="1"/>
  <c r="AK320" i="1" s="1"/>
  <c r="AM320" i="1" s="1"/>
  <c r="L319" i="1"/>
  <c r="N319" i="1" s="1"/>
  <c r="P319" i="1" s="1"/>
  <c r="R319" i="1" s="1"/>
  <c r="T319" i="1" s="1"/>
  <c r="V319" i="1" s="1"/>
  <c r="L320" i="1"/>
  <c r="N320" i="1" s="1"/>
  <c r="P320" i="1" s="1"/>
  <c r="R320" i="1" s="1"/>
  <c r="T320" i="1" s="1"/>
  <c r="V320" i="1" s="1"/>
  <c r="K317" i="1"/>
  <c r="L317" i="1" l="1"/>
  <c r="N317" i="1" s="1"/>
  <c r="P317" i="1" s="1"/>
  <c r="R317" i="1" s="1"/>
  <c r="T317" i="1" s="1"/>
  <c r="V317" i="1" s="1"/>
  <c r="K339" i="1"/>
  <c r="L339" i="1" s="1"/>
  <c r="N339" i="1" s="1"/>
  <c r="P339" i="1" s="1"/>
  <c r="R339" i="1" s="1"/>
  <c r="AB313" i="1"/>
  <c r="AC313" i="1" s="1"/>
  <c r="AE313" i="1" s="1"/>
  <c r="AG313" i="1" s="1"/>
  <c r="AI313" i="1" s="1"/>
  <c r="AK313" i="1" s="1"/>
  <c r="AM313" i="1" s="1"/>
  <c r="AS313" i="1"/>
  <c r="AT313" i="1" s="1"/>
  <c r="AV313" i="1" s="1"/>
  <c r="AX313" i="1" s="1"/>
  <c r="AZ313" i="1" s="1"/>
  <c r="BB313" i="1" s="1"/>
  <c r="AC315" i="1"/>
  <c r="AE315" i="1" s="1"/>
  <c r="AG315" i="1" s="1"/>
  <c r="AI315" i="1" s="1"/>
  <c r="AK315" i="1" s="1"/>
  <c r="AM315" i="1" s="1"/>
  <c r="AT315" i="1"/>
  <c r="AV315" i="1" s="1"/>
  <c r="AX315" i="1" s="1"/>
  <c r="AZ315" i="1" s="1"/>
  <c r="BB315" i="1" s="1"/>
  <c r="K313" i="1"/>
  <c r="L313" i="1" s="1"/>
  <c r="N313" i="1" s="1"/>
  <c r="P313" i="1" s="1"/>
  <c r="R313" i="1" s="1"/>
  <c r="T313" i="1" s="1"/>
  <c r="V313" i="1" s="1"/>
  <c r="T339" i="1" l="1"/>
  <c r="V339" i="1" s="1"/>
  <c r="K29" i="1"/>
  <c r="K19" i="1" s="1"/>
  <c r="K135" i="1"/>
  <c r="K341" i="1" s="1"/>
  <c r="AS335" i="1" l="1"/>
  <c r="AB335" i="1"/>
  <c r="K335" i="1"/>
  <c r="AT96" i="1"/>
  <c r="AV96" i="1" s="1"/>
  <c r="AX96" i="1" s="1"/>
  <c r="AZ96" i="1" s="1"/>
  <c r="BB96" i="1" s="1"/>
  <c r="AC96" i="1"/>
  <c r="AE96" i="1" s="1"/>
  <c r="AG96" i="1" s="1"/>
  <c r="AI96" i="1" s="1"/>
  <c r="AK96" i="1" s="1"/>
  <c r="AM96" i="1" s="1"/>
  <c r="L96" i="1"/>
  <c r="N96" i="1" s="1"/>
  <c r="P96" i="1" s="1"/>
  <c r="R96" i="1" s="1"/>
  <c r="T96" i="1" s="1"/>
  <c r="V96" i="1" s="1"/>
  <c r="AS338" i="1" l="1"/>
  <c r="AS337" i="1"/>
  <c r="AS310" i="1"/>
  <c r="AS305" i="1"/>
  <c r="AS296" i="1"/>
  <c r="AS293" i="1"/>
  <c r="AS283" i="1"/>
  <c r="AS280" i="1"/>
  <c r="AS278" i="1"/>
  <c r="AS262" i="1"/>
  <c r="AS257" i="1"/>
  <c r="AS253" i="1"/>
  <c r="AS249" i="1"/>
  <c r="AS245" i="1"/>
  <c r="AS237" i="1"/>
  <c r="AS336" i="1" s="1"/>
  <c r="AS233" i="1"/>
  <c r="AS229" i="1"/>
  <c r="AS225" i="1"/>
  <c r="AS221" i="1"/>
  <c r="AS217" i="1"/>
  <c r="AS213" i="1"/>
  <c r="AS209" i="1"/>
  <c r="AS205" i="1"/>
  <c r="AS200" i="1"/>
  <c r="AS196" i="1"/>
  <c r="AS192" i="1"/>
  <c r="AS188" i="1"/>
  <c r="AS184" i="1"/>
  <c r="AS180" i="1"/>
  <c r="AS179" i="1"/>
  <c r="AS178" i="1"/>
  <c r="AS327" i="1" s="1"/>
  <c r="AS164" i="1"/>
  <c r="AS160" i="1"/>
  <c r="AS150" i="1"/>
  <c r="AS148" i="1"/>
  <c r="AS141" i="1"/>
  <c r="AS138" i="1"/>
  <c r="AS137" i="1"/>
  <c r="AS136" i="1"/>
  <c r="AS106" i="1" s="1"/>
  <c r="AS107" i="1"/>
  <c r="AS105" i="1"/>
  <c r="AS75" i="1"/>
  <c r="AS71" i="1"/>
  <c r="AS67" i="1"/>
  <c r="AS61" i="1"/>
  <c r="AS52" i="1"/>
  <c r="AS47" i="1"/>
  <c r="AS36" i="1"/>
  <c r="AS31" i="1"/>
  <c r="AS26" i="1"/>
  <c r="AS21" i="1"/>
  <c r="AS20" i="1"/>
  <c r="AB338" i="1"/>
  <c r="AB337" i="1"/>
  <c r="AB330" i="1"/>
  <c r="AB310" i="1"/>
  <c r="AB305" i="1"/>
  <c r="AB296" i="1"/>
  <c r="AB293" i="1"/>
  <c r="AB283" i="1"/>
  <c r="AB280" i="1"/>
  <c r="AB278" i="1"/>
  <c r="AB276" i="1" s="1"/>
  <c r="AB262" i="1"/>
  <c r="AB257" i="1"/>
  <c r="AB253" i="1"/>
  <c r="AB249" i="1"/>
  <c r="AB245" i="1"/>
  <c r="AB237" i="1"/>
  <c r="AB336" i="1" s="1"/>
  <c r="AB233" i="1"/>
  <c r="AB229" i="1"/>
  <c r="AB225" i="1"/>
  <c r="AB221" i="1"/>
  <c r="AB217" i="1"/>
  <c r="AB213" i="1"/>
  <c r="AB209" i="1"/>
  <c r="AB205" i="1"/>
  <c r="AB200" i="1"/>
  <c r="AB196" i="1"/>
  <c r="AB192" i="1"/>
  <c r="AB188" i="1"/>
  <c r="AB184" i="1"/>
  <c r="AB180" i="1"/>
  <c r="AB179" i="1"/>
  <c r="AB178" i="1"/>
  <c r="AB327" i="1" s="1"/>
  <c r="AB164" i="1"/>
  <c r="AB160" i="1"/>
  <c r="AB150" i="1"/>
  <c r="AB148" i="1"/>
  <c r="AB141" i="1"/>
  <c r="AB138" i="1"/>
  <c r="AB137" i="1"/>
  <c r="AB136" i="1"/>
  <c r="AB106" i="1" s="1"/>
  <c r="AB107" i="1"/>
  <c r="AB105" i="1"/>
  <c r="AB75" i="1"/>
  <c r="AB71" i="1"/>
  <c r="AB67" i="1"/>
  <c r="AB61" i="1"/>
  <c r="AB52" i="1"/>
  <c r="AB47" i="1"/>
  <c r="AB36" i="1"/>
  <c r="AB31" i="1"/>
  <c r="AB26" i="1"/>
  <c r="AB21" i="1"/>
  <c r="AB20" i="1"/>
  <c r="AB16" i="1" s="1"/>
  <c r="K338" i="1"/>
  <c r="K337" i="1"/>
  <c r="K310" i="1"/>
  <c r="K305" i="1"/>
  <c r="K296" i="1"/>
  <c r="K293" i="1"/>
  <c r="K286" i="1"/>
  <c r="K283" i="1"/>
  <c r="K280" i="1"/>
  <c r="K278" i="1"/>
  <c r="K262" i="1"/>
  <c r="K257" i="1"/>
  <c r="K253" i="1"/>
  <c r="K249" i="1"/>
  <c r="K245" i="1"/>
  <c r="K237" i="1"/>
  <c r="K336" i="1" s="1"/>
  <c r="K233" i="1"/>
  <c r="K229" i="1"/>
  <c r="K225" i="1"/>
  <c r="K221" i="1"/>
  <c r="K217" i="1"/>
  <c r="K213" i="1"/>
  <c r="K209" i="1"/>
  <c r="K205" i="1"/>
  <c r="K200" i="1"/>
  <c r="K196" i="1"/>
  <c r="K192" i="1"/>
  <c r="K188" i="1"/>
  <c r="K184" i="1"/>
  <c r="K180" i="1"/>
  <c r="K179" i="1"/>
  <c r="K178" i="1"/>
  <c r="K327" i="1" s="1"/>
  <c r="K164" i="1"/>
  <c r="K160" i="1"/>
  <c r="K150" i="1"/>
  <c r="K148" i="1"/>
  <c r="K141" i="1"/>
  <c r="K138" i="1"/>
  <c r="K133" i="1"/>
  <c r="K108" i="1"/>
  <c r="K330" i="1" s="1"/>
  <c r="K107" i="1"/>
  <c r="K106" i="1"/>
  <c r="K105" i="1"/>
  <c r="K75" i="1"/>
  <c r="K71" i="1"/>
  <c r="K67" i="1"/>
  <c r="K61" i="1"/>
  <c r="K47" i="1"/>
  <c r="K36" i="1"/>
  <c r="K31" i="1"/>
  <c r="K26" i="1"/>
  <c r="K21" i="1"/>
  <c r="AB332" i="1" l="1"/>
  <c r="AS328" i="1"/>
  <c r="AB328" i="1"/>
  <c r="K334" i="1"/>
  <c r="AS133" i="1"/>
  <c r="AS333" i="1" s="1"/>
  <c r="AB334" i="1"/>
  <c r="AS334" i="1"/>
  <c r="K328" i="1"/>
  <c r="AS332" i="1"/>
  <c r="K332" i="1"/>
  <c r="K276" i="1"/>
  <c r="K145" i="1"/>
  <c r="AB145" i="1"/>
  <c r="AS145" i="1"/>
  <c r="AS175" i="1"/>
  <c r="K329" i="1"/>
  <c r="AB329" i="1"/>
  <c r="AS276" i="1"/>
  <c r="K175" i="1"/>
  <c r="AS16" i="1"/>
  <c r="K16" i="1"/>
  <c r="AB103" i="1"/>
  <c r="AS108" i="1"/>
  <c r="AS329" i="1"/>
  <c r="AB175" i="1"/>
  <c r="AB133" i="1"/>
  <c r="K103" i="1"/>
  <c r="K333" i="1"/>
  <c r="I21" i="1"/>
  <c r="I338" i="1"/>
  <c r="I337" i="1"/>
  <c r="I335" i="1"/>
  <c r="I310" i="1"/>
  <c r="I305" i="1"/>
  <c r="I296" i="1"/>
  <c r="I293" i="1"/>
  <c r="I286" i="1"/>
  <c r="I283" i="1"/>
  <c r="I280" i="1"/>
  <c r="I279" i="1"/>
  <c r="I278" i="1"/>
  <c r="I262" i="1"/>
  <c r="I257" i="1"/>
  <c r="I253" i="1"/>
  <c r="I249" i="1"/>
  <c r="I245" i="1"/>
  <c r="I237" i="1"/>
  <c r="I336" i="1" s="1"/>
  <c r="I233" i="1"/>
  <c r="I229" i="1"/>
  <c r="I225" i="1"/>
  <c r="I221" i="1"/>
  <c r="I217" i="1"/>
  <c r="I213" i="1"/>
  <c r="I209" i="1"/>
  <c r="I205" i="1"/>
  <c r="I200" i="1"/>
  <c r="I196" i="1"/>
  <c r="I192" i="1"/>
  <c r="I188" i="1"/>
  <c r="I184" i="1"/>
  <c r="I180" i="1"/>
  <c r="I179" i="1"/>
  <c r="I178" i="1"/>
  <c r="I177" i="1"/>
  <c r="I164" i="1"/>
  <c r="I160" i="1"/>
  <c r="I150" i="1"/>
  <c r="I148" i="1"/>
  <c r="I147" i="1"/>
  <c r="I141" i="1"/>
  <c r="I138" i="1"/>
  <c r="I106" i="1"/>
  <c r="I105" i="1"/>
  <c r="I108" i="1"/>
  <c r="I330" i="1" s="1"/>
  <c r="I107" i="1"/>
  <c r="I75" i="1"/>
  <c r="I71" i="1"/>
  <c r="I67" i="1"/>
  <c r="I61" i="1"/>
  <c r="I52" i="1"/>
  <c r="I36" i="1"/>
  <c r="I31" i="1"/>
  <c r="I26" i="1"/>
  <c r="I20" i="1"/>
  <c r="AB325" i="1" l="1"/>
  <c r="K325" i="1"/>
  <c r="I329" i="1"/>
  <c r="AS330" i="1"/>
  <c r="AS103" i="1"/>
  <c r="AS325" i="1" s="1"/>
  <c r="AS340" i="1" s="1"/>
  <c r="AB333" i="1"/>
  <c r="I276" i="1"/>
  <c r="I175" i="1"/>
  <c r="I145" i="1"/>
  <c r="I103" i="1"/>
  <c r="I133" i="1"/>
  <c r="I327" i="1"/>
  <c r="I334" i="1"/>
  <c r="I19" i="1"/>
  <c r="I16" i="1" s="1"/>
  <c r="I47" i="1"/>
  <c r="I332" i="1" s="1"/>
  <c r="AQ337" i="1"/>
  <c r="Z337" i="1"/>
  <c r="G337" i="1"/>
  <c r="AQ105" i="1"/>
  <c r="Z105" i="1"/>
  <c r="AR123" i="1"/>
  <c r="AT123" i="1" s="1"/>
  <c r="AV123" i="1" s="1"/>
  <c r="AX123" i="1" s="1"/>
  <c r="AZ123" i="1" s="1"/>
  <c r="BB123" i="1" s="1"/>
  <c r="AA123" i="1"/>
  <c r="AC123" i="1" s="1"/>
  <c r="AE123" i="1" s="1"/>
  <c r="AG123" i="1" s="1"/>
  <c r="AI123" i="1" s="1"/>
  <c r="AK123" i="1" s="1"/>
  <c r="AM123" i="1" s="1"/>
  <c r="H123" i="1"/>
  <c r="J123" i="1" s="1"/>
  <c r="L123" i="1" s="1"/>
  <c r="N123" i="1" s="1"/>
  <c r="P123" i="1" s="1"/>
  <c r="R123" i="1" s="1"/>
  <c r="T123" i="1" s="1"/>
  <c r="V123" i="1" s="1"/>
  <c r="AR121" i="1"/>
  <c r="AT121" i="1" s="1"/>
  <c r="AV121" i="1" s="1"/>
  <c r="AX121" i="1" s="1"/>
  <c r="AZ121" i="1" s="1"/>
  <c r="BB121" i="1" s="1"/>
  <c r="AA121" i="1"/>
  <c r="AC121" i="1" s="1"/>
  <c r="AE121" i="1" s="1"/>
  <c r="AG121" i="1" s="1"/>
  <c r="AI121" i="1" s="1"/>
  <c r="AK121" i="1" s="1"/>
  <c r="AM121" i="1" s="1"/>
  <c r="H121" i="1"/>
  <c r="J121" i="1" s="1"/>
  <c r="L121" i="1" s="1"/>
  <c r="N121" i="1" s="1"/>
  <c r="P121" i="1" s="1"/>
  <c r="R121" i="1" s="1"/>
  <c r="T121" i="1" s="1"/>
  <c r="V121" i="1" s="1"/>
  <c r="AR119" i="1"/>
  <c r="AT119" i="1" s="1"/>
  <c r="AV119" i="1" s="1"/>
  <c r="AX119" i="1" s="1"/>
  <c r="AZ119" i="1" s="1"/>
  <c r="BB119" i="1" s="1"/>
  <c r="AA119" i="1"/>
  <c r="AC119" i="1" s="1"/>
  <c r="AE119" i="1" s="1"/>
  <c r="AG119" i="1" s="1"/>
  <c r="AI119" i="1" s="1"/>
  <c r="AK119" i="1" s="1"/>
  <c r="AM119" i="1" s="1"/>
  <c r="H119" i="1"/>
  <c r="J119" i="1" s="1"/>
  <c r="L119" i="1" s="1"/>
  <c r="N119" i="1" s="1"/>
  <c r="P119" i="1" s="1"/>
  <c r="R119" i="1" s="1"/>
  <c r="T119" i="1" s="1"/>
  <c r="V119" i="1" s="1"/>
  <c r="G50" i="1"/>
  <c r="G47" i="1" s="1"/>
  <c r="AQ20" i="1"/>
  <c r="Z20" i="1"/>
  <c r="G20" i="1"/>
  <c r="AR51" i="1"/>
  <c r="AT51" i="1" s="1"/>
  <c r="AV51" i="1" s="1"/>
  <c r="AX51" i="1" s="1"/>
  <c r="AZ51" i="1" s="1"/>
  <c r="BB51" i="1" s="1"/>
  <c r="AA51" i="1"/>
  <c r="AC51" i="1" s="1"/>
  <c r="AE51" i="1" s="1"/>
  <c r="AG51" i="1" s="1"/>
  <c r="AI51" i="1" s="1"/>
  <c r="AK51" i="1" s="1"/>
  <c r="AM51" i="1" s="1"/>
  <c r="H51" i="1"/>
  <c r="J51" i="1" s="1"/>
  <c r="L51" i="1" s="1"/>
  <c r="N51" i="1" s="1"/>
  <c r="P51" i="1" s="1"/>
  <c r="R51" i="1" s="1"/>
  <c r="T51" i="1" s="1"/>
  <c r="V51" i="1" s="1"/>
  <c r="AQ47" i="1"/>
  <c r="Z47" i="1"/>
  <c r="AR95" i="1"/>
  <c r="AT95" i="1" s="1"/>
  <c r="AV95" i="1" s="1"/>
  <c r="AX95" i="1" s="1"/>
  <c r="AZ95" i="1" s="1"/>
  <c r="BB95" i="1" s="1"/>
  <c r="AA95" i="1"/>
  <c r="AC95" i="1" s="1"/>
  <c r="AE95" i="1" s="1"/>
  <c r="AG95" i="1" s="1"/>
  <c r="AI95" i="1" s="1"/>
  <c r="AK95" i="1" s="1"/>
  <c r="AM95" i="1" s="1"/>
  <c r="H95" i="1"/>
  <c r="J95" i="1" s="1"/>
  <c r="L95" i="1" s="1"/>
  <c r="N95" i="1" s="1"/>
  <c r="P95" i="1" s="1"/>
  <c r="R95" i="1" s="1"/>
  <c r="T95" i="1" s="1"/>
  <c r="V95" i="1" s="1"/>
  <c r="AB340" i="1" l="1"/>
  <c r="AB342" i="1"/>
  <c r="AB343" i="1" s="1"/>
  <c r="K342" i="1"/>
  <c r="K343" i="1" s="1"/>
  <c r="AS342" i="1"/>
  <c r="AS343" i="1" s="1"/>
  <c r="I325" i="1"/>
  <c r="I333" i="1"/>
  <c r="I328" i="1"/>
  <c r="AR94" i="1"/>
  <c r="AT94" i="1" s="1"/>
  <c r="AV94" i="1" s="1"/>
  <c r="AX94" i="1" s="1"/>
  <c r="AZ94" i="1" s="1"/>
  <c r="BB94" i="1" s="1"/>
  <c r="AA94" i="1"/>
  <c r="AC94" i="1" s="1"/>
  <c r="AE94" i="1" s="1"/>
  <c r="AG94" i="1" s="1"/>
  <c r="AI94" i="1" s="1"/>
  <c r="AK94" i="1" s="1"/>
  <c r="AM94" i="1" s="1"/>
  <c r="H94" i="1"/>
  <c r="J94" i="1" s="1"/>
  <c r="L94" i="1" s="1"/>
  <c r="N94" i="1" s="1"/>
  <c r="P94" i="1" s="1"/>
  <c r="R94" i="1" s="1"/>
  <c r="T94" i="1" s="1"/>
  <c r="V94" i="1" s="1"/>
  <c r="I342" i="1" l="1"/>
  <c r="I343" i="1" s="1"/>
  <c r="G135" i="1"/>
  <c r="G137" i="1"/>
  <c r="AQ137" i="1"/>
  <c r="Z137" i="1"/>
  <c r="G179" i="1" l="1"/>
  <c r="G178" i="1"/>
  <c r="G305" i="1"/>
  <c r="G296" i="1"/>
  <c r="AR128" i="1" l="1"/>
  <c r="AT128" i="1" s="1"/>
  <c r="AV128" i="1" s="1"/>
  <c r="AX128" i="1" s="1"/>
  <c r="AZ128" i="1" s="1"/>
  <c r="BB128" i="1" s="1"/>
  <c r="AA128" i="1"/>
  <c r="AC128" i="1" s="1"/>
  <c r="AE128" i="1" s="1"/>
  <c r="AG128" i="1" s="1"/>
  <c r="AI128" i="1" s="1"/>
  <c r="AK128" i="1" s="1"/>
  <c r="AM128" i="1" s="1"/>
  <c r="H128" i="1"/>
  <c r="J128" i="1" s="1"/>
  <c r="L128" i="1" s="1"/>
  <c r="N128" i="1" s="1"/>
  <c r="P128" i="1" s="1"/>
  <c r="R128" i="1" s="1"/>
  <c r="T128" i="1" s="1"/>
  <c r="V128" i="1" s="1"/>
  <c r="AR112" i="1"/>
  <c r="AT112" i="1" s="1"/>
  <c r="AV112" i="1" s="1"/>
  <c r="AX112" i="1" s="1"/>
  <c r="AZ112" i="1" s="1"/>
  <c r="BB112" i="1" s="1"/>
  <c r="AA112" i="1"/>
  <c r="AC112" i="1" s="1"/>
  <c r="AE112" i="1" s="1"/>
  <c r="AG112" i="1" s="1"/>
  <c r="AI112" i="1" s="1"/>
  <c r="AK112" i="1" s="1"/>
  <c r="AM112" i="1" s="1"/>
  <c r="H112" i="1"/>
  <c r="J112" i="1" s="1"/>
  <c r="L112" i="1" s="1"/>
  <c r="N112" i="1" s="1"/>
  <c r="P112" i="1" s="1"/>
  <c r="R112" i="1" s="1"/>
  <c r="T112" i="1" s="1"/>
  <c r="V112" i="1" s="1"/>
  <c r="AR130" i="1"/>
  <c r="AT130" i="1" s="1"/>
  <c r="AV130" i="1" s="1"/>
  <c r="AX130" i="1" s="1"/>
  <c r="AZ130" i="1" s="1"/>
  <c r="BB130" i="1" s="1"/>
  <c r="AA130" i="1"/>
  <c r="AC130" i="1" s="1"/>
  <c r="AE130" i="1" s="1"/>
  <c r="AG130" i="1" s="1"/>
  <c r="AI130" i="1" s="1"/>
  <c r="AK130" i="1" s="1"/>
  <c r="AM130" i="1" s="1"/>
  <c r="H130" i="1"/>
  <c r="J130" i="1" s="1"/>
  <c r="L130" i="1" s="1"/>
  <c r="N130" i="1" s="1"/>
  <c r="P130" i="1" s="1"/>
  <c r="R130" i="1" s="1"/>
  <c r="T130" i="1" s="1"/>
  <c r="V130" i="1" s="1"/>
  <c r="AR126" i="1"/>
  <c r="AT126" i="1" s="1"/>
  <c r="AV126" i="1" s="1"/>
  <c r="AX126" i="1" s="1"/>
  <c r="AZ126" i="1" s="1"/>
  <c r="BB126" i="1" s="1"/>
  <c r="AA126" i="1"/>
  <c r="AC126" i="1" s="1"/>
  <c r="AE126" i="1" s="1"/>
  <c r="AG126" i="1" s="1"/>
  <c r="AI126" i="1" s="1"/>
  <c r="AK126" i="1" s="1"/>
  <c r="AM126" i="1" s="1"/>
  <c r="H126" i="1"/>
  <c r="J126" i="1" s="1"/>
  <c r="L126" i="1" s="1"/>
  <c r="N126" i="1" s="1"/>
  <c r="P126" i="1" s="1"/>
  <c r="R126" i="1" s="1"/>
  <c r="T126" i="1" s="1"/>
  <c r="V126" i="1" s="1"/>
  <c r="G127" i="1"/>
  <c r="G105" i="1" s="1"/>
  <c r="G33" i="1"/>
  <c r="G18" i="1" s="1"/>
  <c r="AQ296" i="1" l="1"/>
  <c r="Z296" i="1"/>
  <c r="AR304" i="1"/>
  <c r="AT304" i="1" s="1"/>
  <c r="AV304" i="1" s="1"/>
  <c r="AX304" i="1" s="1"/>
  <c r="AZ304" i="1" s="1"/>
  <c r="BB304" i="1" s="1"/>
  <c r="AA304" i="1"/>
  <c r="AC304" i="1" s="1"/>
  <c r="AE304" i="1" s="1"/>
  <c r="AG304" i="1" s="1"/>
  <c r="AI304" i="1" s="1"/>
  <c r="AK304" i="1" s="1"/>
  <c r="AM304" i="1" s="1"/>
  <c r="H304" i="1"/>
  <c r="J304" i="1" s="1"/>
  <c r="L304" i="1" s="1"/>
  <c r="N304" i="1" s="1"/>
  <c r="P304" i="1" s="1"/>
  <c r="R304" i="1" s="1"/>
  <c r="T304" i="1" s="1"/>
  <c r="V304" i="1" s="1"/>
  <c r="AQ147" i="1" l="1"/>
  <c r="Z147" i="1"/>
  <c r="G147" i="1"/>
  <c r="AR169" i="1"/>
  <c r="AT169" i="1" s="1"/>
  <c r="AV169" i="1" s="1"/>
  <c r="AX169" i="1" s="1"/>
  <c r="AZ169" i="1" s="1"/>
  <c r="BB169" i="1" s="1"/>
  <c r="AR170" i="1"/>
  <c r="AT170" i="1" s="1"/>
  <c r="AV170" i="1" s="1"/>
  <c r="AX170" i="1" s="1"/>
  <c r="AZ170" i="1" s="1"/>
  <c r="BB170" i="1" s="1"/>
  <c r="AR171" i="1"/>
  <c r="AT171" i="1" s="1"/>
  <c r="AV171" i="1" s="1"/>
  <c r="AX171" i="1" s="1"/>
  <c r="AZ171" i="1" s="1"/>
  <c r="BB171" i="1" s="1"/>
  <c r="AA169" i="1"/>
  <c r="AC169" i="1" s="1"/>
  <c r="AE169" i="1" s="1"/>
  <c r="AG169" i="1" s="1"/>
  <c r="AI169" i="1" s="1"/>
  <c r="AK169" i="1" s="1"/>
  <c r="AM169" i="1" s="1"/>
  <c r="AA170" i="1"/>
  <c r="AC170" i="1" s="1"/>
  <c r="AE170" i="1" s="1"/>
  <c r="AG170" i="1" s="1"/>
  <c r="AI170" i="1" s="1"/>
  <c r="AK170" i="1" s="1"/>
  <c r="AM170" i="1" s="1"/>
  <c r="AA171" i="1"/>
  <c r="AC171" i="1" s="1"/>
  <c r="AE171" i="1" s="1"/>
  <c r="AG171" i="1" s="1"/>
  <c r="AI171" i="1" s="1"/>
  <c r="AK171" i="1" s="1"/>
  <c r="AM171" i="1" s="1"/>
  <c r="H169" i="1"/>
  <c r="J169" i="1" s="1"/>
  <c r="L169" i="1" s="1"/>
  <c r="N169" i="1" s="1"/>
  <c r="P169" i="1" s="1"/>
  <c r="R169" i="1" s="1"/>
  <c r="T169" i="1" s="1"/>
  <c r="V169" i="1" s="1"/>
  <c r="H170" i="1"/>
  <c r="J170" i="1" s="1"/>
  <c r="L170" i="1" s="1"/>
  <c r="N170" i="1" s="1"/>
  <c r="P170" i="1" s="1"/>
  <c r="R170" i="1" s="1"/>
  <c r="T170" i="1" s="1"/>
  <c r="V170" i="1" s="1"/>
  <c r="H171" i="1"/>
  <c r="J171" i="1" s="1"/>
  <c r="L171" i="1" s="1"/>
  <c r="N171" i="1" s="1"/>
  <c r="P171" i="1" s="1"/>
  <c r="R171" i="1" s="1"/>
  <c r="T171" i="1" s="1"/>
  <c r="V171" i="1" s="1"/>
  <c r="G223" i="1" l="1"/>
  <c r="G341" i="1" s="1"/>
  <c r="AQ179" i="1"/>
  <c r="AR179" i="1" s="1"/>
  <c r="AT179" i="1" s="1"/>
  <c r="AV179" i="1" s="1"/>
  <c r="AX179" i="1" s="1"/>
  <c r="AZ179" i="1" s="1"/>
  <c r="BB179" i="1" s="1"/>
  <c r="Z179" i="1"/>
  <c r="AA179" i="1" s="1"/>
  <c r="AC179" i="1" s="1"/>
  <c r="AE179" i="1" s="1"/>
  <c r="AG179" i="1" s="1"/>
  <c r="AI179" i="1" s="1"/>
  <c r="AK179" i="1" s="1"/>
  <c r="AM179" i="1" s="1"/>
  <c r="H179" i="1"/>
  <c r="J179" i="1" s="1"/>
  <c r="L179" i="1" s="1"/>
  <c r="N179" i="1" s="1"/>
  <c r="P179" i="1" s="1"/>
  <c r="R179" i="1" s="1"/>
  <c r="T179" i="1" s="1"/>
  <c r="V179" i="1" s="1"/>
  <c r="AR259" i="1"/>
  <c r="AT259" i="1" s="1"/>
  <c r="AV259" i="1" s="1"/>
  <c r="AX259" i="1" s="1"/>
  <c r="AZ259" i="1" s="1"/>
  <c r="BB259" i="1" s="1"/>
  <c r="AR260" i="1"/>
  <c r="AT260" i="1" s="1"/>
  <c r="AV260" i="1" s="1"/>
  <c r="AX260" i="1" s="1"/>
  <c r="AZ260" i="1" s="1"/>
  <c r="BB260" i="1" s="1"/>
  <c r="AR261" i="1"/>
  <c r="AT261" i="1" s="1"/>
  <c r="AV261" i="1" s="1"/>
  <c r="AX261" i="1" s="1"/>
  <c r="AZ261" i="1" s="1"/>
  <c r="BB261" i="1" s="1"/>
  <c r="AR264" i="1"/>
  <c r="AT264" i="1" s="1"/>
  <c r="AV264" i="1" s="1"/>
  <c r="AX264" i="1" s="1"/>
  <c r="AZ264" i="1" s="1"/>
  <c r="BB264" i="1" s="1"/>
  <c r="AR265" i="1"/>
  <c r="AT265" i="1" s="1"/>
  <c r="AV265" i="1" s="1"/>
  <c r="AX265" i="1" s="1"/>
  <c r="AZ265" i="1" s="1"/>
  <c r="BB265" i="1" s="1"/>
  <c r="AR266" i="1"/>
  <c r="AT266" i="1" s="1"/>
  <c r="AV266" i="1" s="1"/>
  <c r="AX266" i="1" s="1"/>
  <c r="AZ266" i="1" s="1"/>
  <c r="BB266" i="1" s="1"/>
  <c r="AA259" i="1"/>
  <c r="AC259" i="1" s="1"/>
  <c r="AE259" i="1" s="1"/>
  <c r="AG259" i="1" s="1"/>
  <c r="AI259" i="1" s="1"/>
  <c r="AK259" i="1" s="1"/>
  <c r="AM259" i="1" s="1"/>
  <c r="AA260" i="1"/>
  <c r="AC260" i="1" s="1"/>
  <c r="AE260" i="1" s="1"/>
  <c r="AG260" i="1" s="1"/>
  <c r="AI260" i="1" s="1"/>
  <c r="AK260" i="1" s="1"/>
  <c r="AM260" i="1" s="1"/>
  <c r="AA261" i="1"/>
  <c r="AC261" i="1" s="1"/>
  <c r="AE261" i="1" s="1"/>
  <c r="AG261" i="1" s="1"/>
  <c r="AI261" i="1" s="1"/>
  <c r="AK261" i="1" s="1"/>
  <c r="AM261" i="1" s="1"/>
  <c r="AA264" i="1"/>
  <c r="AC264" i="1" s="1"/>
  <c r="AE264" i="1" s="1"/>
  <c r="AG264" i="1" s="1"/>
  <c r="AI264" i="1" s="1"/>
  <c r="AK264" i="1" s="1"/>
  <c r="AM264" i="1" s="1"/>
  <c r="AA265" i="1"/>
  <c r="AC265" i="1" s="1"/>
  <c r="AE265" i="1" s="1"/>
  <c r="AG265" i="1" s="1"/>
  <c r="AI265" i="1" s="1"/>
  <c r="AK265" i="1" s="1"/>
  <c r="AM265" i="1" s="1"/>
  <c r="AA266" i="1"/>
  <c r="AC266" i="1" s="1"/>
  <c r="AE266" i="1" s="1"/>
  <c r="AG266" i="1" s="1"/>
  <c r="AI266" i="1" s="1"/>
  <c r="AK266" i="1" s="1"/>
  <c r="AM266" i="1" s="1"/>
  <c r="AQ262" i="1"/>
  <c r="AR262" i="1" s="1"/>
  <c r="AT262" i="1" s="1"/>
  <c r="AV262" i="1" s="1"/>
  <c r="AX262" i="1" s="1"/>
  <c r="AZ262" i="1" s="1"/>
  <c r="BB262" i="1" s="1"/>
  <c r="AQ257" i="1"/>
  <c r="AR257" i="1" s="1"/>
  <c r="AT257" i="1" s="1"/>
  <c r="AV257" i="1" s="1"/>
  <c r="AX257" i="1" s="1"/>
  <c r="AZ257" i="1" s="1"/>
  <c r="BB257" i="1" s="1"/>
  <c r="Z262" i="1"/>
  <c r="AA262" i="1" s="1"/>
  <c r="AC262" i="1" s="1"/>
  <c r="AE262" i="1" s="1"/>
  <c r="AG262" i="1" s="1"/>
  <c r="AI262" i="1" s="1"/>
  <c r="AK262" i="1" s="1"/>
  <c r="AM262" i="1" s="1"/>
  <c r="Z257" i="1"/>
  <c r="AA257" i="1" s="1"/>
  <c r="AC257" i="1" s="1"/>
  <c r="AE257" i="1" s="1"/>
  <c r="AG257" i="1" s="1"/>
  <c r="AI257" i="1" s="1"/>
  <c r="AK257" i="1" s="1"/>
  <c r="AM257" i="1" s="1"/>
  <c r="H259" i="1"/>
  <c r="J259" i="1" s="1"/>
  <c r="L259" i="1" s="1"/>
  <c r="N259" i="1" s="1"/>
  <c r="P259" i="1" s="1"/>
  <c r="R259" i="1" s="1"/>
  <c r="T259" i="1" s="1"/>
  <c r="V259" i="1" s="1"/>
  <c r="H260" i="1"/>
  <c r="J260" i="1" s="1"/>
  <c r="L260" i="1" s="1"/>
  <c r="N260" i="1" s="1"/>
  <c r="P260" i="1" s="1"/>
  <c r="R260" i="1" s="1"/>
  <c r="T260" i="1" s="1"/>
  <c r="V260" i="1" s="1"/>
  <c r="H261" i="1"/>
  <c r="J261" i="1" s="1"/>
  <c r="L261" i="1" s="1"/>
  <c r="N261" i="1" s="1"/>
  <c r="P261" i="1" s="1"/>
  <c r="R261" i="1" s="1"/>
  <c r="T261" i="1" s="1"/>
  <c r="V261" i="1" s="1"/>
  <c r="H264" i="1"/>
  <c r="J264" i="1" s="1"/>
  <c r="L264" i="1" s="1"/>
  <c r="N264" i="1" s="1"/>
  <c r="P264" i="1" s="1"/>
  <c r="R264" i="1" s="1"/>
  <c r="T264" i="1" s="1"/>
  <c r="V264" i="1" s="1"/>
  <c r="H265" i="1"/>
  <c r="J265" i="1" s="1"/>
  <c r="L265" i="1" s="1"/>
  <c r="N265" i="1" s="1"/>
  <c r="P265" i="1" s="1"/>
  <c r="R265" i="1" s="1"/>
  <c r="T265" i="1" s="1"/>
  <c r="V265" i="1" s="1"/>
  <c r="H266" i="1"/>
  <c r="J266" i="1" s="1"/>
  <c r="L266" i="1" s="1"/>
  <c r="N266" i="1" s="1"/>
  <c r="P266" i="1" s="1"/>
  <c r="R266" i="1" s="1"/>
  <c r="T266" i="1" s="1"/>
  <c r="V266" i="1" s="1"/>
  <c r="G262" i="1"/>
  <c r="H262" i="1" s="1"/>
  <c r="J262" i="1" s="1"/>
  <c r="L262" i="1" s="1"/>
  <c r="N262" i="1" s="1"/>
  <c r="P262" i="1" s="1"/>
  <c r="R262" i="1" s="1"/>
  <c r="T262" i="1" s="1"/>
  <c r="V262" i="1" s="1"/>
  <c r="G257" i="1"/>
  <c r="H257" i="1" s="1"/>
  <c r="J257" i="1" s="1"/>
  <c r="L257" i="1" s="1"/>
  <c r="N257" i="1" s="1"/>
  <c r="P257" i="1" s="1"/>
  <c r="R257" i="1" s="1"/>
  <c r="T257" i="1" s="1"/>
  <c r="V257" i="1" s="1"/>
  <c r="G253" i="1"/>
  <c r="G177" i="1" l="1"/>
  <c r="G175" i="1" s="1"/>
  <c r="AQ279" i="1"/>
  <c r="Z279" i="1"/>
  <c r="G279" i="1"/>
  <c r="AQ278" i="1"/>
  <c r="AR278" i="1" s="1"/>
  <c r="AT278" i="1" s="1"/>
  <c r="AV278" i="1" s="1"/>
  <c r="AX278" i="1" s="1"/>
  <c r="AZ278" i="1" s="1"/>
  <c r="BB278" i="1" s="1"/>
  <c r="Z278" i="1"/>
  <c r="AA278" i="1" s="1"/>
  <c r="AC278" i="1" s="1"/>
  <c r="AE278" i="1" s="1"/>
  <c r="AG278" i="1" s="1"/>
  <c r="AI278" i="1" s="1"/>
  <c r="AK278" i="1" s="1"/>
  <c r="AM278" i="1" s="1"/>
  <c r="G278" i="1"/>
  <c r="AR286" i="1"/>
  <c r="AT286" i="1" s="1"/>
  <c r="AV286" i="1" s="1"/>
  <c r="AX286" i="1" s="1"/>
  <c r="AZ286" i="1" s="1"/>
  <c r="BB286" i="1" s="1"/>
  <c r="AR288" i="1"/>
  <c r="AT288" i="1" s="1"/>
  <c r="AV288" i="1" s="1"/>
  <c r="AX288" i="1" s="1"/>
  <c r="AZ288" i="1" s="1"/>
  <c r="BB288" i="1" s="1"/>
  <c r="AR289" i="1"/>
  <c r="AT289" i="1" s="1"/>
  <c r="AV289" i="1" s="1"/>
  <c r="AX289" i="1" s="1"/>
  <c r="AZ289" i="1" s="1"/>
  <c r="BB289" i="1" s="1"/>
  <c r="AA286" i="1"/>
  <c r="AC286" i="1" s="1"/>
  <c r="AE286" i="1" s="1"/>
  <c r="AG286" i="1" s="1"/>
  <c r="AI286" i="1" s="1"/>
  <c r="AK286" i="1" s="1"/>
  <c r="AM286" i="1" s="1"/>
  <c r="AA288" i="1"/>
  <c r="AC288" i="1" s="1"/>
  <c r="AE288" i="1" s="1"/>
  <c r="AG288" i="1" s="1"/>
  <c r="AI288" i="1" s="1"/>
  <c r="AK288" i="1" s="1"/>
  <c r="AM288" i="1" s="1"/>
  <c r="AA289" i="1"/>
  <c r="AC289" i="1" s="1"/>
  <c r="AE289" i="1" s="1"/>
  <c r="AG289" i="1" s="1"/>
  <c r="AI289" i="1" s="1"/>
  <c r="AK289" i="1" s="1"/>
  <c r="AM289" i="1" s="1"/>
  <c r="G286" i="1"/>
  <c r="H286" i="1" s="1"/>
  <c r="J286" i="1" s="1"/>
  <c r="L286" i="1" s="1"/>
  <c r="N286" i="1" s="1"/>
  <c r="P286" i="1" s="1"/>
  <c r="R286" i="1" s="1"/>
  <c r="T286" i="1" s="1"/>
  <c r="V286" i="1" s="1"/>
  <c r="H288" i="1"/>
  <c r="J288" i="1" s="1"/>
  <c r="L288" i="1" s="1"/>
  <c r="N288" i="1" s="1"/>
  <c r="P288" i="1" s="1"/>
  <c r="R288" i="1" s="1"/>
  <c r="T288" i="1" s="1"/>
  <c r="V288" i="1" s="1"/>
  <c r="H289" i="1"/>
  <c r="J289" i="1" s="1"/>
  <c r="L289" i="1" s="1"/>
  <c r="N289" i="1" s="1"/>
  <c r="P289" i="1" s="1"/>
  <c r="R289" i="1" s="1"/>
  <c r="T289" i="1" s="1"/>
  <c r="V289" i="1" s="1"/>
  <c r="AQ136" i="1"/>
  <c r="Z136" i="1"/>
  <c r="G136" i="1"/>
  <c r="G276" i="1" l="1"/>
  <c r="Z276" i="1"/>
  <c r="AQ276" i="1"/>
  <c r="H278" i="1"/>
  <c r="J278" i="1" s="1"/>
  <c r="L278" i="1" s="1"/>
  <c r="N278" i="1" s="1"/>
  <c r="P278" i="1" s="1"/>
  <c r="R278" i="1" s="1"/>
  <c r="T278" i="1" s="1"/>
  <c r="V278" i="1" s="1"/>
  <c r="AQ71" i="1"/>
  <c r="AQ338" i="1"/>
  <c r="AQ335" i="1"/>
  <c r="AQ310" i="1"/>
  <c r="AQ305" i="1"/>
  <c r="AQ293" i="1"/>
  <c r="AQ283" i="1"/>
  <c r="AQ280" i="1"/>
  <c r="AQ253" i="1"/>
  <c r="AQ249" i="1"/>
  <c r="AQ245" i="1"/>
  <c r="AQ237" i="1"/>
  <c r="AQ336" i="1" s="1"/>
  <c r="AQ233" i="1"/>
  <c r="AQ229" i="1"/>
  <c r="AQ225" i="1"/>
  <c r="AQ221" i="1"/>
  <c r="AQ217" i="1"/>
  <c r="AQ213" i="1"/>
  <c r="AQ209" i="1"/>
  <c r="AQ205" i="1"/>
  <c r="AQ200" i="1"/>
  <c r="AQ196" i="1"/>
  <c r="AQ192" i="1"/>
  <c r="AQ188" i="1"/>
  <c r="AQ184" i="1"/>
  <c r="AQ180" i="1"/>
  <c r="AQ178" i="1"/>
  <c r="AQ327" i="1" s="1"/>
  <c r="AQ177" i="1"/>
  <c r="AQ164" i="1"/>
  <c r="AQ160" i="1"/>
  <c r="AQ150" i="1"/>
  <c r="AQ148" i="1"/>
  <c r="AQ141" i="1"/>
  <c r="AQ138" i="1"/>
  <c r="AQ133" i="1"/>
  <c r="AQ108" i="1"/>
  <c r="AQ107" i="1"/>
  <c r="AQ329" i="1" s="1"/>
  <c r="AQ106" i="1"/>
  <c r="AQ75" i="1"/>
  <c r="AQ67" i="1"/>
  <c r="AQ61" i="1"/>
  <c r="AQ52" i="1"/>
  <c r="AQ36" i="1"/>
  <c r="AQ31" i="1"/>
  <c r="AQ26" i="1"/>
  <c r="AQ21" i="1"/>
  <c r="Z338" i="1"/>
  <c r="Z335" i="1"/>
  <c r="Z310" i="1"/>
  <c r="Z305" i="1"/>
  <c r="Z293" i="1"/>
  <c r="Z283" i="1"/>
  <c r="Z280" i="1"/>
  <c r="Z253" i="1"/>
  <c r="Z249" i="1"/>
  <c r="Z245" i="1"/>
  <c r="Z237" i="1"/>
  <c r="Z336" i="1" s="1"/>
  <c r="Z233" i="1"/>
  <c r="Z229" i="1"/>
  <c r="Z225" i="1"/>
  <c r="Z221" i="1"/>
  <c r="Z217" i="1"/>
  <c r="Z213" i="1"/>
  <c r="Z209" i="1"/>
  <c r="Z205" i="1"/>
  <c r="Z200" i="1"/>
  <c r="Z196" i="1"/>
  <c r="Z192" i="1"/>
  <c r="Z188" i="1"/>
  <c r="Z184" i="1"/>
  <c r="Z180" i="1"/>
  <c r="Z178" i="1"/>
  <c r="Z327" i="1" s="1"/>
  <c r="Z177" i="1"/>
  <c r="Z164" i="1"/>
  <c r="Z160" i="1"/>
  <c r="Z150" i="1"/>
  <c r="Z148" i="1"/>
  <c r="Z141" i="1"/>
  <c r="Z138" i="1"/>
  <c r="Z133" i="1"/>
  <c r="Z330" i="1"/>
  <c r="Z107" i="1"/>
  <c r="Z329" i="1" s="1"/>
  <c r="Z106" i="1"/>
  <c r="Z75" i="1"/>
  <c r="Z71" i="1"/>
  <c r="Z67" i="1"/>
  <c r="Z61" i="1"/>
  <c r="Z52" i="1"/>
  <c r="Z36" i="1"/>
  <c r="Z31" i="1"/>
  <c r="Z26" i="1"/>
  <c r="Z21" i="1"/>
  <c r="G338" i="1"/>
  <c r="G335" i="1"/>
  <c r="G310" i="1"/>
  <c r="G293" i="1"/>
  <c r="G283" i="1"/>
  <c r="G280" i="1"/>
  <c r="G249" i="1"/>
  <c r="G245" i="1"/>
  <c r="G237" i="1"/>
  <c r="G336" i="1" s="1"/>
  <c r="G233" i="1"/>
  <c r="G229" i="1"/>
  <c r="G225" i="1"/>
  <c r="G221" i="1"/>
  <c r="G217" i="1"/>
  <c r="G213" i="1"/>
  <c r="G209" i="1"/>
  <c r="G205" i="1"/>
  <c r="G200" i="1"/>
  <c r="G196" i="1"/>
  <c r="G192" i="1"/>
  <c r="G188" i="1"/>
  <c r="G184" i="1"/>
  <c r="G180" i="1"/>
  <c r="G327" i="1"/>
  <c r="G164" i="1"/>
  <c r="G160" i="1"/>
  <c r="G150" i="1"/>
  <c r="G148" i="1"/>
  <c r="G145" i="1" s="1"/>
  <c r="G141" i="1"/>
  <c r="G138" i="1"/>
  <c r="G133" i="1"/>
  <c r="G108" i="1"/>
  <c r="G107" i="1"/>
  <c r="G329" i="1" s="1"/>
  <c r="G106" i="1"/>
  <c r="G75" i="1"/>
  <c r="G71" i="1"/>
  <c r="G67" i="1"/>
  <c r="G61" i="1"/>
  <c r="G52" i="1"/>
  <c r="G36" i="1"/>
  <c r="G31" i="1"/>
  <c r="G26" i="1"/>
  <c r="G21" i="1"/>
  <c r="G19" i="1"/>
  <c r="AQ332" i="1" l="1"/>
  <c r="G332" i="1"/>
  <c r="Z332" i="1"/>
  <c r="Z175" i="1"/>
  <c r="AQ334" i="1"/>
  <c r="AQ175" i="1"/>
  <c r="Z334" i="1"/>
  <c r="G334" i="1"/>
  <c r="AQ145" i="1"/>
  <c r="G328" i="1"/>
  <c r="Z16" i="1"/>
  <c r="G103" i="1"/>
  <c r="G330" i="1"/>
  <c r="Z103" i="1"/>
  <c r="Z333" i="1"/>
  <c r="G333" i="1"/>
  <c r="AQ16" i="1"/>
  <c r="Z145" i="1"/>
  <c r="AQ103" i="1"/>
  <c r="AQ328" i="1"/>
  <c r="AQ330" i="1"/>
  <c r="AQ333" i="1"/>
  <c r="Z328" i="1"/>
  <c r="AO305" i="1"/>
  <c r="X305" i="1"/>
  <c r="E305" i="1"/>
  <c r="AP309" i="1"/>
  <c r="AR309" i="1" s="1"/>
  <c r="AT309" i="1" s="1"/>
  <c r="AV309" i="1" s="1"/>
  <c r="AX309" i="1" s="1"/>
  <c r="AZ309" i="1" s="1"/>
  <c r="BB309" i="1" s="1"/>
  <c r="Y309" i="1"/>
  <c r="AA309" i="1" s="1"/>
  <c r="AC309" i="1" s="1"/>
  <c r="AE309" i="1" s="1"/>
  <c r="AG309" i="1" s="1"/>
  <c r="AI309" i="1" s="1"/>
  <c r="AK309" i="1" s="1"/>
  <c r="AM309" i="1" s="1"/>
  <c r="F309" i="1"/>
  <c r="H309" i="1" s="1"/>
  <c r="J309" i="1" s="1"/>
  <c r="L309" i="1" s="1"/>
  <c r="N309" i="1" s="1"/>
  <c r="P309" i="1" s="1"/>
  <c r="R309" i="1" s="1"/>
  <c r="T309" i="1" s="1"/>
  <c r="V309" i="1" s="1"/>
  <c r="E38" i="1"/>
  <c r="E33" i="1"/>
  <c r="AO338" i="1"/>
  <c r="AP338" i="1" s="1"/>
  <c r="X338" i="1"/>
  <c r="Y338" i="1" s="1"/>
  <c r="AA338" i="1" s="1"/>
  <c r="AC338" i="1" s="1"/>
  <c r="AE338" i="1" s="1"/>
  <c r="AG338" i="1" s="1"/>
  <c r="AI338" i="1" s="1"/>
  <c r="AK338" i="1" s="1"/>
  <c r="AM338" i="1" s="1"/>
  <c r="E338" i="1"/>
  <c r="F338" i="1" s="1"/>
  <c r="H338" i="1" s="1"/>
  <c r="J338" i="1" s="1"/>
  <c r="L338" i="1" s="1"/>
  <c r="N338" i="1" s="1"/>
  <c r="P338" i="1" s="1"/>
  <c r="R338" i="1" s="1"/>
  <c r="T338" i="1" s="1"/>
  <c r="V338" i="1" s="1"/>
  <c r="AP312" i="1"/>
  <c r="AR312" i="1" s="1"/>
  <c r="AT312" i="1" s="1"/>
  <c r="AV312" i="1" s="1"/>
  <c r="AX312" i="1" s="1"/>
  <c r="AZ312" i="1" s="1"/>
  <c r="BB312" i="1" s="1"/>
  <c r="AO310" i="1"/>
  <c r="Y312" i="1"/>
  <c r="AA312" i="1" s="1"/>
  <c r="AC312" i="1" s="1"/>
  <c r="AE312" i="1" s="1"/>
  <c r="AG312" i="1" s="1"/>
  <c r="AI312" i="1" s="1"/>
  <c r="AK312" i="1" s="1"/>
  <c r="AM312" i="1" s="1"/>
  <c r="X310" i="1"/>
  <c r="F312" i="1"/>
  <c r="H312" i="1" s="1"/>
  <c r="J312" i="1" s="1"/>
  <c r="L312" i="1" s="1"/>
  <c r="N312" i="1" s="1"/>
  <c r="P312" i="1" s="1"/>
  <c r="R312" i="1" s="1"/>
  <c r="T312" i="1" s="1"/>
  <c r="V312" i="1" s="1"/>
  <c r="E310" i="1"/>
  <c r="E18" i="1" l="1"/>
  <c r="E341" i="1"/>
  <c r="AR338" i="1"/>
  <c r="AT338" i="1" s="1"/>
  <c r="AV338" i="1" s="1"/>
  <c r="AX338" i="1" s="1"/>
  <c r="AZ338" i="1" s="1"/>
  <c r="BB338" i="1" s="1"/>
  <c r="AQ325" i="1"/>
  <c r="AQ340" i="1" s="1"/>
  <c r="Z325" i="1"/>
  <c r="Z340" i="1" s="1"/>
  <c r="G16" i="1"/>
  <c r="AP23" i="1"/>
  <c r="AP24" i="1"/>
  <c r="AR24" i="1" s="1"/>
  <c r="AT24" i="1" s="1"/>
  <c r="AV24" i="1" s="1"/>
  <c r="AX24" i="1" s="1"/>
  <c r="AZ24" i="1" s="1"/>
  <c r="BB24" i="1" s="1"/>
  <c r="AP25" i="1"/>
  <c r="AR25" i="1" s="1"/>
  <c r="AT25" i="1" s="1"/>
  <c r="AV25" i="1" s="1"/>
  <c r="AX25" i="1" s="1"/>
  <c r="AZ25" i="1" s="1"/>
  <c r="BB25" i="1" s="1"/>
  <c r="AP28" i="1"/>
  <c r="AR28" i="1" s="1"/>
  <c r="AT28" i="1" s="1"/>
  <c r="AV28" i="1" s="1"/>
  <c r="AX28" i="1" s="1"/>
  <c r="AZ28" i="1" s="1"/>
  <c r="BB28" i="1" s="1"/>
  <c r="AP29" i="1"/>
  <c r="AR29" i="1" s="1"/>
  <c r="AT29" i="1" s="1"/>
  <c r="AV29" i="1" s="1"/>
  <c r="AX29" i="1" s="1"/>
  <c r="AZ29" i="1" s="1"/>
  <c r="BB29" i="1" s="1"/>
  <c r="AP30" i="1"/>
  <c r="AR30" i="1" s="1"/>
  <c r="AT30" i="1" s="1"/>
  <c r="AV30" i="1" s="1"/>
  <c r="AX30" i="1" s="1"/>
  <c r="AZ30" i="1" s="1"/>
  <c r="BB30" i="1" s="1"/>
  <c r="AP33" i="1"/>
  <c r="AR33" i="1" s="1"/>
  <c r="AT33" i="1" s="1"/>
  <c r="AV33" i="1" s="1"/>
  <c r="AX33" i="1" s="1"/>
  <c r="AZ33" i="1" s="1"/>
  <c r="BB33" i="1" s="1"/>
  <c r="AP34" i="1"/>
  <c r="AR34" i="1" s="1"/>
  <c r="AT34" i="1" s="1"/>
  <c r="AV34" i="1" s="1"/>
  <c r="AX34" i="1" s="1"/>
  <c r="AZ34" i="1" s="1"/>
  <c r="BB34" i="1" s="1"/>
  <c r="AP35" i="1"/>
  <c r="AR35" i="1" s="1"/>
  <c r="AT35" i="1" s="1"/>
  <c r="AV35" i="1" s="1"/>
  <c r="AX35" i="1" s="1"/>
  <c r="AZ35" i="1" s="1"/>
  <c r="BB35" i="1" s="1"/>
  <c r="AP38" i="1"/>
  <c r="AR38" i="1" s="1"/>
  <c r="AT38" i="1" s="1"/>
  <c r="AV38" i="1" s="1"/>
  <c r="AX38" i="1" s="1"/>
  <c r="AZ38" i="1" s="1"/>
  <c r="BB38" i="1" s="1"/>
  <c r="AP39" i="1"/>
  <c r="AR39" i="1" s="1"/>
  <c r="AT39" i="1" s="1"/>
  <c r="AV39" i="1" s="1"/>
  <c r="AX39" i="1" s="1"/>
  <c r="AZ39" i="1" s="1"/>
  <c r="BB39" i="1" s="1"/>
  <c r="AP40" i="1"/>
  <c r="AR40" i="1" s="1"/>
  <c r="AT40" i="1" s="1"/>
  <c r="AV40" i="1" s="1"/>
  <c r="AX40" i="1" s="1"/>
  <c r="AZ40" i="1" s="1"/>
  <c r="BB40" i="1" s="1"/>
  <c r="AP41" i="1"/>
  <c r="AR41" i="1" s="1"/>
  <c r="AT41" i="1" s="1"/>
  <c r="AV41" i="1" s="1"/>
  <c r="AX41" i="1" s="1"/>
  <c r="AZ41" i="1" s="1"/>
  <c r="BB41" i="1" s="1"/>
  <c r="AP42" i="1"/>
  <c r="AR42" i="1" s="1"/>
  <c r="AT42" i="1" s="1"/>
  <c r="AV42" i="1" s="1"/>
  <c r="AX42" i="1" s="1"/>
  <c r="AZ42" i="1" s="1"/>
  <c r="BB42" i="1" s="1"/>
  <c r="AP46" i="1"/>
  <c r="AR46" i="1" s="1"/>
  <c r="AT46" i="1" s="1"/>
  <c r="AV46" i="1" s="1"/>
  <c r="AX46" i="1" s="1"/>
  <c r="AZ46" i="1" s="1"/>
  <c r="BB46" i="1" s="1"/>
  <c r="AP49" i="1"/>
  <c r="AR49" i="1" s="1"/>
  <c r="AT49" i="1" s="1"/>
  <c r="AV49" i="1" s="1"/>
  <c r="AX49" i="1" s="1"/>
  <c r="AZ49" i="1" s="1"/>
  <c r="BB49" i="1" s="1"/>
  <c r="AP50" i="1"/>
  <c r="AR50" i="1" s="1"/>
  <c r="AT50" i="1" s="1"/>
  <c r="AV50" i="1" s="1"/>
  <c r="AX50" i="1" s="1"/>
  <c r="AZ50" i="1" s="1"/>
  <c r="BB50" i="1" s="1"/>
  <c r="AP54" i="1"/>
  <c r="AR54" i="1" s="1"/>
  <c r="AT54" i="1" s="1"/>
  <c r="AV54" i="1" s="1"/>
  <c r="AX54" i="1" s="1"/>
  <c r="AZ54" i="1" s="1"/>
  <c r="BB54" i="1" s="1"/>
  <c r="AP55" i="1"/>
  <c r="AR55" i="1" s="1"/>
  <c r="AT55" i="1" s="1"/>
  <c r="AV55" i="1" s="1"/>
  <c r="AX55" i="1" s="1"/>
  <c r="AZ55" i="1" s="1"/>
  <c r="BB55" i="1" s="1"/>
  <c r="AP56" i="1"/>
  <c r="AR56" i="1" s="1"/>
  <c r="AT56" i="1" s="1"/>
  <c r="AV56" i="1" s="1"/>
  <c r="AX56" i="1" s="1"/>
  <c r="AZ56" i="1" s="1"/>
  <c r="BB56" i="1" s="1"/>
  <c r="AP63" i="1"/>
  <c r="AR63" i="1" s="1"/>
  <c r="AT63" i="1" s="1"/>
  <c r="AV63" i="1" s="1"/>
  <c r="AX63" i="1" s="1"/>
  <c r="AZ63" i="1" s="1"/>
  <c r="BB63" i="1" s="1"/>
  <c r="AP64" i="1"/>
  <c r="AR64" i="1" s="1"/>
  <c r="AT64" i="1" s="1"/>
  <c r="AV64" i="1" s="1"/>
  <c r="AX64" i="1" s="1"/>
  <c r="AZ64" i="1" s="1"/>
  <c r="BB64" i="1" s="1"/>
  <c r="AP65" i="1"/>
  <c r="AR65" i="1" s="1"/>
  <c r="AT65" i="1" s="1"/>
  <c r="AV65" i="1" s="1"/>
  <c r="AX65" i="1" s="1"/>
  <c r="AZ65" i="1" s="1"/>
  <c r="BB65" i="1" s="1"/>
  <c r="AP66" i="1"/>
  <c r="AR66" i="1" s="1"/>
  <c r="AT66" i="1" s="1"/>
  <c r="AV66" i="1" s="1"/>
  <c r="AX66" i="1" s="1"/>
  <c r="AZ66" i="1" s="1"/>
  <c r="BB66" i="1" s="1"/>
  <c r="AP69" i="1"/>
  <c r="AR69" i="1" s="1"/>
  <c r="AT69" i="1" s="1"/>
  <c r="AV69" i="1" s="1"/>
  <c r="AX69" i="1" s="1"/>
  <c r="AZ69" i="1" s="1"/>
  <c r="BB69" i="1" s="1"/>
  <c r="AP70" i="1"/>
  <c r="AR70" i="1" s="1"/>
  <c r="AT70" i="1" s="1"/>
  <c r="AV70" i="1" s="1"/>
  <c r="AX70" i="1" s="1"/>
  <c r="AZ70" i="1" s="1"/>
  <c r="BB70" i="1" s="1"/>
  <c r="AP73" i="1"/>
  <c r="AR73" i="1" s="1"/>
  <c r="AT73" i="1" s="1"/>
  <c r="AV73" i="1" s="1"/>
  <c r="AX73" i="1" s="1"/>
  <c r="AZ73" i="1" s="1"/>
  <c r="BB73" i="1" s="1"/>
  <c r="AP74" i="1"/>
  <c r="AR74" i="1" s="1"/>
  <c r="AT74" i="1" s="1"/>
  <c r="AV74" i="1" s="1"/>
  <c r="AX74" i="1" s="1"/>
  <c r="AZ74" i="1" s="1"/>
  <c r="BB74" i="1" s="1"/>
  <c r="AP77" i="1"/>
  <c r="AR77" i="1" s="1"/>
  <c r="AT77" i="1" s="1"/>
  <c r="AV77" i="1" s="1"/>
  <c r="AX77" i="1" s="1"/>
  <c r="AZ77" i="1" s="1"/>
  <c r="BB77" i="1" s="1"/>
  <c r="AP78" i="1"/>
  <c r="AR78" i="1" s="1"/>
  <c r="AT78" i="1" s="1"/>
  <c r="AV78" i="1" s="1"/>
  <c r="AX78" i="1" s="1"/>
  <c r="AZ78" i="1" s="1"/>
  <c r="BB78" i="1" s="1"/>
  <c r="AT79" i="1"/>
  <c r="AV79" i="1" s="1"/>
  <c r="AX79" i="1" s="1"/>
  <c r="AZ79" i="1" s="1"/>
  <c r="BB79" i="1" s="1"/>
  <c r="AP83" i="1"/>
  <c r="AR83" i="1" s="1"/>
  <c r="AT83" i="1" s="1"/>
  <c r="AV83" i="1" s="1"/>
  <c r="AX83" i="1" s="1"/>
  <c r="AZ83" i="1" s="1"/>
  <c r="BB83" i="1" s="1"/>
  <c r="AP84" i="1"/>
  <c r="AR84" i="1" s="1"/>
  <c r="AT84" i="1" s="1"/>
  <c r="AV84" i="1" s="1"/>
  <c r="AX84" i="1" s="1"/>
  <c r="AZ84" i="1" s="1"/>
  <c r="BB84" i="1" s="1"/>
  <c r="AP85" i="1"/>
  <c r="AR85" i="1" s="1"/>
  <c r="AT85" i="1" s="1"/>
  <c r="AV85" i="1" s="1"/>
  <c r="AX85" i="1" s="1"/>
  <c r="AZ85" i="1" s="1"/>
  <c r="BB85" i="1" s="1"/>
  <c r="AP86" i="1"/>
  <c r="AR86" i="1" s="1"/>
  <c r="AT86" i="1" s="1"/>
  <c r="AV86" i="1" s="1"/>
  <c r="AX86" i="1" s="1"/>
  <c r="AZ86" i="1" s="1"/>
  <c r="BB86" i="1" s="1"/>
  <c r="AP87" i="1"/>
  <c r="AR87" i="1" s="1"/>
  <c r="AT87" i="1" s="1"/>
  <c r="AV87" i="1" s="1"/>
  <c r="AX87" i="1" s="1"/>
  <c r="AZ87" i="1" s="1"/>
  <c r="BB87" i="1" s="1"/>
  <c r="AP88" i="1"/>
  <c r="AR88" i="1" s="1"/>
  <c r="AT88" i="1" s="1"/>
  <c r="AV88" i="1" s="1"/>
  <c r="AX88" i="1" s="1"/>
  <c r="AZ88" i="1" s="1"/>
  <c r="BB88" i="1" s="1"/>
  <c r="AP89" i="1"/>
  <c r="AR89" i="1" s="1"/>
  <c r="AT89" i="1" s="1"/>
  <c r="AV89" i="1" s="1"/>
  <c r="AX89" i="1" s="1"/>
  <c r="AZ89" i="1" s="1"/>
  <c r="BB89" i="1" s="1"/>
  <c r="AP90" i="1"/>
  <c r="AR90" i="1" s="1"/>
  <c r="AT90" i="1" s="1"/>
  <c r="AV90" i="1" s="1"/>
  <c r="AX90" i="1" s="1"/>
  <c r="AZ90" i="1" s="1"/>
  <c r="BB90" i="1" s="1"/>
  <c r="AP91" i="1"/>
  <c r="AR91" i="1" s="1"/>
  <c r="AT91" i="1" s="1"/>
  <c r="AV91" i="1" s="1"/>
  <c r="AX91" i="1" s="1"/>
  <c r="AZ91" i="1" s="1"/>
  <c r="BB91" i="1" s="1"/>
  <c r="AP92" i="1"/>
  <c r="AR92" i="1" s="1"/>
  <c r="AT92" i="1" s="1"/>
  <c r="AV92" i="1" s="1"/>
  <c r="AX92" i="1" s="1"/>
  <c r="AZ92" i="1" s="1"/>
  <c r="BB92" i="1" s="1"/>
  <c r="AP93" i="1"/>
  <c r="AR93" i="1" s="1"/>
  <c r="AT93" i="1" s="1"/>
  <c r="AV93" i="1" s="1"/>
  <c r="AX93" i="1" s="1"/>
  <c r="AZ93" i="1" s="1"/>
  <c r="BB93" i="1" s="1"/>
  <c r="AP109" i="1"/>
  <c r="AR109" i="1" s="1"/>
  <c r="AT109" i="1" s="1"/>
  <c r="AV109" i="1" s="1"/>
  <c r="AX109" i="1" s="1"/>
  <c r="AZ109" i="1" s="1"/>
  <c r="BB109" i="1" s="1"/>
  <c r="AP110" i="1"/>
  <c r="AR110" i="1" s="1"/>
  <c r="AT110" i="1" s="1"/>
  <c r="AV110" i="1" s="1"/>
  <c r="AX110" i="1" s="1"/>
  <c r="AZ110" i="1" s="1"/>
  <c r="BB110" i="1" s="1"/>
  <c r="AP111" i="1"/>
  <c r="AR111" i="1" s="1"/>
  <c r="AT111" i="1" s="1"/>
  <c r="AV111" i="1" s="1"/>
  <c r="AX111" i="1" s="1"/>
  <c r="AZ111" i="1" s="1"/>
  <c r="BB111" i="1" s="1"/>
  <c r="AP113" i="1"/>
  <c r="AR113" i="1" s="1"/>
  <c r="AT113" i="1" s="1"/>
  <c r="AV113" i="1" s="1"/>
  <c r="AX113" i="1" s="1"/>
  <c r="AZ113" i="1" s="1"/>
  <c r="BB113" i="1" s="1"/>
  <c r="AP114" i="1"/>
  <c r="AR114" i="1" s="1"/>
  <c r="AT114" i="1" s="1"/>
  <c r="AV114" i="1" s="1"/>
  <c r="AX114" i="1" s="1"/>
  <c r="AZ114" i="1" s="1"/>
  <c r="BB114" i="1" s="1"/>
  <c r="AP115" i="1"/>
  <c r="AR115" i="1" s="1"/>
  <c r="AT115" i="1" s="1"/>
  <c r="AV115" i="1" s="1"/>
  <c r="AX115" i="1" s="1"/>
  <c r="AZ115" i="1" s="1"/>
  <c r="BB115" i="1" s="1"/>
  <c r="AP116" i="1"/>
  <c r="AR116" i="1" s="1"/>
  <c r="AT116" i="1" s="1"/>
  <c r="AV116" i="1" s="1"/>
  <c r="AX116" i="1" s="1"/>
  <c r="AZ116" i="1" s="1"/>
  <c r="BB116" i="1" s="1"/>
  <c r="AP117" i="1"/>
  <c r="AR117" i="1" s="1"/>
  <c r="AT117" i="1" s="1"/>
  <c r="AV117" i="1" s="1"/>
  <c r="AX117" i="1" s="1"/>
  <c r="AZ117" i="1" s="1"/>
  <c r="BB117" i="1" s="1"/>
  <c r="AP118" i="1"/>
  <c r="AR118" i="1" s="1"/>
  <c r="AT118" i="1" s="1"/>
  <c r="AV118" i="1" s="1"/>
  <c r="AX118" i="1" s="1"/>
  <c r="AZ118" i="1" s="1"/>
  <c r="BB118" i="1" s="1"/>
  <c r="AP120" i="1"/>
  <c r="AR120" i="1" s="1"/>
  <c r="AT120" i="1" s="1"/>
  <c r="AV120" i="1" s="1"/>
  <c r="AX120" i="1" s="1"/>
  <c r="AZ120" i="1" s="1"/>
  <c r="BB120" i="1" s="1"/>
  <c r="AP122" i="1"/>
  <c r="AR122" i="1" s="1"/>
  <c r="AT122" i="1" s="1"/>
  <c r="AV122" i="1" s="1"/>
  <c r="AX122" i="1" s="1"/>
  <c r="AZ122" i="1" s="1"/>
  <c r="BB122" i="1" s="1"/>
  <c r="AP124" i="1"/>
  <c r="AR124" i="1" s="1"/>
  <c r="AT124" i="1" s="1"/>
  <c r="AV124" i="1" s="1"/>
  <c r="AX124" i="1" s="1"/>
  <c r="AZ124" i="1" s="1"/>
  <c r="BB124" i="1" s="1"/>
  <c r="AP125" i="1"/>
  <c r="AR125" i="1" s="1"/>
  <c r="AT125" i="1" s="1"/>
  <c r="AV125" i="1" s="1"/>
  <c r="AX125" i="1" s="1"/>
  <c r="AZ125" i="1" s="1"/>
  <c r="BB125" i="1" s="1"/>
  <c r="AP127" i="1"/>
  <c r="AR127" i="1" s="1"/>
  <c r="AT127" i="1" s="1"/>
  <c r="AV127" i="1" s="1"/>
  <c r="AX127" i="1" s="1"/>
  <c r="AZ127" i="1" s="1"/>
  <c r="BB127" i="1" s="1"/>
  <c r="AP129" i="1"/>
  <c r="AR129" i="1" s="1"/>
  <c r="AT129" i="1" s="1"/>
  <c r="AV129" i="1" s="1"/>
  <c r="AX129" i="1" s="1"/>
  <c r="AZ129" i="1" s="1"/>
  <c r="BB129" i="1" s="1"/>
  <c r="AP131" i="1"/>
  <c r="AR131" i="1" s="1"/>
  <c r="AT131" i="1" s="1"/>
  <c r="AV131" i="1" s="1"/>
  <c r="AX131" i="1" s="1"/>
  <c r="AZ131" i="1" s="1"/>
  <c r="BB131" i="1" s="1"/>
  <c r="AP132" i="1"/>
  <c r="AR132" i="1" s="1"/>
  <c r="AT132" i="1" s="1"/>
  <c r="AV132" i="1" s="1"/>
  <c r="AX132" i="1" s="1"/>
  <c r="AZ132" i="1" s="1"/>
  <c r="BB132" i="1" s="1"/>
  <c r="AP135" i="1"/>
  <c r="AR135" i="1" s="1"/>
  <c r="AT135" i="1" s="1"/>
  <c r="AV135" i="1" s="1"/>
  <c r="AX135" i="1" s="1"/>
  <c r="AZ135" i="1" s="1"/>
  <c r="BB135" i="1" s="1"/>
  <c r="AP136" i="1"/>
  <c r="AR136" i="1" s="1"/>
  <c r="AT136" i="1" s="1"/>
  <c r="AV136" i="1" s="1"/>
  <c r="AX136" i="1" s="1"/>
  <c r="AZ136" i="1" s="1"/>
  <c r="BB136" i="1" s="1"/>
  <c r="AP137" i="1"/>
  <c r="AR137" i="1" s="1"/>
  <c r="AT137" i="1" s="1"/>
  <c r="AV137" i="1" s="1"/>
  <c r="AX137" i="1" s="1"/>
  <c r="AZ137" i="1" s="1"/>
  <c r="BB137" i="1" s="1"/>
  <c r="AP140" i="1"/>
  <c r="AR140" i="1" s="1"/>
  <c r="AT140" i="1" s="1"/>
  <c r="AV140" i="1" s="1"/>
  <c r="AX140" i="1" s="1"/>
  <c r="AZ140" i="1" s="1"/>
  <c r="BB140" i="1" s="1"/>
  <c r="AP143" i="1"/>
  <c r="AR143" i="1" s="1"/>
  <c r="AT143" i="1" s="1"/>
  <c r="AV143" i="1" s="1"/>
  <c r="AX143" i="1" s="1"/>
  <c r="AZ143" i="1" s="1"/>
  <c r="BB143" i="1" s="1"/>
  <c r="AP144" i="1"/>
  <c r="AR144" i="1" s="1"/>
  <c r="AT144" i="1" s="1"/>
  <c r="AV144" i="1" s="1"/>
  <c r="AX144" i="1" s="1"/>
  <c r="AZ144" i="1" s="1"/>
  <c r="BB144" i="1" s="1"/>
  <c r="AP149" i="1"/>
  <c r="AR149" i="1" s="1"/>
  <c r="AT149" i="1" s="1"/>
  <c r="AV149" i="1" s="1"/>
  <c r="AX149" i="1" s="1"/>
  <c r="AZ149" i="1" s="1"/>
  <c r="BB149" i="1" s="1"/>
  <c r="AP152" i="1"/>
  <c r="AR152" i="1" s="1"/>
  <c r="AT152" i="1" s="1"/>
  <c r="AV152" i="1" s="1"/>
  <c r="AX152" i="1" s="1"/>
  <c r="AZ152" i="1" s="1"/>
  <c r="BB152" i="1" s="1"/>
  <c r="AP153" i="1"/>
  <c r="AR153" i="1" s="1"/>
  <c r="AT153" i="1" s="1"/>
  <c r="AV153" i="1" s="1"/>
  <c r="AX153" i="1" s="1"/>
  <c r="AZ153" i="1" s="1"/>
  <c r="BB153" i="1" s="1"/>
  <c r="AP154" i="1"/>
  <c r="AR154" i="1" s="1"/>
  <c r="AT154" i="1" s="1"/>
  <c r="AV154" i="1" s="1"/>
  <c r="AX154" i="1" s="1"/>
  <c r="AZ154" i="1" s="1"/>
  <c r="BB154" i="1" s="1"/>
  <c r="AP155" i="1"/>
  <c r="AR155" i="1" s="1"/>
  <c r="AT155" i="1" s="1"/>
  <c r="AV155" i="1" s="1"/>
  <c r="AX155" i="1" s="1"/>
  <c r="AZ155" i="1" s="1"/>
  <c r="BB155" i="1" s="1"/>
  <c r="AP156" i="1"/>
  <c r="AR156" i="1" s="1"/>
  <c r="AT156" i="1" s="1"/>
  <c r="AV156" i="1" s="1"/>
  <c r="AX156" i="1" s="1"/>
  <c r="AZ156" i="1" s="1"/>
  <c r="BB156" i="1" s="1"/>
  <c r="AP157" i="1"/>
  <c r="AR157" i="1" s="1"/>
  <c r="AT157" i="1" s="1"/>
  <c r="AV157" i="1" s="1"/>
  <c r="AX157" i="1" s="1"/>
  <c r="AZ157" i="1" s="1"/>
  <c r="BB157" i="1" s="1"/>
  <c r="AP158" i="1"/>
  <c r="AR158" i="1" s="1"/>
  <c r="AT158" i="1" s="1"/>
  <c r="AV158" i="1" s="1"/>
  <c r="AX158" i="1" s="1"/>
  <c r="AZ158" i="1" s="1"/>
  <c r="BB158" i="1" s="1"/>
  <c r="AP159" i="1"/>
  <c r="AR159" i="1" s="1"/>
  <c r="AT159" i="1" s="1"/>
  <c r="AV159" i="1" s="1"/>
  <c r="AX159" i="1" s="1"/>
  <c r="AZ159" i="1" s="1"/>
  <c r="BB159" i="1" s="1"/>
  <c r="AP162" i="1"/>
  <c r="AR162" i="1" s="1"/>
  <c r="AT162" i="1" s="1"/>
  <c r="AV162" i="1" s="1"/>
  <c r="AX162" i="1" s="1"/>
  <c r="AZ162" i="1" s="1"/>
  <c r="BB162" i="1" s="1"/>
  <c r="AP163" i="1"/>
  <c r="AR163" i="1" s="1"/>
  <c r="AT163" i="1" s="1"/>
  <c r="AV163" i="1" s="1"/>
  <c r="AX163" i="1" s="1"/>
  <c r="AZ163" i="1" s="1"/>
  <c r="BB163" i="1" s="1"/>
  <c r="AP166" i="1"/>
  <c r="AR166" i="1" s="1"/>
  <c r="AT166" i="1" s="1"/>
  <c r="AV166" i="1" s="1"/>
  <c r="AX166" i="1" s="1"/>
  <c r="AZ166" i="1" s="1"/>
  <c r="BB166" i="1" s="1"/>
  <c r="AP167" i="1"/>
  <c r="AR167" i="1" s="1"/>
  <c r="AT167" i="1" s="1"/>
  <c r="AV167" i="1" s="1"/>
  <c r="AX167" i="1" s="1"/>
  <c r="AZ167" i="1" s="1"/>
  <c r="BB167" i="1" s="1"/>
  <c r="AP168" i="1"/>
  <c r="AR168" i="1" s="1"/>
  <c r="AT168" i="1" s="1"/>
  <c r="AV168" i="1" s="1"/>
  <c r="AX168" i="1" s="1"/>
  <c r="AZ168" i="1" s="1"/>
  <c r="BB168" i="1" s="1"/>
  <c r="AP182" i="1"/>
  <c r="AR182" i="1" s="1"/>
  <c r="AT182" i="1" s="1"/>
  <c r="AV182" i="1" s="1"/>
  <c r="AX182" i="1" s="1"/>
  <c r="AZ182" i="1" s="1"/>
  <c r="BB182" i="1" s="1"/>
  <c r="AP183" i="1"/>
  <c r="AR183" i="1" s="1"/>
  <c r="AT183" i="1" s="1"/>
  <c r="AV183" i="1" s="1"/>
  <c r="AX183" i="1" s="1"/>
  <c r="AZ183" i="1" s="1"/>
  <c r="BB183" i="1" s="1"/>
  <c r="AP186" i="1"/>
  <c r="AR186" i="1" s="1"/>
  <c r="AT186" i="1" s="1"/>
  <c r="AV186" i="1" s="1"/>
  <c r="AX186" i="1" s="1"/>
  <c r="AZ186" i="1" s="1"/>
  <c r="BB186" i="1" s="1"/>
  <c r="AP187" i="1"/>
  <c r="AR187" i="1" s="1"/>
  <c r="AT187" i="1" s="1"/>
  <c r="AV187" i="1" s="1"/>
  <c r="AX187" i="1" s="1"/>
  <c r="AZ187" i="1" s="1"/>
  <c r="BB187" i="1" s="1"/>
  <c r="AP190" i="1"/>
  <c r="AR190" i="1" s="1"/>
  <c r="AT190" i="1" s="1"/>
  <c r="AV190" i="1" s="1"/>
  <c r="AX190" i="1" s="1"/>
  <c r="AZ190" i="1" s="1"/>
  <c r="BB190" i="1" s="1"/>
  <c r="AP191" i="1"/>
  <c r="AR191" i="1" s="1"/>
  <c r="AT191" i="1" s="1"/>
  <c r="AV191" i="1" s="1"/>
  <c r="AX191" i="1" s="1"/>
  <c r="AZ191" i="1" s="1"/>
  <c r="BB191" i="1" s="1"/>
  <c r="AP194" i="1"/>
  <c r="AR194" i="1" s="1"/>
  <c r="AT194" i="1" s="1"/>
  <c r="AV194" i="1" s="1"/>
  <c r="AX194" i="1" s="1"/>
  <c r="AZ194" i="1" s="1"/>
  <c r="BB194" i="1" s="1"/>
  <c r="AP195" i="1"/>
  <c r="AR195" i="1" s="1"/>
  <c r="AT195" i="1" s="1"/>
  <c r="AV195" i="1" s="1"/>
  <c r="AX195" i="1" s="1"/>
  <c r="AZ195" i="1" s="1"/>
  <c r="BB195" i="1" s="1"/>
  <c r="AP198" i="1"/>
  <c r="AR198" i="1" s="1"/>
  <c r="AT198" i="1" s="1"/>
  <c r="AV198" i="1" s="1"/>
  <c r="AX198" i="1" s="1"/>
  <c r="AZ198" i="1" s="1"/>
  <c r="BB198" i="1" s="1"/>
  <c r="AP199" i="1"/>
  <c r="AR199" i="1" s="1"/>
  <c r="AT199" i="1" s="1"/>
  <c r="AV199" i="1" s="1"/>
  <c r="AX199" i="1" s="1"/>
  <c r="AZ199" i="1" s="1"/>
  <c r="BB199" i="1" s="1"/>
  <c r="AP202" i="1"/>
  <c r="AR202" i="1" s="1"/>
  <c r="AT202" i="1" s="1"/>
  <c r="AV202" i="1" s="1"/>
  <c r="AX202" i="1" s="1"/>
  <c r="AZ202" i="1" s="1"/>
  <c r="BB202" i="1" s="1"/>
  <c r="AP203" i="1"/>
  <c r="AR203" i="1" s="1"/>
  <c r="AT203" i="1" s="1"/>
  <c r="AV203" i="1" s="1"/>
  <c r="AX203" i="1" s="1"/>
  <c r="AZ203" i="1" s="1"/>
  <c r="BB203" i="1" s="1"/>
  <c r="AP204" i="1"/>
  <c r="AR204" i="1" s="1"/>
  <c r="AT204" i="1" s="1"/>
  <c r="AV204" i="1" s="1"/>
  <c r="AX204" i="1" s="1"/>
  <c r="AZ204" i="1" s="1"/>
  <c r="BB204" i="1" s="1"/>
  <c r="AP207" i="1"/>
  <c r="AR207" i="1" s="1"/>
  <c r="AT207" i="1" s="1"/>
  <c r="AV207" i="1" s="1"/>
  <c r="AX207" i="1" s="1"/>
  <c r="AZ207" i="1" s="1"/>
  <c r="BB207" i="1" s="1"/>
  <c r="AP208" i="1"/>
  <c r="AR208" i="1" s="1"/>
  <c r="AT208" i="1" s="1"/>
  <c r="AV208" i="1" s="1"/>
  <c r="AX208" i="1" s="1"/>
  <c r="AZ208" i="1" s="1"/>
  <c r="BB208" i="1" s="1"/>
  <c r="AP211" i="1"/>
  <c r="AR211" i="1" s="1"/>
  <c r="AT211" i="1" s="1"/>
  <c r="AV211" i="1" s="1"/>
  <c r="AX211" i="1" s="1"/>
  <c r="AZ211" i="1" s="1"/>
  <c r="BB211" i="1" s="1"/>
  <c r="AP212" i="1"/>
  <c r="AR212" i="1" s="1"/>
  <c r="AT212" i="1" s="1"/>
  <c r="AV212" i="1" s="1"/>
  <c r="AX212" i="1" s="1"/>
  <c r="AZ212" i="1" s="1"/>
  <c r="BB212" i="1" s="1"/>
  <c r="AP215" i="1"/>
  <c r="AR215" i="1" s="1"/>
  <c r="AT215" i="1" s="1"/>
  <c r="AV215" i="1" s="1"/>
  <c r="AX215" i="1" s="1"/>
  <c r="AZ215" i="1" s="1"/>
  <c r="BB215" i="1" s="1"/>
  <c r="AP216" i="1"/>
  <c r="AR216" i="1" s="1"/>
  <c r="AT216" i="1" s="1"/>
  <c r="AV216" i="1" s="1"/>
  <c r="AX216" i="1" s="1"/>
  <c r="AZ216" i="1" s="1"/>
  <c r="BB216" i="1" s="1"/>
  <c r="AP219" i="1"/>
  <c r="AR219" i="1" s="1"/>
  <c r="AT219" i="1" s="1"/>
  <c r="AV219" i="1" s="1"/>
  <c r="AX219" i="1" s="1"/>
  <c r="AZ219" i="1" s="1"/>
  <c r="BB219" i="1" s="1"/>
  <c r="AP220" i="1"/>
  <c r="AR220" i="1" s="1"/>
  <c r="AT220" i="1" s="1"/>
  <c r="AV220" i="1" s="1"/>
  <c r="AX220" i="1" s="1"/>
  <c r="AZ220" i="1" s="1"/>
  <c r="BB220" i="1" s="1"/>
  <c r="AP223" i="1"/>
  <c r="AR223" i="1" s="1"/>
  <c r="AT223" i="1" s="1"/>
  <c r="AV223" i="1" s="1"/>
  <c r="AX223" i="1" s="1"/>
  <c r="AZ223" i="1" s="1"/>
  <c r="BB223" i="1" s="1"/>
  <c r="AP224" i="1"/>
  <c r="AR224" i="1" s="1"/>
  <c r="AT224" i="1" s="1"/>
  <c r="AV224" i="1" s="1"/>
  <c r="AX224" i="1" s="1"/>
  <c r="AZ224" i="1" s="1"/>
  <c r="BB224" i="1" s="1"/>
  <c r="AP227" i="1"/>
  <c r="AR227" i="1" s="1"/>
  <c r="AT227" i="1" s="1"/>
  <c r="AV227" i="1" s="1"/>
  <c r="AX227" i="1" s="1"/>
  <c r="AZ227" i="1" s="1"/>
  <c r="BB227" i="1" s="1"/>
  <c r="AP228" i="1"/>
  <c r="AR228" i="1" s="1"/>
  <c r="AT228" i="1" s="1"/>
  <c r="AV228" i="1" s="1"/>
  <c r="AX228" i="1" s="1"/>
  <c r="AZ228" i="1" s="1"/>
  <c r="BB228" i="1" s="1"/>
  <c r="AP231" i="1"/>
  <c r="AR231" i="1" s="1"/>
  <c r="AT231" i="1" s="1"/>
  <c r="AV231" i="1" s="1"/>
  <c r="AX231" i="1" s="1"/>
  <c r="AZ231" i="1" s="1"/>
  <c r="BB231" i="1" s="1"/>
  <c r="AP232" i="1"/>
  <c r="AR232" i="1" s="1"/>
  <c r="AT232" i="1" s="1"/>
  <c r="AV232" i="1" s="1"/>
  <c r="AX232" i="1" s="1"/>
  <c r="AZ232" i="1" s="1"/>
  <c r="BB232" i="1" s="1"/>
  <c r="AP235" i="1"/>
  <c r="AR235" i="1" s="1"/>
  <c r="AT235" i="1" s="1"/>
  <c r="AV235" i="1" s="1"/>
  <c r="AX235" i="1" s="1"/>
  <c r="AZ235" i="1" s="1"/>
  <c r="BB235" i="1" s="1"/>
  <c r="AP236" i="1"/>
  <c r="AR236" i="1" s="1"/>
  <c r="AT236" i="1" s="1"/>
  <c r="AV236" i="1" s="1"/>
  <c r="AX236" i="1" s="1"/>
  <c r="AZ236" i="1" s="1"/>
  <c r="BB236" i="1" s="1"/>
  <c r="AP239" i="1"/>
  <c r="AR239" i="1" s="1"/>
  <c r="AT239" i="1" s="1"/>
  <c r="AV239" i="1" s="1"/>
  <c r="AX239" i="1" s="1"/>
  <c r="AZ239" i="1" s="1"/>
  <c r="BB239" i="1" s="1"/>
  <c r="AP240" i="1"/>
  <c r="AR240" i="1" s="1"/>
  <c r="AT240" i="1" s="1"/>
  <c r="AV240" i="1" s="1"/>
  <c r="AX240" i="1" s="1"/>
  <c r="AZ240" i="1" s="1"/>
  <c r="BB240" i="1" s="1"/>
  <c r="AP241" i="1"/>
  <c r="AR241" i="1" s="1"/>
  <c r="AT241" i="1" s="1"/>
  <c r="AV241" i="1" s="1"/>
  <c r="AX241" i="1" s="1"/>
  <c r="AZ241" i="1" s="1"/>
  <c r="BB241" i="1" s="1"/>
  <c r="AP242" i="1"/>
  <c r="AR242" i="1" s="1"/>
  <c r="AT242" i="1" s="1"/>
  <c r="AV242" i="1" s="1"/>
  <c r="AX242" i="1" s="1"/>
  <c r="AZ242" i="1" s="1"/>
  <c r="BB242" i="1" s="1"/>
  <c r="AP243" i="1"/>
  <c r="AR243" i="1" s="1"/>
  <c r="AT243" i="1" s="1"/>
  <c r="AV243" i="1" s="1"/>
  <c r="AX243" i="1" s="1"/>
  <c r="AZ243" i="1" s="1"/>
  <c r="BB243" i="1" s="1"/>
  <c r="AP244" i="1"/>
  <c r="AR244" i="1" s="1"/>
  <c r="AT244" i="1" s="1"/>
  <c r="AV244" i="1" s="1"/>
  <c r="AX244" i="1" s="1"/>
  <c r="AZ244" i="1" s="1"/>
  <c r="BB244" i="1" s="1"/>
  <c r="AP247" i="1"/>
  <c r="AR247" i="1" s="1"/>
  <c r="AT247" i="1" s="1"/>
  <c r="AV247" i="1" s="1"/>
  <c r="AX247" i="1" s="1"/>
  <c r="AZ247" i="1" s="1"/>
  <c r="BB247" i="1" s="1"/>
  <c r="AP248" i="1"/>
  <c r="AR248" i="1" s="1"/>
  <c r="AT248" i="1" s="1"/>
  <c r="AV248" i="1" s="1"/>
  <c r="AX248" i="1" s="1"/>
  <c r="AZ248" i="1" s="1"/>
  <c r="BB248" i="1" s="1"/>
  <c r="AP251" i="1"/>
  <c r="AR251" i="1" s="1"/>
  <c r="AT251" i="1" s="1"/>
  <c r="AV251" i="1" s="1"/>
  <c r="AX251" i="1" s="1"/>
  <c r="AZ251" i="1" s="1"/>
  <c r="BB251" i="1" s="1"/>
  <c r="AP252" i="1"/>
  <c r="AR252" i="1" s="1"/>
  <c r="AT252" i="1" s="1"/>
  <c r="AV252" i="1" s="1"/>
  <c r="AX252" i="1" s="1"/>
  <c r="AZ252" i="1" s="1"/>
  <c r="BB252" i="1" s="1"/>
  <c r="AP255" i="1"/>
  <c r="AR255" i="1" s="1"/>
  <c r="AT255" i="1" s="1"/>
  <c r="AV255" i="1" s="1"/>
  <c r="AX255" i="1" s="1"/>
  <c r="AZ255" i="1" s="1"/>
  <c r="BB255" i="1" s="1"/>
  <c r="AP256" i="1"/>
  <c r="AR256" i="1" s="1"/>
  <c r="AT256" i="1" s="1"/>
  <c r="AV256" i="1" s="1"/>
  <c r="AX256" i="1" s="1"/>
  <c r="AZ256" i="1" s="1"/>
  <c r="BB256" i="1" s="1"/>
  <c r="AP282" i="1"/>
  <c r="AR282" i="1" s="1"/>
  <c r="AT282" i="1" s="1"/>
  <c r="AV282" i="1" s="1"/>
  <c r="AX282" i="1" s="1"/>
  <c r="AZ282" i="1" s="1"/>
  <c r="BB282" i="1" s="1"/>
  <c r="AP285" i="1"/>
  <c r="AR285" i="1" s="1"/>
  <c r="AT285" i="1" s="1"/>
  <c r="AV285" i="1" s="1"/>
  <c r="AX285" i="1" s="1"/>
  <c r="AZ285" i="1" s="1"/>
  <c r="BB285" i="1" s="1"/>
  <c r="AP294" i="1"/>
  <c r="AR294" i="1" s="1"/>
  <c r="AT294" i="1" s="1"/>
  <c r="AV294" i="1" s="1"/>
  <c r="AX294" i="1" s="1"/>
  <c r="AZ294" i="1" s="1"/>
  <c r="BB294" i="1" s="1"/>
  <c r="AP297" i="1"/>
  <c r="AR297" i="1" s="1"/>
  <c r="AT297" i="1" s="1"/>
  <c r="AV297" i="1" s="1"/>
  <c r="AX297" i="1" s="1"/>
  <c r="AZ297" i="1" s="1"/>
  <c r="BB297" i="1" s="1"/>
  <c r="AP298" i="1"/>
  <c r="AR298" i="1" s="1"/>
  <c r="AT298" i="1" s="1"/>
  <c r="AV298" i="1" s="1"/>
  <c r="AX298" i="1" s="1"/>
  <c r="AZ298" i="1" s="1"/>
  <c r="BB298" i="1" s="1"/>
  <c r="AP299" i="1"/>
  <c r="AR299" i="1" s="1"/>
  <c r="AT299" i="1" s="1"/>
  <c r="AV299" i="1" s="1"/>
  <c r="AX299" i="1" s="1"/>
  <c r="AZ299" i="1" s="1"/>
  <c r="BB299" i="1" s="1"/>
  <c r="AP300" i="1"/>
  <c r="AR300" i="1" s="1"/>
  <c r="AT300" i="1" s="1"/>
  <c r="AV300" i="1" s="1"/>
  <c r="AX300" i="1" s="1"/>
  <c r="AZ300" i="1" s="1"/>
  <c r="BB300" i="1" s="1"/>
  <c r="AP301" i="1"/>
  <c r="AR301" i="1" s="1"/>
  <c r="AT301" i="1" s="1"/>
  <c r="AV301" i="1" s="1"/>
  <c r="AX301" i="1" s="1"/>
  <c r="AZ301" i="1" s="1"/>
  <c r="BB301" i="1" s="1"/>
  <c r="AP302" i="1"/>
  <c r="AR302" i="1" s="1"/>
  <c r="AT302" i="1" s="1"/>
  <c r="AV302" i="1" s="1"/>
  <c r="AX302" i="1" s="1"/>
  <c r="AZ302" i="1" s="1"/>
  <c r="BB302" i="1" s="1"/>
  <c r="AP303" i="1"/>
  <c r="AR303" i="1" s="1"/>
  <c r="AT303" i="1" s="1"/>
  <c r="AV303" i="1" s="1"/>
  <c r="AX303" i="1" s="1"/>
  <c r="AZ303" i="1" s="1"/>
  <c r="BB303" i="1" s="1"/>
  <c r="AP306" i="1"/>
  <c r="AR306" i="1" s="1"/>
  <c r="AT306" i="1" s="1"/>
  <c r="AV306" i="1" s="1"/>
  <c r="AX306" i="1" s="1"/>
  <c r="AZ306" i="1" s="1"/>
  <c r="BB306" i="1" s="1"/>
  <c r="AP307" i="1"/>
  <c r="AR307" i="1" s="1"/>
  <c r="AT307" i="1" s="1"/>
  <c r="AV307" i="1" s="1"/>
  <c r="AX307" i="1" s="1"/>
  <c r="AZ307" i="1" s="1"/>
  <c r="BB307" i="1" s="1"/>
  <c r="AP308" i="1"/>
  <c r="AR308" i="1" s="1"/>
  <c r="AT308" i="1" s="1"/>
  <c r="AV308" i="1" s="1"/>
  <c r="AX308" i="1" s="1"/>
  <c r="AZ308" i="1" s="1"/>
  <c r="BB308" i="1" s="1"/>
  <c r="AP311" i="1"/>
  <c r="AR311" i="1" s="1"/>
  <c r="AT311" i="1" s="1"/>
  <c r="AV311" i="1" s="1"/>
  <c r="AX311" i="1" s="1"/>
  <c r="AZ311" i="1" s="1"/>
  <c r="BB311" i="1" s="1"/>
  <c r="Y23" i="1"/>
  <c r="Y24" i="1"/>
  <c r="AA24" i="1" s="1"/>
  <c r="AC24" i="1" s="1"/>
  <c r="AE24" i="1" s="1"/>
  <c r="AG24" i="1" s="1"/>
  <c r="AI24" i="1" s="1"/>
  <c r="AK24" i="1" s="1"/>
  <c r="AM24" i="1" s="1"/>
  <c r="Y25" i="1"/>
  <c r="AA25" i="1" s="1"/>
  <c r="AC25" i="1" s="1"/>
  <c r="AE25" i="1" s="1"/>
  <c r="AG25" i="1" s="1"/>
  <c r="AI25" i="1" s="1"/>
  <c r="AK25" i="1" s="1"/>
  <c r="AM25" i="1" s="1"/>
  <c r="Y28" i="1"/>
  <c r="AA28" i="1" s="1"/>
  <c r="AC28" i="1" s="1"/>
  <c r="AE28" i="1" s="1"/>
  <c r="AG28" i="1" s="1"/>
  <c r="AI28" i="1" s="1"/>
  <c r="AK28" i="1" s="1"/>
  <c r="AM28" i="1" s="1"/>
  <c r="Y29" i="1"/>
  <c r="AA29" i="1" s="1"/>
  <c r="AC29" i="1" s="1"/>
  <c r="AE29" i="1" s="1"/>
  <c r="AG29" i="1" s="1"/>
  <c r="AI29" i="1" s="1"/>
  <c r="AK29" i="1" s="1"/>
  <c r="AM29" i="1" s="1"/>
  <c r="Y30" i="1"/>
  <c r="AA30" i="1" s="1"/>
  <c r="AC30" i="1" s="1"/>
  <c r="AE30" i="1" s="1"/>
  <c r="AG30" i="1" s="1"/>
  <c r="AI30" i="1" s="1"/>
  <c r="AK30" i="1" s="1"/>
  <c r="AM30" i="1" s="1"/>
  <c r="Y33" i="1"/>
  <c r="AA33" i="1" s="1"/>
  <c r="AC33" i="1" s="1"/>
  <c r="AE33" i="1" s="1"/>
  <c r="AG33" i="1" s="1"/>
  <c r="AI33" i="1" s="1"/>
  <c r="AK33" i="1" s="1"/>
  <c r="AM33" i="1" s="1"/>
  <c r="Y34" i="1"/>
  <c r="AA34" i="1" s="1"/>
  <c r="AC34" i="1" s="1"/>
  <c r="AE34" i="1" s="1"/>
  <c r="AG34" i="1" s="1"/>
  <c r="AI34" i="1" s="1"/>
  <c r="AK34" i="1" s="1"/>
  <c r="AM34" i="1" s="1"/>
  <c r="Y35" i="1"/>
  <c r="AA35" i="1" s="1"/>
  <c r="AC35" i="1" s="1"/>
  <c r="AE35" i="1" s="1"/>
  <c r="AG35" i="1" s="1"/>
  <c r="AI35" i="1" s="1"/>
  <c r="AK35" i="1" s="1"/>
  <c r="AM35" i="1" s="1"/>
  <c r="Y38" i="1"/>
  <c r="AA38" i="1" s="1"/>
  <c r="AC38" i="1" s="1"/>
  <c r="AE38" i="1" s="1"/>
  <c r="AG38" i="1" s="1"/>
  <c r="AI38" i="1" s="1"/>
  <c r="AK38" i="1" s="1"/>
  <c r="AM38" i="1" s="1"/>
  <c r="Y39" i="1"/>
  <c r="AA39" i="1" s="1"/>
  <c r="AC39" i="1" s="1"/>
  <c r="AE39" i="1" s="1"/>
  <c r="AG39" i="1" s="1"/>
  <c r="AI39" i="1" s="1"/>
  <c r="AK39" i="1" s="1"/>
  <c r="AM39" i="1" s="1"/>
  <c r="Y40" i="1"/>
  <c r="AA40" i="1" s="1"/>
  <c r="AC40" i="1" s="1"/>
  <c r="AE40" i="1" s="1"/>
  <c r="AG40" i="1" s="1"/>
  <c r="AI40" i="1" s="1"/>
  <c r="AK40" i="1" s="1"/>
  <c r="AM40" i="1" s="1"/>
  <c r="Y41" i="1"/>
  <c r="AA41" i="1" s="1"/>
  <c r="AC41" i="1" s="1"/>
  <c r="AE41" i="1" s="1"/>
  <c r="AG41" i="1" s="1"/>
  <c r="AI41" i="1" s="1"/>
  <c r="AK41" i="1" s="1"/>
  <c r="AM41" i="1" s="1"/>
  <c r="Y42" i="1"/>
  <c r="AA42" i="1" s="1"/>
  <c r="AC42" i="1" s="1"/>
  <c r="AE42" i="1" s="1"/>
  <c r="AG42" i="1" s="1"/>
  <c r="AI42" i="1" s="1"/>
  <c r="AK42" i="1" s="1"/>
  <c r="AM42" i="1" s="1"/>
  <c r="Y46" i="1"/>
  <c r="AA46" i="1" s="1"/>
  <c r="AC46" i="1" s="1"/>
  <c r="AE46" i="1" s="1"/>
  <c r="AG46" i="1" s="1"/>
  <c r="AI46" i="1" s="1"/>
  <c r="AK46" i="1" s="1"/>
  <c r="AM46" i="1" s="1"/>
  <c r="Y49" i="1"/>
  <c r="AA49" i="1" s="1"/>
  <c r="AC49" i="1" s="1"/>
  <c r="AE49" i="1" s="1"/>
  <c r="AG49" i="1" s="1"/>
  <c r="AI49" i="1" s="1"/>
  <c r="AK49" i="1" s="1"/>
  <c r="AM49" i="1" s="1"/>
  <c r="Y50" i="1"/>
  <c r="AA50" i="1" s="1"/>
  <c r="AC50" i="1" s="1"/>
  <c r="AE50" i="1" s="1"/>
  <c r="AG50" i="1" s="1"/>
  <c r="AI50" i="1" s="1"/>
  <c r="AK50" i="1" s="1"/>
  <c r="AM50" i="1" s="1"/>
  <c r="Y54" i="1"/>
  <c r="AA54" i="1" s="1"/>
  <c r="AC54" i="1" s="1"/>
  <c r="AE54" i="1" s="1"/>
  <c r="AG54" i="1" s="1"/>
  <c r="AI54" i="1" s="1"/>
  <c r="AK54" i="1" s="1"/>
  <c r="AM54" i="1" s="1"/>
  <c r="Y55" i="1"/>
  <c r="AA55" i="1" s="1"/>
  <c r="AC55" i="1" s="1"/>
  <c r="AE55" i="1" s="1"/>
  <c r="AG55" i="1" s="1"/>
  <c r="AI55" i="1" s="1"/>
  <c r="AK55" i="1" s="1"/>
  <c r="AM55" i="1" s="1"/>
  <c r="Y56" i="1"/>
  <c r="AA56" i="1" s="1"/>
  <c r="AC56" i="1" s="1"/>
  <c r="AE56" i="1" s="1"/>
  <c r="AG56" i="1" s="1"/>
  <c r="AI56" i="1" s="1"/>
  <c r="AK56" i="1" s="1"/>
  <c r="AM56" i="1" s="1"/>
  <c r="Y63" i="1"/>
  <c r="AA63" i="1" s="1"/>
  <c r="AC63" i="1" s="1"/>
  <c r="AE63" i="1" s="1"/>
  <c r="AG63" i="1" s="1"/>
  <c r="AI63" i="1" s="1"/>
  <c r="AK63" i="1" s="1"/>
  <c r="AM63" i="1" s="1"/>
  <c r="Y64" i="1"/>
  <c r="AA64" i="1" s="1"/>
  <c r="AC64" i="1" s="1"/>
  <c r="AE64" i="1" s="1"/>
  <c r="AG64" i="1" s="1"/>
  <c r="AI64" i="1" s="1"/>
  <c r="AK64" i="1" s="1"/>
  <c r="AM64" i="1" s="1"/>
  <c r="Y65" i="1"/>
  <c r="AA65" i="1" s="1"/>
  <c r="AC65" i="1" s="1"/>
  <c r="AE65" i="1" s="1"/>
  <c r="AG65" i="1" s="1"/>
  <c r="AI65" i="1" s="1"/>
  <c r="AK65" i="1" s="1"/>
  <c r="AM65" i="1" s="1"/>
  <c r="Y66" i="1"/>
  <c r="AA66" i="1" s="1"/>
  <c r="AC66" i="1" s="1"/>
  <c r="AE66" i="1" s="1"/>
  <c r="AG66" i="1" s="1"/>
  <c r="AI66" i="1" s="1"/>
  <c r="AK66" i="1" s="1"/>
  <c r="AM66" i="1" s="1"/>
  <c r="Y69" i="1"/>
  <c r="AA69" i="1" s="1"/>
  <c r="AC69" i="1" s="1"/>
  <c r="AE69" i="1" s="1"/>
  <c r="AG69" i="1" s="1"/>
  <c r="AI69" i="1" s="1"/>
  <c r="AK69" i="1" s="1"/>
  <c r="AM69" i="1" s="1"/>
  <c r="Y70" i="1"/>
  <c r="AA70" i="1" s="1"/>
  <c r="AC70" i="1" s="1"/>
  <c r="AE70" i="1" s="1"/>
  <c r="AG70" i="1" s="1"/>
  <c r="AI70" i="1" s="1"/>
  <c r="AK70" i="1" s="1"/>
  <c r="AM70" i="1" s="1"/>
  <c r="Y73" i="1"/>
  <c r="AA73" i="1" s="1"/>
  <c r="AC73" i="1" s="1"/>
  <c r="AE73" i="1" s="1"/>
  <c r="AG73" i="1" s="1"/>
  <c r="AI73" i="1" s="1"/>
  <c r="AK73" i="1" s="1"/>
  <c r="AM73" i="1" s="1"/>
  <c r="Y74" i="1"/>
  <c r="AA74" i="1" s="1"/>
  <c r="AC74" i="1" s="1"/>
  <c r="AE74" i="1" s="1"/>
  <c r="AG74" i="1" s="1"/>
  <c r="AI74" i="1" s="1"/>
  <c r="AK74" i="1" s="1"/>
  <c r="AM74" i="1" s="1"/>
  <c r="Y77" i="1"/>
  <c r="AA77" i="1" s="1"/>
  <c r="AC77" i="1" s="1"/>
  <c r="AE77" i="1" s="1"/>
  <c r="AG77" i="1" s="1"/>
  <c r="AI77" i="1" s="1"/>
  <c r="AK77" i="1" s="1"/>
  <c r="AM77" i="1" s="1"/>
  <c r="Y78" i="1"/>
  <c r="AA78" i="1" s="1"/>
  <c r="AC78" i="1" s="1"/>
  <c r="AE78" i="1" s="1"/>
  <c r="AG78" i="1" s="1"/>
  <c r="AI78" i="1" s="1"/>
  <c r="AK78" i="1" s="1"/>
  <c r="AM78" i="1" s="1"/>
  <c r="AA79" i="1"/>
  <c r="AC79" i="1" s="1"/>
  <c r="AE79" i="1" s="1"/>
  <c r="AG79" i="1" s="1"/>
  <c r="AI79" i="1" s="1"/>
  <c r="AK79" i="1" s="1"/>
  <c r="AM79" i="1" s="1"/>
  <c r="Y83" i="1"/>
  <c r="AA83" i="1" s="1"/>
  <c r="AC83" i="1" s="1"/>
  <c r="AE83" i="1" s="1"/>
  <c r="AG83" i="1" s="1"/>
  <c r="AI83" i="1" s="1"/>
  <c r="AK83" i="1" s="1"/>
  <c r="AM83" i="1" s="1"/>
  <c r="Y84" i="1"/>
  <c r="AA84" i="1" s="1"/>
  <c r="AC84" i="1" s="1"/>
  <c r="AE84" i="1" s="1"/>
  <c r="AG84" i="1" s="1"/>
  <c r="AI84" i="1" s="1"/>
  <c r="AK84" i="1" s="1"/>
  <c r="AM84" i="1" s="1"/>
  <c r="Y85" i="1"/>
  <c r="AA85" i="1" s="1"/>
  <c r="AC85" i="1" s="1"/>
  <c r="AE85" i="1" s="1"/>
  <c r="AG85" i="1" s="1"/>
  <c r="AI85" i="1" s="1"/>
  <c r="AK85" i="1" s="1"/>
  <c r="AM85" i="1" s="1"/>
  <c r="Y86" i="1"/>
  <c r="AA86" i="1" s="1"/>
  <c r="AC86" i="1" s="1"/>
  <c r="AE86" i="1" s="1"/>
  <c r="AG86" i="1" s="1"/>
  <c r="AI86" i="1" s="1"/>
  <c r="AK86" i="1" s="1"/>
  <c r="AM86" i="1" s="1"/>
  <c r="Y87" i="1"/>
  <c r="AA87" i="1" s="1"/>
  <c r="AC87" i="1" s="1"/>
  <c r="AE87" i="1" s="1"/>
  <c r="AG87" i="1" s="1"/>
  <c r="AI87" i="1" s="1"/>
  <c r="AK87" i="1" s="1"/>
  <c r="AM87" i="1" s="1"/>
  <c r="Y88" i="1"/>
  <c r="AA88" i="1" s="1"/>
  <c r="AC88" i="1" s="1"/>
  <c r="AE88" i="1" s="1"/>
  <c r="AG88" i="1" s="1"/>
  <c r="AI88" i="1" s="1"/>
  <c r="AK88" i="1" s="1"/>
  <c r="AM88" i="1" s="1"/>
  <c r="Y89" i="1"/>
  <c r="AA89" i="1" s="1"/>
  <c r="AC89" i="1" s="1"/>
  <c r="AE89" i="1" s="1"/>
  <c r="AG89" i="1" s="1"/>
  <c r="AI89" i="1" s="1"/>
  <c r="AK89" i="1" s="1"/>
  <c r="AM89" i="1" s="1"/>
  <c r="Y90" i="1"/>
  <c r="AA90" i="1" s="1"/>
  <c r="AC90" i="1" s="1"/>
  <c r="AE90" i="1" s="1"/>
  <c r="AG90" i="1" s="1"/>
  <c r="AI90" i="1" s="1"/>
  <c r="AK90" i="1" s="1"/>
  <c r="AM90" i="1" s="1"/>
  <c r="Y91" i="1"/>
  <c r="AA91" i="1" s="1"/>
  <c r="AC91" i="1" s="1"/>
  <c r="AE91" i="1" s="1"/>
  <c r="AG91" i="1" s="1"/>
  <c r="AI91" i="1" s="1"/>
  <c r="AK91" i="1" s="1"/>
  <c r="AM91" i="1" s="1"/>
  <c r="Y92" i="1"/>
  <c r="AA92" i="1" s="1"/>
  <c r="AC92" i="1" s="1"/>
  <c r="AE92" i="1" s="1"/>
  <c r="AG92" i="1" s="1"/>
  <c r="AI92" i="1" s="1"/>
  <c r="AK92" i="1" s="1"/>
  <c r="AM92" i="1" s="1"/>
  <c r="Y93" i="1"/>
  <c r="AA93" i="1" s="1"/>
  <c r="AC93" i="1" s="1"/>
  <c r="AE93" i="1" s="1"/>
  <c r="AG93" i="1" s="1"/>
  <c r="AI93" i="1" s="1"/>
  <c r="AK93" i="1" s="1"/>
  <c r="AM93" i="1" s="1"/>
  <c r="Y109" i="1"/>
  <c r="AA109" i="1" s="1"/>
  <c r="AC109" i="1" s="1"/>
  <c r="AE109" i="1" s="1"/>
  <c r="AG109" i="1" s="1"/>
  <c r="AI109" i="1" s="1"/>
  <c r="AK109" i="1" s="1"/>
  <c r="AM109" i="1" s="1"/>
  <c r="Y110" i="1"/>
  <c r="AA110" i="1" s="1"/>
  <c r="AC110" i="1" s="1"/>
  <c r="AE110" i="1" s="1"/>
  <c r="AG110" i="1" s="1"/>
  <c r="AI110" i="1" s="1"/>
  <c r="AK110" i="1" s="1"/>
  <c r="AM110" i="1" s="1"/>
  <c r="Y111" i="1"/>
  <c r="AA111" i="1" s="1"/>
  <c r="AC111" i="1" s="1"/>
  <c r="AE111" i="1" s="1"/>
  <c r="AG111" i="1" s="1"/>
  <c r="AI111" i="1" s="1"/>
  <c r="AK111" i="1" s="1"/>
  <c r="AM111" i="1" s="1"/>
  <c r="Y113" i="1"/>
  <c r="AA113" i="1" s="1"/>
  <c r="AC113" i="1" s="1"/>
  <c r="AE113" i="1" s="1"/>
  <c r="AG113" i="1" s="1"/>
  <c r="AI113" i="1" s="1"/>
  <c r="AK113" i="1" s="1"/>
  <c r="AM113" i="1" s="1"/>
  <c r="Y114" i="1"/>
  <c r="AA114" i="1" s="1"/>
  <c r="AC114" i="1" s="1"/>
  <c r="AE114" i="1" s="1"/>
  <c r="AG114" i="1" s="1"/>
  <c r="AI114" i="1" s="1"/>
  <c r="AK114" i="1" s="1"/>
  <c r="AM114" i="1" s="1"/>
  <c r="Y115" i="1"/>
  <c r="AA115" i="1" s="1"/>
  <c r="AC115" i="1" s="1"/>
  <c r="AE115" i="1" s="1"/>
  <c r="AG115" i="1" s="1"/>
  <c r="AI115" i="1" s="1"/>
  <c r="AK115" i="1" s="1"/>
  <c r="AM115" i="1" s="1"/>
  <c r="Y116" i="1"/>
  <c r="AA116" i="1" s="1"/>
  <c r="AC116" i="1" s="1"/>
  <c r="AE116" i="1" s="1"/>
  <c r="AG116" i="1" s="1"/>
  <c r="AI116" i="1" s="1"/>
  <c r="AK116" i="1" s="1"/>
  <c r="AM116" i="1" s="1"/>
  <c r="Y117" i="1"/>
  <c r="AA117" i="1" s="1"/>
  <c r="AC117" i="1" s="1"/>
  <c r="AE117" i="1" s="1"/>
  <c r="AG117" i="1" s="1"/>
  <c r="AI117" i="1" s="1"/>
  <c r="AK117" i="1" s="1"/>
  <c r="AM117" i="1" s="1"/>
  <c r="Y118" i="1"/>
  <c r="AA118" i="1" s="1"/>
  <c r="AC118" i="1" s="1"/>
  <c r="AE118" i="1" s="1"/>
  <c r="AG118" i="1" s="1"/>
  <c r="AI118" i="1" s="1"/>
  <c r="AK118" i="1" s="1"/>
  <c r="AM118" i="1" s="1"/>
  <c r="Y120" i="1"/>
  <c r="AA120" i="1" s="1"/>
  <c r="AC120" i="1" s="1"/>
  <c r="AE120" i="1" s="1"/>
  <c r="AG120" i="1" s="1"/>
  <c r="AI120" i="1" s="1"/>
  <c r="AK120" i="1" s="1"/>
  <c r="AM120" i="1" s="1"/>
  <c r="Y122" i="1"/>
  <c r="AA122" i="1" s="1"/>
  <c r="AC122" i="1" s="1"/>
  <c r="AE122" i="1" s="1"/>
  <c r="AG122" i="1" s="1"/>
  <c r="AI122" i="1" s="1"/>
  <c r="AK122" i="1" s="1"/>
  <c r="AM122" i="1" s="1"/>
  <c r="Y124" i="1"/>
  <c r="AA124" i="1" s="1"/>
  <c r="AC124" i="1" s="1"/>
  <c r="AE124" i="1" s="1"/>
  <c r="AG124" i="1" s="1"/>
  <c r="AI124" i="1" s="1"/>
  <c r="AK124" i="1" s="1"/>
  <c r="AM124" i="1" s="1"/>
  <c r="Y125" i="1"/>
  <c r="AA125" i="1" s="1"/>
  <c r="AC125" i="1" s="1"/>
  <c r="AE125" i="1" s="1"/>
  <c r="AG125" i="1" s="1"/>
  <c r="AI125" i="1" s="1"/>
  <c r="AK125" i="1" s="1"/>
  <c r="AM125" i="1" s="1"/>
  <c r="Y127" i="1"/>
  <c r="AA127" i="1" s="1"/>
  <c r="AC127" i="1" s="1"/>
  <c r="AE127" i="1" s="1"/>
  <c r="AG127" i="1" s="1"/>
  <c r="AI127" i="1" s="1"/>
  <c r="AK127" i="1" s="1"/>
  <c r="AM127" i="1" s="1"/>
  <c r="Y129" i="1"/>
  <c r="AA129" i="1" s="1"/>
  <c r="AC129" i="1" s="1"/>
  <c r="AE129" i="1" s="1"/>
  <c r="AG129" i="1" s="1"/>
  <c r="AI129" i="1" s="1"/>
  <c r="AK129" i="1" s="1"/>
  <c r="AM129" i="1" s="1"/>
  <c r="Y131" i="1"/>
  <c r="AA131" i="1" s="1"/>
  <c r="AC131" i="1" s="1"/>
  <c r="AE131" i="1" s="1"/>
  <c r="AG131" i="1" s="1"/>
  <c r="AI131" i="1" s="1"/>
  <c r="AK131" i="1" s="1"/>
  <c r="AM131" i="1" s="1"/>
  <c r="Y132" i="1"/>
  <c r="AA132" i="1" s="1"/>
  <c r="AC132" i="1" s="1"/>
  <c r="AE132" i="1" s="1"/>
  <c r="AG132" i="1" s="1"/>
  <c r="AI132" i="1" s="1"/>
  <c r="AK132" i="1" s="1"/>
  <c r="AM132" i="1" s="1"/>
  <c r="Y135" i="1"/>
  <c r="AA135" i="1" s="1"/>
  <c r="AC135" i="1" s="1"/>
  <c r="AE135" i="1" s="1"/>
  <c r="AG135" i="1" s="1"/>
  <c r="AI135" i="1" s="1"/>
  <c r="AK135" i="1" s="1"/>
  <c r="AM135" i="1" s="1"/>
  <c r="Y136" i="1"/>
  <c r="AA136" i="1" s="1"/>
  <c r="AC136" i="1" s="1"/>
  <c r="AE136" i="1" s="1"/>
  <c r="AG136" i="1" s="1"/>
  <c r="AI136" i="1" s="1"/>
  <c r="AK136" i="1" s="1"/>
  <c r="AM136" i="1" s="1"/>
  <c r="Y137" i="1"/>
  <c r="AA137" i="1" s="1"/>
  <c r="AC137" i="1" s="1"/>
  <c r="AE137" i="1" s="1"/>
  <c r="AG137" i="1" s="1"/>
  <c r="AI137" i="1" s="1"/>
  <c r="AK137" i="1" s="1"/>
  <c r="AM137" i="1" s="1"/>
  <c r="Y140" i="1"/>
  <c r="AA140" i="1" s="1"/>
  <c r="AC140" i="1" s="1"/>
  <c r="AE140" i="1" s="1"/>
  <c r="AG140" i="1" s="1"/>
  <c r="AI140" i="1" s="1"/>
  <c r="AK140" i="1" s="1"/>
  <c r="AM140" i="1" s="1"/>
  <c r="Y143" i="1"/>
  <c r="AA143" i="1" s="1"/>
  <c r="AC143" i="1" s="1"/>
  <c r="AE143" i="1" s="1"/>
  <c r="AG143" i="1" s="1"/>
  <c r="AI143" i="1" s="1"/>
  <c r="AK143" i="1" s="1"/>
  <c r="AM143" i="1" s="1"/>
  <c r="Y144" i="1"/>
  <c r="AA144" i="1" s="1"/>
  <c r="AC144" i="1" s="1"/>
  <c r="AE144" i="1" s="1"/>
  <c r="AG144" i="1" s="1"/>
  <c r="AI144" i="1" s="1"/>
  <c r="AK144" i="1" s="1"/>
  <c r="AM144" i="1" s="1"/>
  <c r="Y149" i="1"/>
  <c r="AA149" i="1" s="1"/>
  <c r="AC149" i="1" s="1"/>
  <c r="AE149" i="1" s="1"/>
  <c r="AG149" i="1" s="1"/>
  <c r="AI149" i="1" s="1"/>
  <c r="AK149" i="1" s="1"/>
  <c r="AM149" i="1" s="1"/>
  <c r="Y152" i="1"/>
  <c r="AA152" i="1" s="1"/>
  <c r="AC152" i="1" s="1"/>
  <c r="AE152" i="1" s="1"/>
  <c r="AG152" i="1" s="1"/>
  <c r="AI152" i="1" s="1"/>
  <c r="AK152" i="1" s="1"/>
  <c r="AM152" i="1" s="1"/>
  <c r="Y153" i="1"/>
  <c r="AA153" i="1" s="1"/>
  <c r="AC153" i="1" s="1"/>
  <c r="AE153" i="1" s="1"/>
  <c r="AG153" i="1" s="1"/>
  <c r="AI153" i="1" s="1"/>
  <c r="AK153" i="1" s="1"/>
  <c r="AM153" i="1" s="1"/>
  <c r="Y154" i="1"/>
  <c r="AA154" i="1" s="1"/>
  <c r="AC154" i="1" s="1"/>
  <c r="AE154" i="1" s="1"/>
  <c r="AG154" i="1" s="1"/>
  <c r="AI154" i="1" s="1"/>
  <c r="AK154" i="1" s="1"/>
  <c r="AM154" i="1" s="1"/>
  <c r="Y155" i="1"/>
  <c r="AA155" i="1" s="1"/>
  <c r="AC155" i="1" s="1"/>
  <c r="AE155" i="1" s="1"/>
  <c r="AG155" i="1" s="1"/>
  <c r="AI155" i="1" s="1"/>
  <c r="AK155" i="1" s="1"/>
  <c r="AM155" i="1" s="1"/>
  <c r="Y156" i="1"/>
  <c r="AA156" i="1" s="1"/>
  <c r="AC156" i="1" s="1"/>
  <c r="AE156" i="1" s="1"/>
  <c r="AG156" i="1" s="1"/>
  <c r="AI156" i="1" s="1"/>
  <c r="AK156" i="1" s="1"/>
  <c r="AM156" i="1" s="1"/>
  <c r="Y157" i="1"/>
  <c r="AA157" i="1" s="1"/>
  <c r="AC157" i="1" s="1"/>
  <c r="AE157" i="1" s="1"/>
  <c r="AG157" i="1" s="1"/>
  <c r="AI157" i="1" s="1"/>
  <c r="AK157" i="1" s="1"/>
  <c r="AM157" i="1" s="1"/>
  <c r="Y158" i="1"/>
  <c r="AA158" i="1" s="1"/>
  <c r="AC158" i="1" s="1"/>
  <c r="AE158" i="1" s="1"/>
  <c r="AG158" i="1" s="1"/>
  <c r="AI158" i="1" s="1"/>
  <c r="AK158" i="1" s="1"/>
  <c r="AM158" i="1" s="1"/>
  <c r="Y159" i="1"/>
  <c r="AA159" i="1" s="1"/>
  <c r="AC159" i="1" s="1"/>
  <c r="AE159" i="1" s="1"/>
  <c r="AG159" i="1" s="1"/>
  <c r="AI159" i="1" s="1"/>
  <c r="AK159" i="1" s="1"/>
  <c r="AM159" i="1" s="1"/>
  <c r="Y162" i="1"/>
  <c r="AA162" i="1" s="1"/>
  <c r="AC162" i="1" s="1"/>
  <c r="AE162" i="1" s="1"/>
  <c r="AG162" i="1" s="1"/>
  <c r="AI162" i="1" s="1"/>
  <c r="AK162" i="1" s="1"/>
  <c r="AM162" i="1" s="1"/>
  <c r="Y163" i="1"/>
  <c r="AA163" i="1" s="1"/>
  <c r="AC163" i="1" s="1"/>
  <c r="AE163" i="1" s="1"/>
  <c r="AG163" i="1" s="1"/>
  <c r="AI163" i="1" s="1"/>
  <c r="AK163" i="1" s="1"/>
  <c r="AM163" i="1" s="1"/>
  <c r="Y166" i="1"/>
  <c r="AA166" i="1" s="1"/>
  <c r="AC166" i="1" s="1"/>
  <c r="AE166" i="1" s="1"/>
  <c r="AG166" i="1" s="1"/>
  <c r="AI166" i="1" s="1"/>
  <c r="AK166" i="1" s="1"/>
  <c r="AM166" i="1" s="1"/>
  <c r="Y167" i="1"/>
  <c r="AA167" i="1" s="1"/>
  <c r="AC167" i="1" s="1"/>
  <c r="AE167" i="1" s="1"/>
  <c r="AG167" i="1" s="1"/>
  <c r="AI167" i="1" s="1"/>
  <c r="AK167" i="1" s="1"/>
  <c r="AM167" i="1" s="1"/>
  <c r="Y168" i="1"/>
  <c r="AA168" i="1" s="1"/>
  <c r="AC168" i="1" s="1"/>
  <c r="AE168" i="1" s="1"/>
  <c r="AG168" i="1" s="1"/>
  <c r="AI168" i="1" s="1"/>
  <c r="AK168" i="1" s="1"/>
  <c r="AM168" i="1" s="1"/>
  <c r="Y182" i="1"/>
  <c r="AA182" i="1" s="1"/>
  <c r="AC182" i="1" s="1"/>
  <c r="AE182" i="1" s="1"/>
  <c r="AG182" i="1" s="1"/>
  <c r="AI182" i="1" s="1"/>
  <c r="AK182" i="1" s="1"/>
  <c r="AM182" i="1" s="1"/>
  <c r="Y183" i="1"/>
  <c r="AA183" i="1" s="1"/>
  <c r="AC183" i="1" s="1"/>
  <c r="AE183" i="1" s="1"/>
  <c r="AG183" i="1" s="1"/>
  <c r="AI183" i="1" s="1"/>
  <c r="AK183" i="1" s="1"/>
  <c r="AM183" i="1" s="1"/>
  <c r="Y186" i="1"/>
  <c r="AA186" i="1" s="1"/>
  <c r="AC186" i="1" s="1"/>
  <c r="AE186" i="1" s="1"/>
  <c r="AG186" i="1" s="1"/>
  <c r="AI186" i="1" s="1"/>
  <c r="AK186" i="1" s="1"/>
  <c r="AM186" i="1" s="1"/>
  <c r="Y187" i="1"/>
  <c r="AA187" i="1" s="1"/>
  <c r="AC187" i="1" s="1"/>
  <c r="AE187" i="1" s="1"/>
  <c r="AG187" i="1" s="1"/>
  <c r="AI187" i="1" s="1"/>
  <c r="AK187" i="1" s="1"/>
  <c r="AM187" i="1" s="1"/>
  <c r="Y190" i="1"/>
  <c r="AA190" i="1" s="1"/>
  <c r="AC190" i="1" s="1"/>
  <c r="AE190" i="1" s="1"/>
  <c r="AG190" i="1" s="1"/>
  <c r="AI190" i="1" s="1"/>
  <c r="AK190" i="1" s="1"/>
  <c r="AM190" i="1" s="1"/>
  <c r="Y191" i="1"/>
  <c r="AA191" i="1" s="1"/>
  <c r="AC191" i="1" s="1"/>
  <c r="AE191" i="1" s="1"/>
  <c r="AG191" i="1" s="1"/>
  <c r="AI191" i="1" s="1"/>
  <c r="AK191" i="1" s="1"/>
  <c r="AM191" i="1" s="1"/>
  <c r="Y194" i="1"/>
  <c r="AA194" i="1" s="1"/>
  <c r="AC194" i="1" s="1"/>
  <c r="AE194" i="1" s="1"/>
  <c r="AG194" i="1" s="1"/>
  <c r="AI194" i="1" s="1"/>
  <c r="AK194" i="1" s="1"/>
  <c r="AM194" i="1" s="1"/>
  <c r="Y195" i="1"/>
  <c r="AA195" i="1" s="1"/>
  <c r="AC195" i="1" s="1"/>
  <c r="AE195" i="1" s="1"/>
  <c r="AG195" i="1" s="1"/>
  <c r="AI195" i="1" s="1"/>
  <c r="AK195" i="1" s="1"/>
  <c r="AM195" i="1" s="1"/>
  <c r="Y198" i="1"/>
  <c r="AA198" i="1" s="1"/>
  <c r="AC198" i="1" s="1"/>
  <c r="AE198" i="1" s="1"/>
  <c r="AG198" i="1" s="1"/>
  <c r="AI198" i="1" s="1"/>
  <c r="AK198" i="1" s="1"/>
  <c r="AM198" i="1" s="1"/>
  <c r="Y199" i="1"/>
  <c r="AA199" i="1" s="1"/>
  <c r="AC199" i="1" s="1"/>
  <c r="AE199" i="1" s="1"/>
  <c r="AG199" i="1" s="1"/>
  <c r="AI199" i="1" s="1"/>
  <c r="AK199" i="1" s="1"/>
  <c r="AM199" i="1" s="1"/>
  <c r="Y202" i="1"/>
  <c r="AA202" i="1" s="1"/>
  <c r="AC202" i="1" s="1"/>
  <c r="AE202" i="1" s="1"/>
  <c r="AG202" i="1" s="1"/>
  <c r="AI202" i="1" s="1"/>
  <c r="AK202" i="1" s="1"/>
  <c r="AM202" i="1" s="1"/>
  <c r="Y203" i="1"/>
  <c r="AA203" i="1" s="1"/>
  <c r="AC203" i="1" s="1"/>
  <c r="AE203" i="1" s="1"/>
  <c r="AG203" i="1" s="1"/>
  <c r="AI203" i="1" s="1"/>
  <c r="AK203" i="1" s="1"/>
  <c r="AM203" i="1" s="1"/>
  <c r="Y204" i="1"/>
  <c r="AA204" i="1" s="1"/>
  <c r="AC204" i="1" s="1"/>
  <c r="AE204" i="1" s="1"/>
  <c r="AG204" i="1" s="1"/>
  <c r="AI204" i="1" s="1"/>
  <c r="AK204" i="1" s="1"/>
  <c r="AM204" i="1" s="1"/>
  <c r="Y207" i="1"/>
  <c r="AA207" i="1" s="1"/>
  <c r="AC207" i="1" s="1"/>
  <c r="AE207" i="1" s="1"/>
  <c r="AG207" i="1" s="1"/>
  <c r="AI207" i="1" s="1"/>
  <c r="AK207" i="1" s="1"/>
  <c r="AM207" i="1" s="1"/>
  <c r="Y208" i="1"/>
  <c r="AA208" i="1" s="1"/>
  <c r="AC208" i="1" s="1"/>
  <c r="AE208" i="1" s="1"/>
  <c r="AG208" i="1" s="1"/>
  <c r="AI208" i="1" s="1"/>
  <c r="AK208" i="1" s="1"/>
  <c r="AM208" i="1" s="1"/>
  <c r="Y211" i="1"/>
  <c r="AA211" i="1" s="1"/>
  <c r="AC211" i="1" s="1"/>
  <c r="AE211" i="1" s="1"/>
  <c r="AG211" i="1" s="1"/>
  <c r="AI211" i="1" s="1"/>
  <c r="AK211" i="1" s="1"/>
  <c r="AM211" i="1" s="1"/>
  <c r="Y212" i="1"/>
  <c r="AA212" i="1" s="1"/>
  <c r="AC212" i="1" s="1"/>
  <c r="AE212" i="1" s="1"/>
  <c r="AG212" i="1" s="1"/>
  <c r="AI212" i="1" s="1"/>
  <c r="AK212" i="1" s="1"/>
  <c r="AM212" i="1" s="1"/>
  <c r="Y215" i="1"/>
  <c r="AA215" i="1" s="1"/>
  <c r="AC215" i="1" s="1"/>
  <c r="AE215" i="1" s="1"/>
  <c r="AG215" i="1" s="1"/>
  <c r="AI215" i="1" s="1"/>
  <c r="AK215" i="1" s="1"/>
  <c r="AM215" i="1" s="1"/>
  <c r="Y216" i="1"/>
  <c r="AA216" i="1" s="1"/>
  <c r="AC216" i="1" s="1"/>
  <c r="AE216" i="1" s="1"/>
  <c r="AG216" i="1" s="1"/>
  <c r="AI216" i="1" s="1"/>
  <c r="AK216" i="1" s="1"/>
  <c r="AM216" i="1" s="1"/>
  <c r="Y219" i="1"/>
  <c r="AA219" i="1" s="1"/>
  <c r="AC219" i="1" s="1"/>
  <c r="AE219" i="1" s="1"/>
  <c r="AG219" i="1" s="1"/>
  <c r="AI219" i="1" s="1"/>
  <c r="AK219" i="1" s="1"/>
  <c r="AM219" i="1" s="1"/>
  <c r="Y220" i="1"/>
  <c r="AA220" i="1" s="1"/>
  <c r="AC220" i="1" s="1"/>
  <c r="AE220" i="1" s="1"/>
  <c r="AG220" i="1" s="1"/>
  <c r="AI220" i="1" s="1"/>
  <c r="AK220" i="1" s="1"/>
  <c r="AM220" i="1" s="1"/>
  <c r="Y223" i="1"/>
  <c r="AA223" i="1" s="1"/>
  <c r="AC223" i="1" s="1"/>
  <c r="AE223" i="1" s="1"/>
  <c r="AG223" i="1" s="1"/>
  <c r="AI223" i="1" s="1"/>
  <c r="AK223" i="1" s="1"/>
  <c r="AM223" i="1" s="1"/>
  <c r="Y224" i="1"/>
  <c r="AA224" i="1" s="1"/>
  <c r="AC224" i="1" s="1"/>
  <c r="AE224" i="1" s="1"/>
  <c r="AG224" i="1" s="1"/>
  <c r="AI224" i="1" s="1"/>
  <c r="AK224" i="1" s="1"/>
  <c r="AM224" i="1" s="1"/>
  <c r="Y227" i="1"/>
  <c r="AA227" i="1" s="1"/>
  <c r="AC227" i="1" s="1"/>
  <c r="AE227" i="1" s="1"/>
  <c r="AG227" i="1" s="1"/>
  <c r="AI227" i="1" s="1"/>
  <c r="AK227" i="1" s="1"/>
  <c r="AM227" i="1" s="1"/>
  <c r="Y228" i="1"/>
  <c r="AA228" i="1" s="1"/>
  <c r="AC228" i="1" s="1"/>
  <c r="AE228" i="1" s="1"/>
  <c r="AG228" i="1" s="1"/>
  <c r="AI228" i="1" s="1"/>
  <c r="AK228" i="1" s="1"/>
  <c r="AM228" i="1" s="1"/>
  <c r="Y231" i="1"/>
  <c r="AA231" i="1" s="1"/>
  <c r="AC231" i="1" s="1"/>
  <c r="AE231" i="1" s="1"/>
  <c r="AG231" i="1" s="1"/>
  <c r="AI231" i="1" s="1"/>
  <c r="AK231" i="1" s="1"/>
  <c r="AM231" i="1" s="1"/>
  <c r="Y232" i="1"/>
  <c r="AA232" i="1" s="1"/>
  <c r="AC232" i="1" s="1"/>
  <c r="AE232" i="1" s="1"/>
  <c r="AG232" i="1" s="1"/>
  <c r="AI232" i="1" s="1"/>
  <c r="AK232" i="1" s="1"/>
  <c r="AM232" i="1" s="1"/>
  <c r="Y235" i="1"/>
  <c r="AA235" i="1" s="1"/>
  <c r="AC235" i="1" s="1"/>
  <c r="AE235" i="1" s="1"/>
  <c r="AG235" i="1" s="1"/>
  <c r="AI235" i="1" s="1"/>
  <c r="AK235" i="1" s="1"/>
  <c r="AM235" i="1" s="1"/>
  <c r="Y236" i="1"/>
  <c r="AA236" i="1" s="1"/>
  <c r="AC236" i="1" s="1"/>
  <c r="AE236" i="1" s="1"/>
  <c r="AG236" i="1" s="1"/>
  <c r="AI236" i="1" s="1"/>
  <c r="AK236" i="1" s="1"/>
  <c r="AM236" i="1" s="1"/>
  <c r="Y239" i="1"/>
  <c r="AA239" i="1" s="1"/>
  <c r="AC239" i="1" s="1"/>
  <c r="AE239" i="1" s="1"/>
  <c r="AG239" i="1" s="1"/>
  <c r="AI239" i="1" s="1"/>
  <c r="AK239" i="1" s="1"/>
  <c r="AM239" i="1" s="1"/>
  <c r="Y240" i="1"/>
  <c r="AA240" i="1" s="1"/>
  <c r="AC240" i="1" s="1"/>
  <c r="AE240" i="1" s="1"/>
  <c r="AG240" i="1" s="1"/>
  <c r="AI240" i="1" s="1"/>
  <c r="AK240" i="1" s="1"/>
  <c r="AM240" i="1" s="1"/>
  <c r="Y241" i="1"/>
  <c r="AA241" i="1" s="1"/>
  <c r="AC241" i="1" s="1"/>
  <c r="AE241" i="1" s="1"/>
  <c r="AG241" i="1" s="1"/>
  <c r="AI241" i="1" s="1"/>
  <c r="AK241" i="1" s="1"/>
  <c r="AM241" i="1" s="1"/>
  <c r="Y242" i="1"/>
  <c r="AA242" i="1" s="1"/>
  <c r="AC242" i="1" s="1"/>
  <c r="AE242" i="1" s="1"/>
  <c r="AG242" i="1" s="1"/>
  <c r="AI242" i="1" s="1"/>
  <c r="AK242" i="1" s="1"/>
  <c r="AM242" i="1" s="1"/>
  <c r="Y243" i="1"/>
  <c r="AA243" i="1" s="1"/>
  <c r="AC243" i="1" s="1"/>
  <c r="AE243" i="1" s="1"/>
  <c r="AG243" i="1" s="1"/>
  <c r="AI243" i="1" s="1"/>
  <c r="AK243" i="1" s="1"/>
  <c r="AM243" i="1" s="1"/>
  <c r="Y244" i="1"/>
  <c r="AA244" i="1" s="1"/>
  <c r="AC244" i="1" s="1"/>
  <c r="AE244" i="1" s="1"/>
  <c r="AG244" i="1" s="1"/>
  <c r="AI244" i="1" s="1"/>
  <c r="AK244" i="1" s="1"/>
  <c r="AM244" i="1" s="1"/>
  <c r="Y247" i="1"/>
  <c r="AA247" i="1" s="1"/>
  <c r="AC247" i="1" s="1"/>
  <c r="AE247" i="1" s="1"/>
  <c r="AG247" i="1" s="1"/>
  <c r="AI247" i="1" s="1"/>
  <c r="AK247" i="1" s="1"/>
  <c r="AM247" i="1" s="1"/>
  <c r="Y248" i="1"/>
  <c r="AA248" i="1" s="1"/>
  <c r="AC248" i="1" s="1"/>
  <c r="AE248" i="1" s="1"/>
  <c r="AG248" i="1" s="1"/>
  <c r="AI248" i="1" s="1"/>
  <c r="AK248" i="1" s="1"/>
  <c r="AM248" i="1" s="1"/>
  <c r="Y251" i="1"/>
  <c r="AA251" i="1" s="1"/>
  <c r="AC251" i="1" s="1"/>
  <c r="AE251" i="1" s="1"/>
  <c r="AG251" i="1" s="1"/>
  <c r="AI251" i="1" s="1"/>
  <c r="AK251" i="1" s="1"/>
  <c r="AM251" i="1" s="1"/>
  <c r="Y252" i="1"/>
  <c r="AA252" i="1" s="1"/>
  <c r="AC252" i="1" s="1"/>
  <c r="AE252" i="1" s="1"/>
  <c r="AG252" i="1" s="1"/>
  <c r="AI252" i="1" s="1"/>
  <c r="AK252" i="1" s="1"/>
  <c r="AM252" i="1" s="1"/>
  <c r="Y255" i="1"/>
  <c r="AA255" i="1" s="1"/>
  <c r="AC255" i="1" s="1"/>
  <c r="AE255" i="1" s="1"/>
  <c r="AG255" i="1" s="1"/>
  <c r="AI255" i="1" s="1"/>
  <c r="AK255" i="1" s="1"/>
  <c r="AM255" i="1" s="1"/>
  <c r="Y256" i="1"/>
  <c r="AA256" i="1" s="1"/>
  <c r="AC256" i="1" s="1"/>
  <c r="AE256" i="1" s="1"/>
  <c r="AG256" i="1" s="1"/>
  <c r="AI256" i="1" s="1"/>
  <c r="AK256" i="1" s="1"/>
  <c r="AM256" i="1" s="1"/>
  <c r="Y282" i="1"/>
  <c r="AA282" i="1" s="1"/>
  <c r="AC282" i="1" s="1"/>
  <c r="AE282" i="1" s="1"/>
  <c r="AG282" i="1" s="1"/>
  <c r="AI282" i="1" s="1"/>
  <c r="AK282" i="1" s="1"/>
  <c r="AM282" i="1" s="1"/>
  <c r="Y285" i="1"/>
  <c r="AA285" i="1" s="1"/>
  <c r="AC285" i="1" s="1"/>
  <c r="AE285" i="1" s="1"/>
  <c r="AG285" i="1" s="1"/>
  <c r="AI285" i="1" s="1"/>
  <c r="AK285" i="1" s="1"/>
  <c r="AM285" i="1" s="1"/>
  <c r="Y294" i="1"/>
  <c r="AA294" i="1" s="1"/>
  <c r="AC294" i="1" s="1"/>
  <c r="AE294" i="1" s="1"/>
  <c r="AG294" i="1" s="1"/>
  <c r="AI294" i="1" s="1"/>
  <c r="AK294" i="1" s="1"/>
  <c r="AM294" i="1" s="1"/>
  <c r="Y297" i="1"/>
  <c r="AA297" i="1" s="1"/>
  <c r="AC297" i="1" s="1"/>
  <c r="AE297" i="1" s="1"/>
  <c r="AG297" i="1" s="1"/>
  <c r="AI297" i="1" s="1"/>
  <c r="AK297" i="1" s="1"/>
  <c r="AM297" i="1" s="1"/>
  <c r="Y298" i="1"/>
  <c r="AA298" i="1" s="1"/>
  <c r="AC298" i="1" s="1"/>
  <c r="AE298" i="1" s="1"/>
  <c r="AG298" i="1" s="1"/>
  <c r="AI298" i="1" s="1"/>
  <c r="AK298" i="1" s="1"/>
  <c r="AM298" i="1" s="1"/>
  <c r="Y299" i="1"/>
  <c r="AA299" i="1" s="1"/>
  <c r="AC299" i="1" s="1"/>
  <c r="AE299" i="1" s="1"/>
  <c r="AG299" i="1" s="1"/>
  <c r="AI299" i="1" s="1"/>
  <c r="AK299" i="1" s="1"/>
  <c r="AM299" i="1" s="1"/>
  <c r="Y300" i="1"/>
  <c r="AA300" i="1" s="1"/>
  <c r="AC300" i="1" s="1"/>
  <c r="AE300" i="1" s="1"/>
  <c r="AG300" i="1" s="1"/>
  <c r="AI300" i="1" s="1"/>
  <c r="AK300" i="1" s="1"/>
  <c r="AM300" i="1" s="1"/>
  <c r="Y301" i="1"/>
  <c r="AA301" i="1" s="1"/>
  <c r="AC301" i="1" s="1"/>
  <c r="AE301" i="1" s="1"/>
  <c r="AG301" i="1" s="1"/>
  <c r="AI301" i="1" s="1"/>
  <c r="AK301" i="1" s="1"/>
  <c r="AM301" i="1" s="1"/>
  <c r="Y302" i="1"/>
  <c r="AA302" i="1" s="1"/>
  <c r="AC302" i="1" s="1"/>
  <c r="AE302" i="1" s="1"/>
  <c r="AG302" i="1" s="1"/>
  <c r="AI302" i="1" s="1"/>
  <c r="AK302" i="1" s="1"/>
  <c r="AM302" i="1" s="1"/>
  <c r="Y303" i="1"/>
  <c r="AA303" i="1" s="1"/>
  <c r="AC303" i="1" s="1"/>
  <c r="AE303" i="1" s="1"/>
  <c r="AG303" i="1" s="1"/>
  <c r="AI303" i="1" s="1"/>
  <c r="AK303" i="1" s="1"/>
  <c r="AM303" i="1" s="1"/>
  <c r="Y306" i="1"/>
  <c r="AA306" i="1" s="1"/>
  <c r="AC306" i="1" s="1"/>
  <c r="AE306" i="1" s="1"/>
  <c r="AG306" i="1" s="1"/>
  <c r="AI306" i="1" s="1"/>
  <c r="AK306" i="1" s="1"/>
  <c r="AM306" i="1" s="1"/>
  <c r="Y307" i="1"/>
  <c r="AA307" i="1" s="1"/>
  <c r="AC307" i="1" s="1"/>
  <c r="AE307" i="1" s="1"/>
  <c r="AG307" i="1" s="1"/>
  <c r="AI307" i="1" s="1"/>
  <c r="AK307" i="1" s="1"/>
  <c r="AM307" i="1" s="1"/>
  <c r="Y308" i="1"/>
  <c r="AA308" i="1" s="1"/>
  <c r="AC308" i="1" s="1"/>
  <c r="AE308" i="1" s="1"/>
  <c r="AG308" i="1" s="1"/>
  <c r="AI308" i="1" s="1"/>
  <c r="AK308" i="1" s="1"/>
  <c r="AM308" i="1" s="1"/>
  <c r="Y311" i="1"/>
  <c r="AA311" i="1" s="1"/>
  <c r="AC311" i="1" s="1"/>
  <c r="AE311" i="1" s="1"/>
  <c r="AG311" i="1" s="1"/>
  <c r="AI311" i="1" s="1"/>
  <c r="AK311" i="1" s="1"/>
  <c r="AM311" i="1" s="1"/>
  <c r="F23" i="1"/>
  <c r="F24" i="1"/>
  <c r="H24" i="1" s="1"/>
  <c r="J24" i="1" s="1"/>
  <c r="L24" i="1" s="1"/>
  <c r="N24" i="1" s="1"/>
  <c r="P24" i="1" s="1"/>
  <c r="R24" i="1" s="1"/>
  <c r="T24" i="1" s="1"/>
  <c r="V24" i="1" s="1"/>
  <c r="F25" i="1"/>
  <c r="H25" i="1" s="1"/>
  <c r="J25" i="1" s="1"/>
  <c r="L25" i="1" s="1"/>
  <c r="N25" i="1" s="1"/>
  <c r="P25" i="1" s="1"/>
  <c r="R25" i="1" s="1"/>
  <c r="T25" i="1" s="1"/>
  <c r="V25" i="1" s="1"/>
  <c r="F28" i="1"/>
  <c r="H28" i="1" s="1"/>
  <c r="J28" i="1" s="1"/>
  <c r="L28" i="1" s="1"/>
  <c r="N28" i="1" s="1"/>
  <c r="P28" i="1" s="1"/>
  <c r="R28" i="1" s="1"/>
  <c r="T28" i="1" s="1"/>
  <c r="V28" i="1" s="1"/>
  <c r="F29" i="1"/>
  <c r="H29" i="1" s="1"/>
  <c r="J29" i="1" s="1"/>
  <c r="L29" i="1" s="1"/>
  <c r="N29" i="1" s="1"/>
  <c r="P29" i="1" s="1"/>
  <c r="R29" i="1" s="1"/>
  <c r="T29" i="1" s="1"/>
  <c r="V29" i="1" s="1"/>
  <c r="F30" i="1"/>
  <c r="H30" i="1" s="1"/>
  <c r="J30" i="1" s="1"/>
  <c r="L30" i="1" s="1"/>
  <c r="N30" i="1" s="1"/>
  <c r="P30" i="1" s="1"/>
  <c r="R30" i="1" s="1"/>
  <c r="T30" i="1" s="1"/>
  <c r="V30" i="1" s="1"/>
  <c r="F33" i="1"/>
  <c r="H33" i="1" s="1"/>
  <c r="J33" i="1" s="1"/>
  <c r="L33" i="1" s="1"/>
  <c r="N33" i="1" s="1"/>
  <c r="P33" i="1" s="1"/>
  <c r="R33" i="1" s="1"/>
  <c r="T33" i="1" s="1"/>
  <c r="V33" i="1" s="1"/>
  <c r="F34" i="1"/>
  <c r="H34" i="1" s="1"/>
  <c r="J34" i="1" s="1"/>
  <c r="L34" i="1" s="1"/>
  <c r="N34" i="1" s="1"/>
  <c r="P34" i="1" s="1"/>
  <c r="R34" i="1" s="1"/>
  <c r="T34" i="1" s="1"/>
  <c r="V34" i="1" s="1"/>
  <c r="F35" i="1"/>
  <c r="H35" i="1" s="1"/>
  <c r="J35" i="1" s="1"/>
  <c r="L35" i="1" s="1"/>
  <c r="N35" i="1" s="1"/>
  <c r="P35" i="1" s="1"/>
  <c r="R35" i="1" s="1"/>
  <c r="T35" i="1" s="1"/>
  <c r="V35" i="1" s="1"/>
  <c r="F38" i="1"/>
  <c r="H38" i="1" s="1"/>
  <c r="J38" i="1" s="1"/>
  <c r="L38" i="1" s="1"/>
  <c r="N38" i="1" s="1"/>
  <c r="P38" i="1" s="1"/>
  <c r="R38" i="1" s="1"/>
  <c r="T38" i="1" s="1"/>
  <c r="V38" i="1" s="1"/>
  <c r="F39" i="1"/>
  <c r="H39" i="1" s="1"/>
  <c r="J39" i="1" s="1"/>
  <c r="L39" i="1" s="1"/>
  <c r="N39" i="1" s="1"/>
  <c r="P39" i="1" s="1"/>
  <c r="R39" i="1" s="1"/>
  <c r="T39" i="1" s="1"/>
  <c r="V39" i="1" s="1"/>
  <c r="F40" i="1"/>
  <c r="H40" i="1" s="1"/>
  <c r="J40" i="1" s="1"/>
  <c r="L40" i="1" s="1"/>
  <c r="N40" i="1" s="1"/>
  <c r="P40" i="1" s="1"/>
  <c r="R40" i="1" s="1"/>
  <c r="T40" i="1" s="1"/>
  <c r="V40" i="1" s="1"/>
  <c r="F41" i="1"/>
  <c r="H41" i="1" s="1"/>
  <c r="J41" i="1" s="1"/>
  <c r="L41" i="1" s="1"/>
  <c r="N41" i="1" s="1"/>
  <c r="P41" i="1" s="1"/>
  <c r="R41" i="1" s="1"/>
  <c r="T41" i="1" s="1"/>
  <c r="V41" i="1" s="1"/>
  <c r="F42" i="1"/>
  <c r="H42" i="1" s="1"/>
  <c r="J42" i="1" s="1"/>
  <c r="F46" i="1"/>
  <c r="H46" i="1" s="1"/>
  <c r="J46" i="1" s="1"/>
  <c r="L46" i="1" s="1"/>
  <c r="N46" i="1" s="1"/>
  <c r="P46" i="1" s="1"/>
  <c r="R46" i="1" s="1"/>
  <c r="T46" i="1" s="1"/>
  <c r="V46" i="1" s="1"/>
  <c r="F49" i="1"/>
  <c r="H49" i="1" s="1"/>
  <c r="J49" i="1" s="1"/>
  <c r="L49" i="1" s="1"/>
  <c r="N49" i="1" s="1"/>
  <c r="P49" i="1" s="1"/>
  <c r="R49" i="1" s="1"/>
  <c r="T49" i="1" s="1"/>
  <c r="V49" i="1" s="1"/>
  <c r="F50" i="1"/>
  <c r="H50" i="1" s="1"/>
  <c r="J50" i="1" s="1"/>
  <c r="L50" i="1" s="1"/>
  <c r="N50" i="1" s="1"/>
  <c r="P50" i="1" s="1"/>
  <c r="R50" i="1" s="1"/>
  <c r="T50" i="1" s="1"/>
  <c r="V50" i="1" s="1"/>
  <c r="F54" i="1"/>
  <c r="H54" i="1" s="1"/>
  <c r="J54" i="1" s="1"/>
  <c r="L54" i="1" s="1"/>
  <c r="N54" i="1" s="1"/>
  <c r="P54" i="1" s="1"/>
  <c r="R54" i="1" s="1"/>
  <c r="T54" i="1" s="1"/>
  <c r="V54" i="1" s="1"/>
  <c r="F55" i="1"/>
  <c r="H55" i="1" s="1"/>
  <c r="J55" i="1" s="1"/>
  <c r="L55" i="1" s="1"/>
  <c r="N55" i="1" s="1"/>
  <c r="P55" i="1" s="1"/>
  <c r="R55" i="1" s="1"/>
  <c r="T55" i="1" s="1"/>
  <c r="V55" i="1" s="1"/>
  <c r="F56" i="1"/>
  <c r="H56" i="1" s="1"/>
  <c r="J56" i="1" s="1"/>
  <c r="L56" i="1" s="1"/>
  <c r="N56" i="1" s="1"/>
  <c r="P56" i="1" s="1"/>
  <c r="R56" i="1" s="1"/>
  <c r="T56" i="1" s="1"/>
  <c r="V56" i="1" s="1"/>
  <c r="F63" i="1"/>
  <c r="H63" i="1" s="1"/>
  <c r="J63" i="1" s="1"/>
  <c r="L63" i="1" s="1"/>
  <c r="N63" i="1" s="1"/>
  <c r="P63" i="1" s="1"/>
  <c r="R63" i="1" s="1"/>
  <c r="T63" i="1" s="1"/>
  <c r="V63" i="1" s="1"/>
  <c r="F64" i="1"/>
  <c r="H64" i="1" s="1"/>
  <c r="J64" i="1" s="1"/>
  <c r="L64" i="1" s="1"/>
  <c r="N64" i="1" s="1"/>
  <c r="P64" i="1" s="1"/>
  <c r="R64" i="1" s="1"/>
  <c r="T64" i="1" s="1"/>
  <c r="V64" i="1" s="1"/>
  <c r="F65" i="1"/>
  <c r="H65" i="1" s="1"/>
  <c r="J65" i="1" s="1"/>
  <c r="L65" i="1" s="1"/>
  <c r="N65" i="1" s="1"/>
  <c r="P65" i="1" s="1"/>
  <c r="R65" i="1" s="1"/>
  <c r="T65" i="1" s="1"/>
  <c r="V65" i="1" s="1"/>
  <c r="F66" i="1"/>
  <c r="H66" i="1" s="1"/>
  <c r="J66" i="1" s="1"/>
  <c r="L66" i="1" s="1"/>
  <c r="N66" i="1" s="1"/>
  <c r="P66" i="1" s="1"/>
  <c r="R66" i="1" s="1"/>
  <c r="T66" i="1" s="1"/>
  <c r="V66" i="1" s="1"/>
  <c r="F69" i="1"/>
  <c r="H69" i="1" s="1"/>
  <c r="J69" i="1" s="1"/>
  <c r="L69" i="1" s="1"/>
  <c r="N69" i="1" s="1"/>
  <c r="P69" i="1" s="1"/>
  <c r="R69" i="1" s="1"/>
  <c r="T69" i="1" s="1"/>
  <c r="V69" i="1" s="1"/>
  <c r="F70" i="1"/>
  <c r="H70" i="1" s="1"/>
  <c r="J70" i="1" s="1"/>
  <c r="L70" i="1" s="1"/>
  <c r="N70" i="1" s="1"/>
  <c r="P70" i="1" s="1"/>
  <c r="R70" i="1" s="1"/>
  <c r="T70" i="1" s="1"/>
  <c r="V70" i="1" s="1"/>
  <c r="F73" i="1"/>
  <c r="H73" i="1" s="1"/>
  <c r="J73" i="1" s="1"/>
  <c r="L73" i="1" s="1"/>
  <c r="N73" i="1" s="1"/>
  <c r="P73" i="1" s="1"/>
  <c r="R73" i="1" s="1"/>
  <c r="T73" i="1" s="1"/>
  <c r="V73" i="1" s="1"/>
  <c r="F74" i="1"/>
  <c r="H74" i="1" s="1"/>
  <c r="J74" i="1" s="1"/>
  <c r="L74" i="1" s="1"/>
  <c r="N74" i="1" s="1"/>
  <c r="P74" i="1" s="1"/>
  <c r="R74" i="1" s="1"/>
  <c r="T74" i="1" s="1"/>
  <c r="V74" i="1" s="1"/>
  <c r="F77" i="1"/>
  <c r="H77" i="1" s="1"/>
  <c r="J77" i="1" s="1"/>
  <c r="L77" i="1" s="1"/>
  <c r="N77" i="1" s="1"/>
  <c r="P77" i="1" s="1"/>
  <c r="R77" i="1" s="1"/>
  <c r="T77" i="1" s="1"/>
  <c r="V77" i="1" s="1"/>
  <c r="F78" i="1"/>
  <c r="H78" i="1" s="1"/>
  <c r="J78" i="1" s="1"/>
  <c r="L78" i="1" s="1"/>
  <c r="N78" i="1" s="1"/>
  <c r="P78" i="1" s="1"/>
  <c r="R78" i="1" s="1"/>
  <c r="T78" i="1" s="1"/>
  <c r="V78" i="1" s="1"/>
  <c r="F79" i="1"/>
  <c r="H79" i="1" s="1"/>
  <c r="J79" i="1" s="1"/>
  <c r="L79" i="1" s="1"/>
  <c r="N79" i="1" s="1"/>
  <c r="P79" i="1" s="1"/>
  <c r="R79" i="1" s="1"/>
  <c r="T79" i="1" s="1"/>
  <c r="V79" i="1" s="1"/>
  <c r="F83" i="1"/>
  <c r="H83" i="1" s="1"/>
  <c r="J83" i="1" s="1"/>
  <c r="L83" i="1" s="1"/>
  <c r="N83" i="1" s="1"/>
  <c r="P83" i="1" s="1"/>
  <c r="R83" i="1" s="1"/>
  <c r="T83" i="1" s="1"/>
  <c r="V83" i="1" s="1"/>
  <c r="F84" i="1"/>
  <c r="H84" i="1" s="1"/>
  <c r="J84" i="1" s="1"/>
  <c r="L84" i="1" s="1"/>
  <c r="N84" i="1" s="1"/>
  <c r="P84" i="1" s="1"/>
  <c r="R84" i="1" s="1"/>
  <c r="T84" i="1" s="1"/>
  <c r="V84" i="1" s="1"/>
  <c r="F85" i="1"/>
  <c r="H85" i="1" s="1"/>
  <c r="J85" i="1" s="1"/>
  <c r="L85" i="1" s="1"/>
  <c r="N85" i="1" s="1"/>
  <c r="P85" i="1" s="1"/>
  <c r="R85" i="1" s="1"/>
  <c r="T85" i="1" s="1"/>
  <c r="V85" i="1" s="1"/>
  <c r="F86" i="1"/>
  <c r="H86" i="1" s="1"/>
  <c r="J86" i="1" s="1"/>
  <c r="L86" i="1" s="1"/>
  <c r="N86" i="1" s="1"/>
  <c r="P86" i="1" s="1"/>
  <c r="R86" i="1" s="1"/>
  <c r="T86" i="1" s="1"/>
  <c r="V86" i="1" s="1"/>
  <c r="F87" i="1"/>
  <c r="H87" i="1" s="1"/>
  <c r="J87" i="1" s="1"/>
  <c r="L87" i="1" s="1"/>
  <c r="N87" i="1" s="1"/>
  <c r="P87" i="1" s="1"/>
  <c r="R87" i="1" s="1"/>
  <c r="T87" i="1" s="1"/>
  <c r="V87" i="1" s="1"/>
  <c r="F88" i="1"/>
  <c r="H88" i="1" s="1"/>
  <c r="J88" i="1" s="1"/>
  <c r="L88" i="1" s="1"/>
  <c r="N88" i="1" s="1"/>
  <c r="P88" i="1" s="1"/>
  <c r="R88" i="1" s="1"/>
  <c r="T88" i="1" s="1"/>
  <c r="V88" i="1" s="1"/>
  <c r="F89" i="1"/>
  <c r="H89" i="1" s="1"/>
  <c r="J89" i="1" s="1"/>
  <c r="L89" i="1" s="1"/>
  <c r="N89" i="1" s="1"/>
  <c r="P89" i="1" s="1"/>
  <c r="R89" i="1" s="1"/>
  <c r="T89" i="1" s="1"/>
  <c r="V89" i="1" s="1"/>
  <c r="F90" i="1"/>
  <c r="H90" i="1" s="1"/>
  <c r="J90" i="1" s="1"/>
  <c r="L90" i="1" s="1"/>
  <c r="N90" i="1" s="1"/>
  <c r="P90" i="1" s="1"/>
  <c r="R90" i="1" s="1"/>
  <c r="T90" i="1" s="1"/>
  <c r="V90" i="1" s="1"/>
  <c r="F91" i="1"/>
  <c r="H91" i="1" s="1"/>
  <c r="J91" i="1" s="1"/>
  <c r="L91" i="1" s="1"/>
  <c r="N91" i="1" s="1"/>
  <c r="P91" i="1" s="1"/>
  <c r="R91" i="1" s="1"/>
  <c r="T91" i="1" s="1"/>
  <c r="V91" i="1" s="1"/>
  <c r="F92" i="1"/>
  <c r="H92" i="1" s="1"/>
  <c r="J92" i="1" s="1"/>
  <c r="L92" i="1" s="1"/>
  <c r="N92" i="1" s="1"/>
  <c r="P92" i="1" s="1"/>
  <c r="R92" i="1" s="1"/>
  <c r="T92" i="1" s="1"/>
  <c r="V92" i="1" s="1"/>
  <c r="F93" i="1"/>
  <c r="H93" i="1" s="1"/>
  <c r="J93" i="1" s="1"/>
  <c r="L93" i="1" s="1"/>
  <c r="N93" i="1" s="1"/>
  <c r="P93" i="1" s="1"/>
  <c r="R93" i="1" s="1"/>
  <c r="T93" i="1" s="1"/>
  <c r="V93" i="1" s="1"/>
  <c r="F109" i="1"/>
  <c r="H109" i="1" s="1"/>
  <c r="J109" i="1" s="1"/>
  <c r="L109" i="1" s="1"/>
  <c r="N109" i="1" s="1"/>
  <c r="P109" i="1" s="1"/>
  <c r="R109" i="1" s="1"/>
  <c r="T109" i="1" s="1"/>
  <c r="V109" i="1" s="1"/>
  <c r="F110" i="1"/>
  <c r="H110" i="1" s="1"/>
  <c r="J110" i="1" s="1"/>
  <c r="L110" i="1" s="1"/>
  <c r="N110" i="1" s="1"/>
  <c r="P110" i="1" s="1"/>
  <c r="R110" i="1" s="1"/>
  <c r="T110" i="1" s="1"/>
  <c r="V110" i="1" s="1"/>
  <c r="F111" i="1"/>
  <c r="H111" i="1" s="1"/>
  <c r="J111" i="1" s="1"/>
  <c r="L111" i="1" s="1"/>
  <c r="N111" i="1" s="1"/>
  <c r="P111" i="1" s="1"/>
  <c r="R111" i="1" s="1"/>
  <c r="T111" i="1" s="1"/>
  <c r="V111" i="1" s="1"/>
  <c r="F113" i="1"/>
  <c r="H113" i="1" s="1"/>
  <c r="J113" i="1" s="1"/>
  <c r="L113" i="1" s="1"/>
  <c r="N113" i="1" s="1"/>
  <c r="P113" i="1" s="1"/>
  <c r="R113" i="1" s="1"/>
  <c r="T113" i="1" s="1"/>
  <c r="V113" i="1" s="1"/>
  <c r="F114" i="1"/>
  <c r="H114" i="1" s="1"/>
  <c r="J114" i="1" s="1"/>
  <c r="L114" i="1" s="1"/>
  <c r="N114" i="1" s="1"/>
  <c r="P114" i="1" s="1"/>
  <c r="R114" i="1" s="1"/>
  <c r="T114" i="1" s="1"/>
  <c r="V114" i="1" s="1"/>
  <c r="F115" i="1"/>
  <c r="H115" i="1" s="1"/>
  <c r="J115" i="1" s="1"/>
  <c r="L115" i="1" s="1"/>
  <c r="N115" i="1" s="1"/>
  <c r="P115" i="1" s="1"/>
  <c r="R115" i="1" s="1"/>
  <c r="T115" i="1" s="1"/>
  <c r="V115" i="1" s="1"/>
  <c r="F116" i="1"/>
  <c r="H116" i="1" s="1"/>
  <c r="J116" i="1" s="1"/>
  <c r="L116" i="1" s="1"/>
  <c r="N116" i="1" s="1"/>
  <c r="P116" i="1" s="1"/>
  <c r="R116" i="1" s="1"/>
  <c r="T116" i="1" s="1"/>
  <c r="V116" i="1" s="1"/>
  <c r="F117" i="1"/>
  <c r="H117" i="1" s="1"/>
  <c r="J117" i="1" s="1"/>
  <c r="L117" i="1" s="1"/>
  <c r="N117" i="1" s="1"/>
  <c r="P117" i="1" s="1"/>
  <c r="R117" i="1" s="1"/>
  <c r="T117" i="1" s="1"/>
  <c r="V117" i="1" s="1"/>
  <c r="F118" i="1"/>
  <c r="H118" i="1" s="1"/>
  <c r="J118" i="1" s="1"/>
  <c r="L118" i="1" s="1"/>
  <c r="N118" i="1" s="1"/>
  <c r="P118" i="1" s="1"/>
  <c r="R118" i="1" s="1"/>
  <c r="T118" i="1" s="1"/>
  <c r="V118" i="1" s="1"/>
  <c r="F120" i="1"/>
  <c r="H120" i="1" s="1"/>
  <c r="J120" i="1" s="1"/>
  <c r="L120" i="1" s="1"/>
  <c r="N120" i="1" s="1"/>
  <c r="P120" i="1" s="1"/>
  <c r="R120" i="1" s="1"/>
  <c r="T120" i="1" s="1"/>
  <c r="V120" i="1" s="1"/>
  <c r="F122" i="1"/>
  <c r="H122" i="1" s="1"/>
  <c r="J122" i="1" s="1"/>
  <c r="L122" i="1" s="1"/>
  <c r="N122" i="1" s="1"/>
  <c r="P122" i="1" s="1"/>
  <c r="R122" i="1" s="1"/>
  <c r="T122" i="1" s="1"/>
  <c r="V122" i="1" s="1"/>
  <c r="F124" i="1"/>
  <c r="H124" i="1" s="1"/>
  <c r="J124" i="1" s="1"/>
  <c r="L124" i="1" s="1"/>
  <c r="N124" i="1" s="1"/>
  <c r="P124" i="1" s="1"/>
  <c r="R124" i="1" s="1"/>
  <c r="T124" i="1" s="1"/>
  <c r="V124" i="1" s="1"/>
  <c r="F125" i="1"/>
  <c r="H125" i="1" s="1"/>
  <c r="J125" i="1" s="1"/>
  <c r="L125" i="1" s="1"/>
  <c r="N125" i="1" s="1"/>
  <c r="P125" i="1" s="1"/>
  <c r="R125" i="1" s="1"/>
  <c r="T125" i="1" s="1"/>
  <c r="V125" i="1" s="1"/>
  <c r="F127" i="1"/>
  <c r="H127" i="1" s="1"/>
  <c r="J127" i="1" s="1"/>
  <c r="L127" i="1" s="1"/>
  <c r="N127" i="1" s="1"/>
  <c r="P127" i="1" s="1"/>
  <c r="R127" i="1" s="1"/>
  <c r="T127" i="1" s="1"/>
  <c r="V127" i="1" s="1"/>
  <c r="F129" i="1"/>
  <c r="H129" i="1" s="1"/>
  <c r="J129" i="1" s="1"/>
  <c r="L129" i="1" s="1"/>
  <c r="N129" i="1" s="1"/>
  <c r="P129" i="1" s="1"/>
  <c r="R129" i="1" s="1"/>
  <c r="T129" i="1" s="1"/>
  <c r="V129" i="1" s="1"/>
  <c r="F131" i="1"/>
  <c r="H131" i="1" s="1"/>
  <c r="J131" i="1" s="1"/>
  <c r="L131" i="1" s="1"/>
  <c r="N131" i="1" s="1"/>
  <c r="P131" i="1" s="1"/>
  <c r="R131" i="1" s="1"/>
  <c r="T131" i="1" s="1"/>
  <c r="V131" i="1" s="1"/>
  <c r="F132" i="1"/>
  <c r="H132" i="1" s="1"/>
  <c r="J132" i="1" s="1"/>
  <c r="L132" i="1" s="1"/>
  <c r="N132" i="1" s="1"/>
  <c r="P132" i="1" s="1"/>
  <c r="R132" i="1" s="1"/>
  <c r="T132" i="1" s="1"/>
  <c r="V132" i="1" s="1"/>
  <c r="F135" i="1"/>
  <c r="H135" i="1" s="1"/>
  <c r="J135" i="1" s="1"/>
  <c r="L135" i="1" s="1"/>
  <c r="N135" i="1" s="1"/>
  <c r="P135" i="1" s="1"/>
  <c r="R135" i="1" s="1"/>
  <c r="T135" i="1" s="1"/>
  <c r="V135" i="1" s="1"/>
  <c r="F136" i="1"/>
  <c r="H136" i="1" s="1"/>
  <c r="J136" i="1" s="1"/>
  <c r="L136" i="1" s="1"/>
  <c r="N136" i="1" s="1"/>
  <c r="P136" i="1" s="1"/>
  <c r="R136" i="1" s="1"/>
  <c r="T136" i="1" s="1"/>
  <c r="V136" i="1" s="1"/>
  <c r="F137" i="1"/>
  <c r="H137" i="1" s="1"/>
  <c r="J137" i="1" s="1"/>
  <c r="L137" i="1" s="1"/>
  <c r="N137" i="1" s="1"/>
  <c r="P137" i="1" s="1"/>
  <c r="R137" i="1" s="1"/>
  <c r="T137" i="1" s="1"/>
  <c r="V137" i="1" s="1"/>
  <c r="F140" i="1"/>
  <c r="H140" i="1" s="1"/>
  <c r="J140" i="1" s="1"/>
  <c r="L140" i="1" s="1"/>
  <c r="N140" i="1" s="1"/>
  <c r="P140" i="1" s="1"/>
  <c r="R140" i="1" s="1"/>
  <c r="T140" i="1" s="1"/>
  <c r="V140" i="1" s="1"/>
  <c r="F143" i="1"/>
  <c r="H143" i="1" s="1"/>
  <c r="J143" i="1" s="1"/>
  <c r="L143" i="1" s="1"/>
  <c r="N143" i="1" s="1"/>
  <c r="P143" i="1" s="1"/>
  <c r="R143" i="1" s="1"/>
  <c r="T143" i="1" s="1"/>
  <c r="V143" i="1" s="1"/>
  <c r="F144" i="1"/>
  <c r="H144" i="1" s="1"/>
  <c r="J144" i="1" s="1"/>
  <c r="L144" i="1" s="1"/>
  <c r="N144" i="1" s="1"/>
  <c r="P144" i="1" s="1"/>
  <c r="R144" i="1" s="1"/>
  <c r="T144" i="1" s="1"/>
  <c r="V144" i="1" s="1"/>
  <c r="F149" i="1"/>
  <c r="H149" i="1" s="1"/>
  <c r="J149" i="1" s="1"/>
  <c r="L149" i="1" s="1"/>
  <c r="N149" i="1" s="1"/>
  <c r="P149" i="1" s="1"/>
  <c r="R149" i="1" s="1"/>
  <c r="T149" i="1" s="1"/>
  <c r="V149" i="1" s="1"/>
  <c r="F152" i="1"/>
  <c r="H152" i="1" s="1"/>
  <c r="J152" i="1" s="1"/>
  <c r="L152" i="1" s="1"/>
  <c r="N152" i="1" s="1"/>
  <c r="P152" i="1" s="1"/>
  <c r="R152" i="1" s="1"/>
  <c r="T152" i="1" s="1"/>
  <c r="V152" i="1" s="1"/>
  <c r="F153" i="1"/>
  <c r="H153" i="1" s="1"/>
  <c r="J153" i="1" s="1"/>
  <c r="L153" i="1" s="1"/>
  <c r="N153" i="1" s="1"/>
  <c r="P153" i="1" s="1"/>
  <c r="R153" i="1" s="1"/>
  <c r="T153" i="1" s="1"/>
  <c r="V153" i="1" s="1"/>
  <c r="F154" i="1"/>
  <c r="H154" i="1" s="1"/>
  <c r="J154" i="1" s="1"/>
  <c r="L154" i="1" s="1"/>
  <c r="N154" i="1" s="1"/>
  <c r="P154" i="1" s="1"/>
  <c r="R154" i="1" s="1"/>
  <c r="T154" i="1" s="1"/>
  <c r="V154" i="1" s="1"/>
  <c r="F155" i="1"/>
  <c r="H155" i="1" s="1"/>
  <c r="J155" i="1" s="1"/>
  <c r="L155" i="1" s="1"/>
  <c r="N155" i="1" s="1"/>
  <c r="P155" i="1" s="1"/>
  <c r="R155" i="1" s="1"/>
  <c r="T155" i="1" s="1"/>
  <c r="V155" i="1" s="1"/>
  <c r="F156" i="1"/>
  <c r="H156" i="1" s="1"/>
  <c r="J156" i="1" s="1"/>
  <c r="L156" i="1" s="1"/>
  <c r="N156" i="1" s="1"/>
  <c r="P156" i="1" s="1"/>
  <c r="R156" i="1" s="1"/>
  <c r="T156" i="1" s="1"/>
  <c r="V156" i="1" s="1"/>
  <c r="F157" i="1"/>
  <c r="H157" i="1" s="1"/>
  <c r="J157" i="1" s="1"/>
  <c r="L157" i="1" s="1"/>
  <c r="N157" i="1" s="1"/>
  <c r="P157" i="1" s="1"/>
  <c r="R157" i="1" s="1"/>
  <c r="T157" i="1" s="1"/>
  <c r="V157" i="1" s="1"/>
  <c r="F158" i="1"/>
  <c r="H158" i="1" s="1"/>
  <c r="J158" i="1" s="1"/>
  <c r="L158" i="1" s="1"/>
  <c r="N158" i="1" s="1"/>
  <c r="P158" i="1" s="1"/>
  <c r="R158" i="1" s="1"/>
  <c r="T158" i="1" s="1"/>
  <c r="V158" i="1" s="1"/>
  <c r="F159" i="1"/>
  <c r="H159" i="1" s="1"/>
  <c r="J159" i="1" s="1"/>
  <c r="L159" i="1" s="1"/>
  <c r="N159" i="1" s="1"/>
  <c r="P159" i="1" s="1"/>
  <c r="R159" i="1" s="1"/>
  <c r="T159" i="1" s="1"/>
  <c r="V159" i="1" s="1"/>
  <c r="F162" i="1"/>
  <c r="H162" i="1" s="1"/>
  <c r="J162" i="1" s="1"/>
  <c r="L162" i="1" s="1"/>
  <c r="N162" i="1" s="1"/>
  <c r="P162" i="1" s="1"/>
  <c r="R162" i="1" s="1"/>
  <c r="T162" i="1" s="1"/>
  <c r="V162" i="1" s="1"/>
  <c r="F163" i="1"/>
  <c r="H163" i="1" s="1"/>
  <c r="J163" i="1" s="1"/>
  <c r="L163" i="1" s="1"/>
  <c r="N163" i="1" s="1"/>
  <c r="P163" i="1" s="1"/>
  <c r="R163" i="1" s="1"/>
  <c r="T163" i="1" s="1"/>
  <c r="V163" i="1" s="1"/>
  <c r="F166" i="1"/>
  <c r="H166" i="1" s="1"/>
  <c r="J166" i="1" s="1"/>
  <c r="L166" i="1" s="1"/>
  <c r="N166" i="1" s="1"/>
  <c r="P166" i="1" s="1"/>
  <c r="R166" i="1" s="1"/>
  <c r="T166" i="1" s="1"/>
  <c r="V166" i="1" s="1"/>
  <c r="F167" i="1"/>
  <c r="H167" i="1" s="1"/>
  <c r="J167" i="1" s="1"/>
  <c r="L167" i="1" s="1"/>
  <c r="N167" i="1" s="1"/>
  <c r="P167" i="1" s="1"/>
  <c r="R167" i="1" s="1"/>
  <c r="T167" i="1" s="1"/>
  <c r="V167" i="1" s="1"/>
  <c r="F168" i="1"/>
  <c r="H168" i="1" s="1"/>
  <c r="J168" i="1" s="1"/>
  <c r="L168" i="1" s="1"/>
  <c r="N168" i="1" s="1"/>
  <c r="P168" i="1" s="1"/>
  <c r="R168" i="1" s="1"/>
  <c r="T168" i="1" s="1"/>
  <c r="V168" i="1" s="1"/>
  <c r="F182" i="1"/>
  <c r="H182" i="1" s="1"/>
  <c r="J182" i="1" s="1"/>
  <c r="L182" i="1" s="1"/>
  <c r="N182" i="1" s="1"/>
  <c r="P182" i="1" s="1"/>
  <c r="R182" i="1" s="1"/>
  <c r="T182" i="1" s="1"/>
  <c r="V182" i="1" s="1"/>
  <c r="F183" i="1"/>
  <c r="H183" i="1" s="1"/>
  <c r="J183" i="1" s="1"/>
  <c r="L183" i="1" s="1"/>
  <c r="N183" i="1" s="1"/>
  <c r="P183" i="1" s="1"/>
  <c r="R183" i="1" s="1"/>
  <c r="T183" i="1" s="1"/>
  <c r="V183" i="1" s="1"/>
  <c r="F186" i="1"/>
  <c r="H186" i="1" s="1"/>
  <c r="J186" i="1" s="1"/>
  <c r="L186" i="1" s="1"/>
  <c r="N186" i="1" s="1"/>
  <c r="P186" i="1" s="1"/>
  <c r="R186" i="1" s="1"/>
  <c r="T186" i="1" s="1"/>
  <c r="V186" i="1" s="1"/>
  <c r="F187" i="1"/>
  <c r="H187" i="1" s="1"/>
  <c r="J187" i="1" s="1"/>
  <c r="L187" i="1" s="1"/>
  <c r="N187" i="1" s="1"/>
  <c r="P187" i="1" s="1"/>
  <c r="R187" i="1" s="1"/>
  <c r="T187" i="1" s="1"/>
  <c r="V187" i="1" s="1"/>
  <c r="F190" i="1"/>
  <c r="H190" i="1" s="1"/>
  <c r="J190" i="1" s="1"/>
  <c r="L190" i="1" s="1"/>
  <c r="N190" i="1" s="1"/>
  <c r="P190" i="1" s="1"/>
  <c r="R190" i="1" s="1"/>
  <c r="T190" i="1" s="1"/>
  <c r="V190" i="1" s="1"/>
  <c r="F191" i="1"/>
  <c r="H191" i="1" s="1"/>
  <c r="J191" i="1" s="1"/>
  <c r="L191" i="1" s="1"/>
  <c r="N191" i="1" s="1"/>
  <c r="P191" i="1" s="1"/>
  <c r="R191" i="1" s="1"/>
  <c r="T191" i="1" s="1"/>
  <c r="V191" i="1" s="1"/>
  <c r="F194" i="1"/>
  <c r="H194" i="1" s="1"/>
  <c r="J194" i="1" s="1"/>
  <c r="L194" i="1" s="1"/>
  <c r="N194" i="1" s="1"/>
  <c r="P194" i="1" s="1"/>
  <c r="R194" i="1" s="1"/>
  <c r="T194" i="1" s="1"/>
  <c r="V194" i="1" s="1"/>
  <c r="F195" i="1"/>
  <c r="H195" i="1" s="1"/>
  <c r="J195" i="1" s="1"/>
  <c r="L195" i="1" s="1"/>
  <c r="N195" i="1" s="1"/>
  <c r="P195" i="1" s="1"/>
  <c r="R195" i="1" s="1"/>
  <c r="T195" i="1" s="1"/>
  <c r="V195" i="1" s="1"/>
  <c r="F198" i="1"/>
  <c r="H198" i="1" s="1"/>
  <c r="J198" i="1" s="1"/>
  <c r="L198" i="1" s="1"/>
  <c r="N198" i="1" s="1"/>
  <c r="P198" i="1" s="1"/>
  <c r="R198" i="1" s="1"/>
  <c r="T198" i="1" s="1"/>
  <c r="V198" i="1" s="1"/>
  <c r="F199" i="1"/>
  <c r="H199" i="1" s="1"/>
  <c r="J199" i="1" s="1"/>
  <c r="L199" i="1" s="1"/>
  <c r="N199" i="1" s="1"/>
  <c r="P199" i="1" s="1"/>
  <c r="R199" i="1" s="1"/>
  <c r="T199" i="1" s="1"/>
  <c r="V199" i="1" s="1"/>
  <c r="F202" i="1"/>
  <c r="H202" i="1" s="1"/>
  <c r="J202" i="1" s="1"/>
  <c r="L202" i="1" s="1"/>
  <c r="N202" i="1" s="1"/>
  <c r="P202" i="1" s="1"/>
  <c r="R202" i="1" s="1"/>
  <c r="T202" i="1" s="1"/>
  <c r="V202" i="1" s="1"/>
  <c r="F203" i="1"/>
  <c r="H203" i="1" s="1"/>
  <c r="J203" i="1" s="1"/>
  <c r="L203" i="1" s="1"/>
  <c r="N203" i="1" s="1"/>
  <c r="P203" i="1" s="1"/>
  <c r="R203" i="1" s="1"/>
  <c r="T203" i="1" s="1"/>
  <c r="V203" i="1" s="1"/>
  <c r="F204" i="1"/>
  <c r="H204" i="1" s="1"/>
  <c r="J204" i="1" s="1"/>
  <c r="L204" i="1" s="1"/>
  <c r="N204" i="1" s="1"/>
  <c r="P204" i="1" s="1"/>
  <c r="R204" i="1" s="1"/>
  <c r="T204" i="1" s="1"/>
  <c r="V204" i="1" s="1"/>
  <c r="F207" i="1"/>
  <c r="H207" i="1" s="1"/>
  <c r="J207" i="1" s="1"/>
  <c r="L207" i="1" s="1"/>
  <c r="N207" i="1" s="1"/>
  <c r="P207" i="1" s="1"/>
  <c r="R207" i="1" s="1"/>
  <c r="T207" i="1" s="1"/>
  <c r="V207" i="1" s="1"/>
  <c r="F208" i="1"/>
  <c r="H208" i="1" s="1"/>
  <c r="J208" i="1" s="1"/>
  <c r="L208" i="1" s="1"/>
  <c r="N208" i="1" s="1"/>
  <c r="P208" i="1" s="1"/>
  <c r="R208" i="1" s="1"/>
  <c r="T208" i="1" s="1"/>
  <c r="V208" i="1" s="1"/>
  <c r="F211" i="1"/>
  <c r="H211" i="1" s="1"/>
  <c r="J211" i="1" s="1"/>
  <c r="L211" i="1" s="1"/>
  <c r="N211" i="1" s="1"/>
  <c r="P211" i="1" s="1"/>
  <c r="R211" i="1" s="1"/>
  <c r="T211" i="1" s="1"/>
  <c r="V211" i="1" s="1"/>
  <c r="F212" i="1"/>
  <c r="H212" i="1" s="1"/>
  <c r="J212" i="1" s="1"/>
  <c r="L212" i="1" s="1"/>
  <c r="N212" i="1" s="1"/>
  <c r="P212" i="1" s="1"/>
  <c r="R212" i="1" s="1"/>
  <c r="T212" i="1" s="1"/>
  <c r="V212" i="1" s="1"/>
  <c r="F215" i="1"/>
  <c r="H215" i="1" s="1"/>
  <c r="J215" i="1" s="1"/>
  <c r="L215" i="1" s="1"/>
  <c r="N215" i="1" s="1"/>
  <c r="P215" i="1" s="1"/>
  <c r="R215" i="1" s="1"/>
  <c r="T215" i="1" s="1"/>
  <c r="V215" i="1" s="1"/>
  <c r="F216" i="1"/>
  <c r="H216" i="1" s="1"/>
  <c r="J216" i="1" s="1"/>
  <c r="L216" i="1" s="1"/>
  <c r="N216" i="1" s="1"/>
  <c r="P216" i="1" s="1"/>
  <c r="R216" i="1" s="1"/>
  <c r="T216" i="1" s="1"/>
  <c r="V216" i="1" s="1"/>
  <c r="F219" i="1"/>
  <c r="H219" i="1" s="1"/>
  <c r="J219" i="1" s="1"/>
  <c r="L219" i="1" s="1"/>
  <c r="N219" i="1" s="1"/>
  <c r="P219" i="1" s="1"/>
  <c r="R219" i="1" s="1"/>
  <c r="T219" i="1" s="1"/>
  <c r="V219" i="1" s="1"/>
  <c r="F220" i="1"/>
  <c r="H220" i="1" s="1"/>
  <c r="J220" i="1" s="1"/>
  <c r="L220" i="1" s="1"/>
  <c r="N220" i="1" s="1"/>
  <c r="P220" i="1" s="1"/>
  <c r="R220" i="1" s="1"/>
  <c r="T220" i="1" s="1"/>
  <c r="V220" i="1" s="1"/>
  <c r="F223" i="1"/>
  <c r="H223" i="1" s="1"/>
  <c r="J223" i="1" s="1"/>
  <c r="L223" i="1" s="1"/>
  <c r="N223" i="1" s="1"/>
  <c r="P223" i="1" s="1"/>
  <c r="R223" i="1" s="1"/>
  <c r="T223" i="1" s="1"/>
  <c r="V223" i="1" s="1"/>
  <c r="F224" i="1"/>
  <c r="H224" i="1" s="1"/>
  <c r="J224" i="1" s="1"/>
  <c r="L224" i="1" s="1"/>
  <c r="N224" i="1" s="1"/>
  <c r="P224" i="1" s="1"/>
  <c r="R224" i="1" s="1"/>
  <c r="T224" i="1" s="1"/>
  <c r="V224" i="1" s="1"/>
  <c r="F227" i="1"/>
  <c r="H227" i="1" s="1"/>
  <c r="J227" i="1" s="1"/>
  <c r="L227" i="1" s="1"/>
  <c r="N227" i="1" s="1"/>
  <c r="P227" i="1" s="1"/>
  <c r="R227" i="1" s="1"/>
  <c r="T227" i="1" s="1"/>
  <c r="V227" i="1" s="1"/>
  <c r="F228" i="1"/>
  <c r="H228" i="1" s="1"/>
  <c r="J228" i="1" s="1"/>
  <c r="L228" i="1" s="1"/>
  <c r="N228" i="1" s="1"/>
  <c r="P228" i="1" s="1"/>
  <c r="R228" i="1" s="1"/>
  <c r="T228" i="1" s="1"/>
  <c r="V228" i="1" s="1"/>
  <c r="F231" i="1"/>
  <c r="H231" i="1" s="1"/>
  <c r="J231" i="1" s="1"/>
  <c r="L231" i="1" s="1"/>
  <c r="N231" i="1" s="1"/>
  <c r="P231" i="1" s="1"/>
  <c r="R231" i="1" s="1"/>
  <c r="T231" i="1" s="1"/>
  <c r="V231" i="1" s="1"/>
  <c r="F232" i="1"/>
  <c r="H232" i="1" s="1"/>
  <c r="J232" i="1" s="1"/>
  <c r="L232" i="1" s="1"/>
  <c r="N232" i="1" s="1"/>
  <c r="P232" i="1" s="1"/>
  <c r="R232" i="1" s="1"/>
  <c r="T232" i="1" s="1"/>
  <c r="V232" i="1" s="1"/>
  <c r="F235" i="1"/>
  <c r="H235" i="1" s="1"/>
  <c r="J235" i="1" s="1"/>
  <c r="L235" i="1" s="1"/>
  <c r="N235" i="1" s="1"/>
  <c r="P235" i="1" s="1"/>
  <c r="R235" i="1" s="1"/>
  <c r="T235" i="1" s="1"/>
  <c r="V235" i="1" s="1"/>
  <c r="F236" i="1"/>
  <c r="H236" i="1" s="1"/>
  <c r="J236" i="1" s="1"/>
  <c r="L236" i="1" s="1"/>
  <c r="N236" i="1" s="1"/>
  <c r="P236" i="1" s="1"/>
  <c r="R236" i="1" s="1"/>
  <c r="T236" i="1" s="1"/>
  <c r="V236" i="1" s="1"/>
  <c r="F239" i="1"/>
  <c r="H239" i="1" s="1"/>
  <c r="J239" i="1" s="1"/>
  <c r="L239" i="1" s="1"/>
  <c r="N239" i="1" s="1"/>
  <c r="P239" i="1" s="1"/>
  <c r="R239" i="1" s="1"/>
  <c r="T239" i="1" s="1"/>
  <c r="V239" i="1" s="1"/>
  <c r="F240" i="1"/>
  <c r="H240" i="1" s="1"/>
  <c r="J240" i="1" s="1"/>
  <c r="L240" i="1" s="1"/>
  <c r="N240" i="1" s="1"/>
  <c r="P240" i="1" s="1"/>
  <c r="R240" i="1" s="1"/>
  <c r="T240" i="1" s="1"/>
  <c r="V240" i="1" s="1"/>
  <c r="F241" i="1"/>
  <c r="H241" i="1" s="1"/>
  <c r="J241" i="1" s="1"/>
  <c r="L241" i="1" s="1"/>
  <c r="N241" i="1" s="1"/>
  <c r="P241" i="1" s="1"/>
  <c r="R241" i="1" s="1"/>
  <c r="T241" i="1" s="1"/>
  <c r="V241" i="1" s="1"/>
  <c r="F242" i="1"/>
  <c r="H242" i="1" s="1"/>
  <c r="J242" i="1" s="1"/>
  <c r="L242" i="1" s="1"/>
  <c r="N242" i="1" s="1"/>
  <c r="P242" i="1" s="1"/>
  <c r="R242" i="1" s="1"/>
  <c r="T242" i="1" s="1"/>
  <c r="V242" i="1" s="1"/>
  <c r="F243" i="1"/>
  <c r="H243" i="1" s="1"/>
  <c r="J243" i="1" s="1"/>
  <c r="L243" i="1" s="1"/>
  <c r="N243" i="1" s="1"/>
  <c r="P243" i="1" s="1"/>
  <c r="R243" i="1" s="1"/>
  <c r="T243" i="1" s="1"/>
  <c r="V243" i="1" s="1"/>
  <c r="F244" i="1"/>
  <c r="H244" i="1" s="1"/>
  <c r="J244" i="1" s="1"/>
  <c r="L244" i="1" s="1"/>
  <c r="N244" i="1" s="1"/>
  <c r="P244" i="1" s="1"/>
  <c r="R244" i="1" s="1"/>
  <c r="T244" i="1" s="1"/>
  <c r="V244" i="1" s="1"/>
  <c r="F247" i="1"/>
  <c r="H247" i="1" s="1"/>
  <c r="J247" i="1" s="1"/>
  <c r="L247" i="1" s="1"/>
  <c r="N247" i="1" s="1"/>
  <c r="P247" i="1" s="1"/>
  <c r="R247" i="1" s="1"/>
  <c r="T247" i="1" s="1"/>
  <c r="V247" i="1" s="1"/>
  <c r="F248" i="1"/>
  <c r="H248" i="1" s="1"/>
  <c r="J248" i="1" s="1"/>
  <c r="L248" i="1" s="1"/>
  <c r="N248" i="1" s="1"/>
  <c r="P248" i="1" s="1"/>
  <c r="R248" i="1" s="1"/>
  <c r="T248" i="1" s="1"/>
  <c r="V248" i="1" s="1"/>
  <c r="F251" i="1"/>
  <c r="H251" i="1" s="1"/>
  <c r="J251" i="1" s="1"/>
  <c r="L251" i="1" s="1"/>
  <c r="N251" i="1" s="1"/>
  <c r="P251" i="1" s="1"/>
  <c r="R251" i="1" s="1"/>
  <c r="T251" i="1" s="1"/>
  <c r="V251" i="1" s="1"/>
  <c r="F252" i="1"/>
  <c r="H252" i="1" s="1"/>
  <c r="J252" i="1" s="1"/>
  <c r="L252" i="1" s="1"/>
  <c r="N252" i="1" s="1"/>
  <c r="P252" i="1" s="1"/>
  <c r="R252" i="1" s="1"/>
  <c r="T252" i="1" s="1"/>
  <c r="V252" i="1" s="1"/>
  <c r="F255" i="1"/>
  <c r="H255" i="1" s="1"/>
  <c r="J255" i="1" s="1"/>
  <c r="L255" i="1" s="1"/>
  <c r="N255" i="1" s="1"/>
  <c r="P255" i="1" s="1"/>
  <c r="R255" i="1" s="1"/>
  <c r="T255" i="1" s="1"/>
  <c r="V255" i="1" s="1"/>
  <c r="F256" i="1"/>
  <c r="H256" i="1" s="1"/>
  <c r="J256" i="1" s="1"/>
  <c r="L256" i="1" s="1"/>
  <c r="N256" i="1" s="1"/>
  <c r="P256" i="1" s="1"/>
  <c r="R256" i="1" s="1"/>
  <c r="T256" i="1" s="1"/>
  <c r="V256" i="1" s="1"/>
  <c r="F282" i="1"/>
  <c r="H282" i="1" s="1"/>
  <c r="J282" i="1" s="1"/>
  <c r="L282" i="1" s="1"/>
  <c r="N282" i="1" s="1"/>
  <c r="P282" i="1" s="1"/>
  <c r="R282" i="1" s="1"/>
  <c r="T282" i="1" s="1"/>
  <c r="V282" i="1" s="1"/>
  <c r="F285" i="1"/>
  <c r="H285" i="1" s="1"/>
  <c r="J285" i="1" s="1"/>
  <c r="L285" i="1" s="1"/>
  <c r="N285" i="1" s="1"/>
  <c r="P285" i="1" s="1"/>
  <c r="R285" i="1" s="1"/>
  <c r="T285" i="1" s="1"/>
  <c r="V285" i="1" s="1"/>
  <c r="F294" i="1"/>
  <c r="H294" i="1" s="1"/>
  <c r="J294" i="1" s="1"/>
  <c r="L294" i="1" s="1"/>
  <c r="N294" i="1" s="1"/>
  <c r="P294" i="1" s="1"/>
  <c r="R294" i="1" s="1"/>
  <c r="T294" i="1" s="1"/>
  <c r="V294" i="1" s="1"/>
  <c r="F297" i="1"/>
  <c r="H297" i="1" s="1"/>
  <c r="J297" i="1" s="1"/>
  <c r="L297" i="1" s="1"/>
  <c r="N297" i="1" s="1"/>
  <c r="P297" i="1" s="1"/>
  <c r="R297" i="1" s="1"/>
  <c r="T297" i="1" s="1"/>
  <c r="V297" i="1" s="1"/>
  <c r="F298" i="1"/>
  <c r="H298" i="1" s="1"/>
  <c r="J298" i="1" s="1"/>
  <c r="L298" i="1" s="1"/>
  <c r="N298" i="1" s="1"/>
  <c r="P298" i="1" s="1"/>
  <c r="R298" i="1" s="1"/>
  <c r="T298" i="1" s="1"/>
  <c r="V298" i="1" s="1"/>
  <c r="F299" i="1"/>
  <c r="H299" i="1" s="1"/>
  <c r="J299" i="1" s="1"/>
  <c r="L299" i="1" s="1"/>
  <c r="N299" i="1" s="1"/>
  <c r="P299" i="1" s="1"/>
  <c r="R299" i="1" s="1"/>
  <c r="T299" i="1" s="1"/>
  <c r="V299" i="1" s="1"/>
  <c r="F300" i="1"/>
  <c r="H300" i="1" s="1"/>
  <c r="J300" i="1" s="1"/>
  <c r="L300" i="1" s="1"/>
  <c r="N300" i="1" s="1"/>
  <c r="P300" i="1" s="1"/>
  <c r="R300" i="1" s="1"/>
  <c r="T300" i="1" s="1"/>
  <c r="V300" i="1" s="1"/>
  <c r="F301" i="1"/>
  <c r="H301" i="1" s="1"/>
  <c r="J301" i="1" s="1"/>
  <c r="L301" i="1" s="1"/>
  <c r="N301" i="1" s="1"/>
  <c r="P301" i="1" s="1"/>
  <c r="R301" i="1" s="1"/>
  <c r="T301" i="1" s="1"/>
  <c r="V301" i="1" s="1"/>
  <c r="F302" i="1"/>
  <c r="H302" i="1" s="1"/>
  <c r="J302" i="1" s="1"/>
  <c r="L302" i="1" s="1"/>
  <c r="N302" i="1" s="1"/>
  <c r="P302" i="1" s="1"/>
  <c r="R302" i="1" s="1"/>
  <c r="T302" i="1" s="1"/>
  <c r="V302" i="1" s="1"/>
  <c r="F303" i="1"/>
  <c r="H303" i="1" s="1"/>
  <c r="J303" i="1" s="1"/>
  <c r="L303" i="1" s="1"/>
  <c r="N303" i="1" s="1"/>
  <c r="P303" i="1" s="1"/>
  <c r="R303" i="1" s="1"/>
  <c r="T303" i="1" s="1"/>
  <c r="V303" i="1" s="1"/>
  <c r="F306" i="1"/>
  <c r="H306" i="1" s="1"/>
  <c r="J306" i="1" s="1"/>
  <c r="L306" i="1" s="1"/>
  <c r="N306" i="1" s="1"/>
  <c r="P306" i="1" s="1"/>
  <c r="R306" i="1" s="1"/>
  <c r="T306" i="1" s="1"/>
  <c r="V306" i="1" s="1"/>
  <c r="F307" i="1"/>
  <c r="H307" i="1" s="1"/>
  <c r="J307" i="1" s="1"/>
  <c r="L307" i="1" s="1"/>
  <c r="N307" i="1" s="1"/>
  <c r="P307" i="1" s="1"/>
  <c r="R307" i="1" s="1"/>
  <c r="T307" i="1" s="1"/>
  <c r="V307" i="1" s="1"/>
  <c r="F308" i="1"/>
  <c r="H308" i="1" s="1"/>
  <c r="J308" i="1" s="1"/>
  <c r="L308" i="1" s="1"/>
  <c r="N308" i="1" s="1"/>
  <c r="P308" i="1" s="1"/>
  <c r="R308" i="1" s="1"/>
  <c r="T308" i="1" s="1"/>
  <c r="V308" i="1" s="1"/>
  <c r="F311" i="1"/>
  <c r="H311" i="1" s="1"/>
  <c r="J311" i="1" s="1"/>
  <c r="L311" i="1" s="1"/>
  <c r="N311" i="1" s="1"/>
  <c r="P311" i="1" s="1"/>
  <c r="R311" i="1" s="1"/>
  <c r="T311" i="1" s="1"/>
  <c r="V311" i="1" s="1"/>
  <c r="AP341" i="1" l="1"/>
  <c r="Y341" i="1"/>
  <c r="F341" i="1"/>
  <c r="AA23" i="1"/>
  <c r="AA341" i="1" s="1"/>
  <c r="H23" i="1"/>
  <c r="H341" i="1" s="1"/>
  <c r="AR23" i="1"/>
  <c r="AR341" i="1" s="1"/>
  <c r="Z342" i="1"/>
  <c r="Z343" i="1" s="1"/>
  <c r="AQ342" i="1"/>
  <c r="AQ343" i="1" s="1"/>
  <c r="L42" i="1"/>
  <c r="N42" i="1" s="1"/>
  <c r="P42" i="1" s="1"/>
  <c r="R42" i="1" s="1"/>
  <c r="T42" i="1" s="1"/>
  <c r="V42" i="1" s="1"/>
  <c r="G325" i="1"/>
  <c r="G342" i="1" s="1"/>
  <c r="G343" i="1" s="1"/>
  <c r="AO147" i="1"/>
  <c r="AO337" i="1"/>
  <c r="AO335" i="1"/>
  <c r="AO296" i="1"/>
  <c r="AO293" i="1"/>
  <c r="AO283" i="1"/>
  <c r="AO280" i="1"/>
  <c r="AO279" i="1"/>
  <c r="AO276" i="1" s="1"/>
  <c r="AO253" i="1"/>
  <c r="AO249" i="1"/>
  <c r="AO245" i="1"/>
  <c r="AO237" i="1"/>
  <c r="AO336" i="1" s="1"/>
  <c r="AO233" i="1"/>
  <c r="AO229" i="1"/>
  <c r="AO225" i="1"/>
  <c r="AO221" i="1"/>
  <c r="AO217" i="1"/>
  <c r="AO213" i="1"/>
  <c r="AO209" i="1"/>
  <c r="AO205" i="1"/>
  <c r="AO200" i="1"/>
  <c r="AO196" i="1"/>
  <c r="AO192" i="1"/>
  <c r="AO188" i="1"/>
  <c r="AO184" i="1"/>
  <c r="AO180" i="1"/>
  <c r="AO178" i="1"/>
  <c r="AO327" i="1" s="1"/>
  <c r="AO177" i="1"/>
  <c r="AO164" i="1"/>
  <c r="AO160" i="1"/>
  <c r="AO150" i="1"/>
  <c r="AO148" i="1"/>
  <c r="AO141" i="1"/>
  <c r="AO138" i="1"/>
  <c r="AO133" i="1"/>
  <c r="AO108" i="1"/>
  <c r="AO330" i="1" s="1"/>
  <c r="AO107" i="1"/>
  <c r="AO106" i="1"/>
  <c r="AO105" i="1"/>
  <c r="AO75" i="1"/>
  <c r="AO71" i="1"/>
  <c r="AO67" i="1"/>
  <c r="AO61" i="1"/>
  <c r="AO52" i="1"/>
  <c r="AO47" i="1"/>
  <c r="AO36" i="1"/>
  <c r="AO31" i="1"/>
  <c r="AO26" i="1"/>
  <c r="AO21" i="1"/>
  <c r="AO20" i="1"/>
  <c r="X337" i="1"/>
  <c r="X335" i="1"/>
  <c r="X296" i="1"/>
  <c r="X293" i="1"/>
  <c r="X283" i="1"/>
  <c r="X280" i="1"/>
  <c r="X279" i="1"/>
  <c r="X276" i="1" s="1"/>
  <c r="X253" i="1"/>
  <c r="X249" i="1"/>
  <c r="X245" i="1"/>
  <c r="X237" i="1"/>
  <c r="X336" i="1" s="1"/>
  <c r="X233" i="1"/>
  <c r="X229" i="1"/>
  <c r="X225" i="1"/>
  <c r="X221" i="1"/>
  <c r="X217" i="1"/>
  <c r="X213" i="1"/>
  <c r="X209" i="1"/>
  <c r="X205" i="1"/>
  <c r="X200" i="1"/>
  <c r="X196" i="1"/>
  <c r="X192" i="1"/>
  <c r="X188" i="1"/>
  <c r="X184" i="1"/>
  <c r="X180" i="1"/>
  <c r="X178" i="1"/>
  <c r="X327" i="1" s="1"/>
  <c r="X177" i="1"/>
  <c r="X164" i="1"/>
  <c r="X160" i="1"/>
  <c r="X150" i="1"/>
  <c r="X148" i="1"/>
  <c r="X147" i="1"/>
  <c r="X141" i="1"/>
  <c r="X138" i="1"/>
  <c r="X133" i="1"/>
  <c r="X108" i="1"/>
  <c r="X330" i="1" s="1"/>
  <c r="X107" i="1"/>
  <c r="X106" i="1"/>
  <c r="X105" i="1"/>
  <c r="X75" i="1"/>
  <c r="X71" i="1"/>
  <c r="X67" i="1"/>
  <c r="X61" i="1"/>
  <c r="X52" i="1"/>
  <c r="X47" i="1"/>
  <c r="X36" i="1"/>
  <c r="X31" i="1"/>
  <c r="X26" i="1"/>
  <c r="X21" i="1"/>
  <c r="X20" i="1"/>
  <c r="E337" i="1"/>
  <c r="E335" i="1"/>
  <c r="E296" i="1"/>
  <c r="E293" i="1"/>
  <c r="E283" i="1"/>
  <c r="E280" i="1"/>
  <c r="E279" i="1"/>
  <c r="E276" i="1" s="1"/>
  <c r="E253" i="1"/>
  <c r="E249" i="1"/>
  <c r="E245" i="1"/>
  <c r="E237" i="1"/>
  <c r="E336" i="1" s="1"/>
  <c r="E233" i="1"/>
  <c r="E229" i="1"/>
  <c r="E225" i="1"/>
  <c r="E221" i="1"/>
  <c r="E217" i="1"/>
  <c r="E213" i="1"/>
  <c r="E209" i="1"/>
  <c r="E205" i="1"/>
  <c r="E200" i="1"/>
  <c r="E196" i="1"/>
  <c r="E192" i="1"/>
  <c r="E188" i="1"/>
  <c r="E184" i="1"/>
  <c r="E180" i="1"/>
  <c r="E178" i="1"/>
  <c r="E327" i="1" s="1"/>
  <c r="E177" i="1"/>
  <c r="E164" i="1"/>
  <c r="E160" i="1"/>
  <c r="E150" i="1"/>
  <c r="E148" i="1"/>
  <c r="E147" i="1"/>
  <c r="E141" i="1"/>
  <c r="E138" i="1"/>
  <c r="E133" i="1"/>
  <c r="E108" i="1"/>
  <c r="E330" i="1" s="1"/>
  <c r="E107" i="1"/>
  <c r="E106" i="1"/>
  <c r="E105" i="1"/>
  <c r="E75" i="1"/>
  <c r="E71" i="1"/>
  <c r="E67" i="1"/>
  <c r="E61" i="1"/>
  <c r="E52" i="1"/>
  <c r="E47" i="1"/>
  <c r="E36" i="1"/>
  <c r="E31" i="1"/>
  <c r="E26" i="1"/>
  <c r="E21" i="1"/>
  <c r="E20" i="1"/>
  <c r="E19" i="1"/>
  <c r="J23" i="1" l="1"/>
  <c r="J341" i="1" s="1"/>
  <c r="AT23" i="1"/>
  <c r="AT341" i="1" s="1"/>
  <c r="AC23" i="1"/>
  <c r="AC341" i="1" s="1"/>
  <c r="E332" i="1"/>
  <c r="X332" i="1"/>
  <c r="AO332" i="1"/>
  <c r="X329" i="1"/>
  <c r="E328" i="1"/>
  <c r="AO175" i="1"/>
  <c r="AO145" i="1"/>
  <c r="AO334" i="1"/>
  <c r="AO329" i="1"/>
  <c r="AO328" i="1"/>
  <c r="AO333" i="1"/>
  <c r="AO103" i="1"/>
  <c r="AO16" i="1"/>
  <c r="X175" i="1"/>
  <c r="X334" i="1"/>
  <c r="X145" i="1"/>
  <c r="X333" i="1"/>
  <c r="X328" i="1"/>
  <c r="X103" i="1"/>
  <c r="X16" i="1"/>
  <c r="E175" i="1"/>
  <c r="E334" i="1"/>
  <c r="E329" i="1"/>
  <c r="E333" i="1"/>
  <c r="E103" i="1"/>
  <c r="E16" i="1"/>
  <c r="W337" i="1"/>
  <c r="Y337" i="1" s="1"/>
  <c r="AA337" i="1" s="1"/>
  <c r="AC337" i="1" s="1"/>
  <c r="AE337" i="1" s="1"/>
  <c r="AG337" i="1" s="1"/>
  <c r="AI337" i="1" s="1"/>
  <c r="AK337" i="1" s="1"/>
  <c r="AM337" i="1" s="1"/>
  <c r="AN337" i="1"/>
  <c r="AP337" i="1" s="1"/>
  <c r="AR337" i="1" s="1"/>
  <c r="AT337" i="1" s="1"/>
  <c r="AV337" i="1" s="1"/>
  <c r="AX337" i="1" s="1"/>
  <c r="AZ337" i="1" s="1"/>
  <c r="BB337" i="1" s="1"/>
  <c r="D337" i="1"/>
  <c r="F337" i="1" s="1"/>
  <c r="H337" i="1" s="1"/>
  <c r="J337" i="1" s="1"/>
  <c r="L337" i="1" s="1"/>
  <c r="N337" i="1" s="1"/>
  <c r="P337" i="1" s="1"/>
  <c r="R337" i="1" s="1"/>
  <c r="T337" i="1" s="1"/>
  <c r="V337" i="1" s="1"/>
  <c r="AV23" i="1" l="1"/>
  <c r="AV341" i="1" s="1"/>
  <c r="AE23" i="1"/>
  <c r="AE341" i="1" s="1"/>
  <c r="L23" i="1"/>
  <c r="L341" i="1" s="1"/>
  <c r="AP18" i="1"/>
  <c r="AO325" i="1"/>
  <c r="AO340" i="1" s="1"/>
  <c r="X325" i="1"/>
  <c r="X340" i="1" s="1"/>
  <c r="E325" i="1"/>
  <c r="E342" i="1" s="1"/>
  <c r="E343" i="1" s="1"/>
  <c r="F18" i="1"/>
  <c r="AG23" i="1" l="1"/>
  <c r="AG341" i="1" s="1"/>
  <c r="N23" i="1"/>
  <c r="N341" i="1" s="1"/>
  <c r="AX23" i="1"/>
  <c r="AX341" i="1" s="1"/>
  <c r="X342" i="1"/>
  <c r="X343" i="1" s="1"/>
  <c r="AO342" i="1"/>
  <c r="AO343" i="1" s="1"/>
  <c r="AR18" i="1"/>
  <c r="D335" i="1"/>
  <c r="F335" i="1" s="1"/>
  <c r="H335" i="1" s="1"/>
  <c r="J335" i="1" s="1"/>
  <c r="L335" i="1" s="1"/>
  <c r="N335" i="1" s="1"/>
  <c r="P335" i="1" s="1"/>
  <c r="R335" i="1" s="1"/>
  <c r="T335" i="1" s="1"/>
  <c r="V335" i="1" s="1"/>
  <c r="P23" i="1" l="1"/>
  <c r="P341" i="1" s="1"/>
  <c r="AZ23" i="1"/>
  <c r="AZ341" i="1" s="1"/>
  <c r="AI23" i="1"/>
  <c r="AI341" i="1" s="1"/>
  <c r="H18" i="1"/>
  <c r="AT18" i="1"/>
  <c r="W335" i="1"/>
  <c r="Y335" i="1" s="1"/>
  <c r="AA335" i="1" s="1"/>
  <c r="AC335" i="1" s="1"/>
  <c r="AE335" i="1" s="1"/>
  <c r="AG335" i="1" s="1"/>
  <c r="AI335" i="1" s="1"/>
  <c r="AK335" i="1" s="1"/>
  <c r="AM335" i="1" s="1"/>
  <c r="AN335" i="1"/>
  <c r="AP335" i="1" s="1"/>
  <c r="AR335" i="1" s="1"/>
  <c r="AT335" i="1" s="1"/>
  <c r="AV335" i="1" s="1"/>
  <c r="AX335" i="1" s="1"/>
  <c r="AZ335" i="1" s="1"/>
  <c r="BB335" i="1" s="1"/>
  <c r="BB23" i="1" l="1"/>
  <c r="AK23" i="1"/>
  <c r="AK341" i="1" s="1"/>
  <c r="R23" i="1"/>
  <c r="R341" i="1" s="1"/>
  <c r="J18" i="1"/>
  <c r="AV18" i="1"/>
  <c r="W71" i="1"/>
  <c r="Y71" i="1" s="1"/>
  <c r="AA71" i="1" s="1"/>
  <c r="AC71" i="1" s="1"/>
  <c r="AE71" i="1" s="1"/>
  <c r="AG71" i="1" s="1"/>
  <c r="AI71" i="1" s="1"/>
  <c r="AK71" i="1" s="1"/>
  <c r="AM71" i="1" s="1"/>
  <c r="AN71" i="1"/>
  <c r="AP71" i="1" s="1"/>
  <c r="AR71" i="1" s="1"/>
  <c r="AT71" i="1" s="1"/>
  <c r="AV71" i="1" s="1"/>
  <c r="AX71" i="1" s="1"/>
  <c r="AZ71" i="1" s="1"/>
  <c r="BB71" i="1" s="1"/>
  <c r="D71" i="1"/>
  <c r="F71" i="1" s="1"/>
  <c r="H71" i="1" s="1"/>
  <c r="J71" i="1" s="1"/>
  <c r="L71" i="1" s="1"/>
  <c r="N71" i="1" s="1"/>
  <c r="P71" i="1" s="1"/>
  <c r="R71" i="1" s="1"/>
  <c r="T71" i="1" s="1"/>
  <c r="V71" i="1" s="1"/>
  <c r="W20" i="1"/>
  <c r="Y20" i="1" s="1"/>
  <c r="AA20" i="1" s="1"/>
  <c r="AC20" i="1" s="1"/>
  <c r="AE20" i="1" s="1"/>
  <c r="AG20" i="1" s="1"/>
  <c r="AI20" i="1" s="1"/>
  <c r="AK20" i="1" s="1"/>
  <c r="AM20" i="1" s="1"/>
  <c r="AN20" i="1"/>
  <c r="AP20" i="1" s="1"/>
  <c r="AR20" i="1" s="1"/>
  <c r="AT20" i="1" s="1"/>
  <c r="AV20" i="1" s="1"/>
  <c r="AX20" i="1" s="1"/>
  <c r="AZ20" i="1" s="1"/>
  <c r="BB20" i="1" s="1"/>
  <c r="F20" i="1"/>
  <c r="H20" i="1" s="1"/>
  <c r="J20" i="1" s="1"/>
  <c r="L20" i="1" s="1"/>
  <c r="N20" i="1" s="1"/>
  <c r="P20" i="1" s="1"/>
  <c r="R20" i="1" s="1"/>
  <c r="T20" i="1" s="1"/>
  <c r="V20" i="1" s="1"/>
  <c r="Y19" i="1"/>
  <c r="AA19" i="1" s="1"/>
  <c r="AC19" i="1" s="1"/>
  <c r="AE19" i="1" s="1"/>
  <c r="AG19" i="1" s="1"/>
  <c r="AI19" i="1" s="1"/>
  <c r="AK19" i="1" s="1"/>
  <c r="AM19" i="1" s="1"/>
  <c r="AP19" i="1"/>
  <c r="AR19" i="1" s="1"/>
  <c r="AT19" i="1" s="1"/>
  <c r="AV19" i="1" s="1"/>
  <c r="AX19" i="1" s="1"/>
  <c r="AZ19" i="1" s="1"/>
  <c r="BB19" i="1" s="1"/>
  <c r="F19" i="1"/>
  <c r="H19" i="1" s="1"/>
  <c r="J19" i="1" s="1"/>
  <c r="L19" i="1" s="1"/>
  <c r="N19" i="1" s="1"/>
  <c r="P19" i="1" s="1"/>
  <c r="R19" i="1" s="1"/>
  <c r="T19" i="1" s="1"/>
  <c r="V19" i="1" s="1"/>
  <c r="AM23" i="1" l="1"/>
  <c r="T23" i="1"/>
  <c r="T341" i="1" s="1"/>
  <c r="L18" i="1"/>
  <c r="AX18" i="1"/>
  <c r="Y18" i="1"/>
  <c r="W16" i="1"/>
  <c r="Y16" i="1" s="1"/>
  <c r="AA16" i="1" s="1"/>
  <c r="AC16" i="1" s="1"/>
  <c r="AE16" i="1" s="1"/>
  <c r="AG16" i="1" s="1"/>
  <c r="AI16" i="1" s="1"/>
  <c r="AK16" i="1" s="1"/>
  <c r="AM16" i="1" s="1"/>
  <c r="AN16" i="1"/>
  <c r="AP16" i="1" s="1"/>
  <c r="AR16" i="1" s="1"/>
  <c r="AT16" i="1" s="1"/>
  <c r="AV16" i="1" s="1"/>
  <c r="AX16" i="1" s="1"/>
  <c r="AZ16" i="1" s="1"/>
  <c r="BB16" i="1" s="1"/>
  <c r="D16" i="1"/>
  <c r="V23" i="1" l="1"/>
  <c r="F16" i="1"/>
  <c r="H16" i="1" s="1"/>
  <c r="J16" i="1" s="1"/>
  <c r="L16" i="1" s="1"/>
  <c r="N16" i="1" s="1"/>
  <c r="P16" i="1" s="1"/>
  <c r="R16" i="1" s="1"/>
  <c r="T16" i="1" s="1"/>
  <c r="V16" i="1" s="1"/>
  <c r="N18" i="1"/>
  <c r="AA18" i="1"/>
  <c r="AZ18" i="1"/>
  <c r="BB18" i="1" s="1"/>
  <c r="W75" i="1"/>
  <c r="Y75" i="1" s="1"/>
  <c r="AA75" i="1" s="1"/>
  <c r="AC75" i="1" s="1"/>
  <c r="AE75" i="1" s="1"/>
  <c r="AG75" i="1" s="1"/>
  <c r="AI75" i="1" s="1"/>
  <c r="AK75" i="1" s="1"/>
  <c r="AM75" i="1" s="1"/>
  <c r="AN75" i="1"/>
  <c r="AP75" i="1" s="1"/>
  <c r="AR75" i="1" s="1"/>
  <c r="AT75" i="1" s="1"/>
  <c r="AV75" i="1" s="1"/>
  <c r="AX75" i="1" s="1"/>
  <c r="AZ75" i="1" s="1"/>
  <c r="BB75" i="1" s="1"/>
  <c r="D75" i="1"/>
  <c r="F75" i="1" s="1"/>
  <c r="H75" i="1" s="1"/>
  <c r="J75" i="1" s="1"/>
  <c r="L75" i="1" s="1"/>
  <c r="N75" i="1" s="1"/>
  <c r="P75" i="1" s="1"/>
  <c r="R75" i="1" s="1"/>
  <c r="T75" i="1" s="1"/>
  <c r="V75" i="1" s="1"/>
  <c r="W61" i="1"/>
  <c r="Y61" i="1" s="1"/>
  <c r="AA61" i="1" s="1"/>
  <c r="AC61" i="1" s="1"/>
  <c r="AE61" i="1" s="1"/>
  <c r="AG61" i="1" s="1"/>
  <c r="AI61" i="1" s="1"/>
  <c r="AK61" i="1" s="1"/>
  <c r="AM61" i="1" s="1"/>
  <c r="AN61" i="1"/>
  <c r="AP61" i="1" s="1"/>
  <c r="AR61" i="1" s="1"/>
  <c r="AT61" i="1" s="1"/>
  <c r="AV61" i="1" s="1"/>
  <c r="AX61" i="1" s="1"/>
  <c r="AZ61" i="1" s="1"/>
  <c r="BB61" i="1" s="1"/>
  <c r="D61" i="1"/>
  <c r="F61" i="1" s="1"/>
  <c r="H61" i="1" s="1"/>
  <c r="J61" i="1" s="1"/>
  <c r="L61" i="1" s="1"/>
  <c r="N61" i="1" s="1"/>
  <c r="P61" i="1" s="1"/>
  <c r="R61" i="1" s="1"/>
  <c r="T61" i="1" s="1"/>
  <c r="V61" i="1" s="1"/>
  <c r="W52" i="1"/>
  <c r="Y52" i="1" s="1"/>
  <c r="AA52" i="1" s="1"/>
  <c r="AC52" i="1" s="1"/>
  <c r="AE52" i="1" s="1"/>
  <c r="AG52" i="1" s="1"/>
  <c r="AI52" i="1" s="1"/>
  <c r="AK52" i="1" s="1"/>
  <c r="AM52" i="1" s="1"/>
  <c r="AN52" i="1"/>
  <c r="AP52" i="1" s="1"/>
  <c r="AR52" i="1" s="1"/>
  <c r="AT52" i="1" s="1"/>
  <c r="AV52" i="1" s="1"/>
  <c r="AX52" i="1" s="1"/>
  <c r="AZ52" i="1" s="1"/>
  <c r="BB52" i="1" s="1"/>
  <c r="D52" i="1"/>
  <c r="F52" i="1" s="1"/>
  <c r="H52" i="1" s="1"/>
  <c r="J52" i="1" s="1"/>
  <c r="L52" i="1" s="1"/>
  <c r="N52" i="1" s="1"/>
  <c r="P52" i="1" s="1"/>
  <c r="R52" i="1" s="1"/>
  <c r="T52" i="1" s="1"/>
  <c r="V52" i="1" s="1"/>
  <c r="P18" i="1" l="1"/>
  <c r="AC18" i="1"/>
  <c r="W47" i="1"/>
  <c r="Y47" i="1" s="1"/>
  <c r="AA47" i="1" s="1"/>
  <c r="AC47" i="1" s="1"/>
  <c r="AE47" i="1" s="1"/>
  <c r="AG47" i="1" s="1"/>
  <c r="AI47" i="1" s="1"/>
  <c r="AK47" i="1" s="1"/>
  <c r="AM47" i="1" s="1"/>
  <c r="AN47" i="1"/>
  <c r="AP47" i="1" s="1"/>
  <c r="AR47" i="1" s="1"/>
  <c r="AT47" i="1" s="1"/>
  <c r="AV47" i="1" s="1"/>
  <c r="AX47" i="1" s="1"/>
  <c r="AZ47" i="1" s="1"/>
  <c r="BB47" i="1" s="1"/>
  <c r="D47" i="1"/>
  <c r="F47" i="1" s="1"/>
  <c r="H47" i="1" s="1"/>
  <c r="J47" i="1" s="1"/>
  <c r="L47" i="1" s="1"/>
  <c r="N47" i="1" s="1"/>
  <c r="P47" i="1" s="1"/>
  <c r="R47" i="1" s="1"/>
  <c r="T47" i="1" s="1"/>
  <c r="V47" i="1" s="1"/>
  <c r="R18" i="1" l="1"/>
  <c r="AE18" i="1"/>
  <c r="W67" i="1"/>
  <c r="Y67" i="1" s="1"/>
  <c r="AA67" i="1" s="1"/>
  <c r="AC67" i="1" s="1"/>
  <c r="AE67" i="1" s="1"/>
  <c r="AG67" i="1" s="1"/>
  <c r="AI67" i="1" s="1"/>
  <c r="AK67" i="1" s="1"/>
  <c r="AM67" i="1" s="1"/>
  <c r="AN67" i="1"/>
  <c r="AP67" i="1" s="1"/>
  <c r="AR67" i="1" s="1"/>
  <c r="AT67" i="1" s="1"/>
  <c r="AV67" i="1" s="1"/>
  <c r="AX67" i="1" s="1"/>
  <c r="AZ67" i="1" s="1"/>
  <c r="BB67" i="1" s="1"/>
  <c r="D67" i="1"/>
  <c r="F67" i="1" s="1"/>
  <c r="H67" i="1" s="1"/>
  <c r="J67" i="1" s="1"/>
  <c r="L67" i="1" s="1"/>
  <c r="N67" i="1" s="1"/>
  <c r="P67" i="1" s="1"/>
  <c r="R67" i="1" s="1"/>
  <c r="T67" i="1" s="1"/>
  <c r="V67" i="1" s="1"/>
  <c r="W36" i="1"/>
  <c r="Y36" i="1" s="1"/>
  <c r="AA36" i="1" s="1"/>
  <c r="AC36" i="1" s="1"/>
  <c r="AE36" i="1" s="1"/>
  <c r="AG36" i="1" s="1"/>
  <c r="AI36" i="1" s="1"/>
  <c r="AK36" i="1" s="1"/>
  <c r="AM36" i="1" s="1"/>
  <c r="AN36" i="1"/>
  <c r="AP36" i="1" s="1"/>
  <c r="AR36" i="1" s="1"/>
  <c r="AT36" i="1" s="1"/>
  <c r="AV36" i="1" s="1"/>
  <c r="AX36" i="1" s="1"/>
  <c r="AZ36" i="1" s="1"/>
  <c r="BB36" i="1" s="1"/>
  <c r="D36" i="1"/>
  <c r="F36" i="1" s="1"/>
  <c r="H36" i="1" s="1"/>
  <c r="J36" i="1" s="1"/>
  <c r="L36" i="1" s="1"/>
  <c r="N36" i="1" s="1"/>
  <c r="P36" i="1" s="1"/>
  <c r="R36" i="1" s="1"/>
  <c r="T36" i="1" s="1"/>
  <c r="V36" i="1" s="1"/>
  <c r="W31" i="1"/>
  <c r="Y31" i="1" s="1"/>
  <c r="AA31" i="1" s="1"/>
  <c r="AC31" i="1" s="1"/>
  <c r="AE31" i="1" s="1"/>
  <c r="AG31" i="1" s="1"/>
  <c r="AI31" i="1" s="1"/>
  <c r="AK31" i="1" s="1"/>
  <c r="AM31" i="1" s="1"/>
  <c r="AN31" i="1"/>
  <c r="AP31" i="1" s="1"/>
  <c r="AR31" i="1" s="1"/>
  <c r="AT31" i="1" s="1"/>
  <c r="AV31" i="1" s="1"/>
  <c r="AX31" i="1" s="1"/>
  <c r="AZ31" i="1" s="1"/>
  <c r="BB31" i="1" s="1"/>
  <c r="D31" i="1"/>
  <c r="F31" i="1" s="1"/>
  <c r="H31" i="1" s="1"/>
  <c r="J31" i="1" s="1"/>
  <c r="L31" i="1" s="1"/>
  <c r="N31" i="1" s="1"/>
  <c r="P31" i="1" s="1"/>
  <c r="R31" i="1" s="1"/>
  <c r="T31" i="1" s="1"/>
  <c r="V31" i="1" s="1"/>
  <c r="W26" i="1"/>
  <c r="Y26" i="1" s="1"/>
  <c r="AA26" i="1" s="1"/>
  <c r="AC26" i="1" s="1"/>
  <c r="AE26" i="1" s="1"/>
  <c r="AG26" i="1" s="1"/>
  <c r="AI26" i="1" s="1"/>
  <c r="AK26" i="1" s="1"/>
  <c r="AM26" i="1" s="1"/>
  <c r="AN26" i="1"/>
  <c r="AP26" i="1" s="1"/>
  <c r="AR26" i="1" s="1"/>
  <c r="AT26" i="1" s="1"/>
  <c r="AV26" i="1" s="1"/>
  <c r="AX26" i="1" s="1"/>
  <c r="AZ26" i="1" s="1"/>
  <c r="BB26" i="1" s="1"/>
  <c r="D26" i="1"/>
  <c r="F26" i="1" s="1"/>
  <c r="H26" i="1" s="1"/>
  <c r="J26" i="1" s="1"/>
  <c r="L26" i="1" s="1"/>
  <c r="N26" i="1" s="1"/>
  <c r="P26" i="1" s="1"/>
  <c r="R26" i="1" s="1"/>
  <c r="T26" i="1" s="1"/>
  <c r="V26" i="1" s="1"/>
  <c r="W21" i="1"/>
  <c r="Y21" i="1" s="1"/>
  <c r="AA21" i="1" s="1"/>
  <c r="AC21" i="1" s="1"/>
  <c r="AE21" i="1" s="1"/>
  <c r="AG21" i="1" s="1"/>
  <c r="AI21" i="1" s="1"/>
  <c r="AK21" i="1" s="1"/>
  <c r="AM21" i="1" s="1"/>
  <c r="AN21" i="1"/>
  <c r="AP21" i="1" s="1"/>
  <c r="AR21" i="1" s="1"/>
  <c r="AT21" i="1" s="1"/>
  <c r="AV21" i="1" s="1"/>
  <c r="AX21" i="1" s="1"/>
  <c r="AZ21" i="1" s="1"/>
  <c r="BB21" i="1" s="1"/>
  <c r="D21" i="1"/>
  <c r="F21" i="1" s="1"/>
  <c r="H21" i="1" s="1"/>
  <c r="J21" i="1" s="1"/>
  <c r="L21" i="1" s="1"/>
  <c r="N21" i="1" s="1"/>
  <c r="P21" i="1" s="1"/>
  <c r="R21" i="1" s="1"/>
  <c r="T21" i="1" s="1"/>
  <c r="V21" i="1" s="1"/>
  <c r="T18" i="1" l="1"/>
  <c r="AG18" i="1"/>
  <c r="D332" i="1"/>
  <c r="F332" i="1" s="1"/>
  <c r="H332" i="1" s="1"/>
  <c r="J332" i="1" s="1"/>
  <c r="L332" i="1" s="1"/>
  <c r="N332" i="1" s="1"/>
  <c r="P332" i="1" s="1"/>
  <c r="R332" i="1" s="1"/>
  <c r="T332" i="1" s="1"/>
  <c r="V332" i="1" s="1"/>
  <c r="AN332" i="1"/>
  <c r="AP332" i="1" s="1"/>
  <c r="AR332" i="1" s="1"/>
  <c r="AT332" i="1" s="1"/>
  <c r="AV332" i="1" s="1"/>
  <c r="AX332" i="1" s="1"/>
  <c r="AZ332" i="1" s="1"/>
  <c r="BB332" i="1" s="1"/>
  <c r="W332" i="1"/>
  <c r="Y332" i="1" s="1"/>
  <c r="AA332" i="1" s="1"/>
  <c r="AC332" i="1" s="1"/>
  <c r="AE332" i="1" s="1"/>
  <c r="AG332" i="1" s="1"/>
  <c r="AI332" i="1" s="1"/>
  <c r="AK332" i="1" s="1"/>
  <c r="AM332" i="1" s="1"/>
  <c r="W305" i="1"/>
  <c r="Y305" i="1" s="1"/>
  <c r="AA305" i="1" s="1"/>
  <c r="AC305" i="1" s="1"/>
  <c r="AE305" i="1" s="1"/>
  <c r="AG305" i="1" s="1"/>
  <c r="AI305" i="1" s="1"/>
  <c r="AK305" i="1" s="1"/>
  <c r="AM305" i="1" s="1"/>
  <c r="AN305" i="1"/>
  <c r="AP305" i="1" s="1"/>
  <c r="AR305" i="1" s="1"/>
  <c r="AT305" i="1" s="1"/>
  <c r="AV305" i="1" s="1"/>
  <c r="AX305" i="1" s="1"/>
  <c r="AZ305" i="1" s="1"/>
  <c r="BB305" i="1" s="1"/>
  <c r="D305" i="1"/>
  <c r="F305" i="1" s="1"/>
  <c r="H305" i="1" s="1"/>
  <c r="J305" i="1" s="1"/>
  <c r="L305" i="1" s="1"/>
  <c r="N305" i="1" s="1"/>
  <c r="P305" i="1" s="1"/>
  <c r="R305" i="1" s="1"/>
  <c r="T305" i="1" s="1"/>
  <c r="V305" i="1" s="1"/>
  <c r="V18" i="1" l="1"/>
  <c r="AI18" i="1"/>
  <c r="W108" i="1"/>
  <c r="AN108" i="1"/>
  <c r="D108" i="1"/>
  <c r="W107" i="1"/>
  <c r="AN107" i="1"/>
  <c r="D107" i="1"/>
  <c r="W106" i="1"/>
  <c r="Y106" i="1" s="1"/>
  <c r="AA106" i="1" s="1"/>
  <c r="AC106" i="1" s="1"/>
  <c r="AE106" i="1" s="1"/>
  <c r="AG106" i="1" s="1"/>
  <c r="AI106" i="1" s="1"/>
  <c r="AK106" i="1" s="1"/>
  <c r="AM106" i="1" s="1"/>
  <c r="AN106" i="1"/>
  <c r="AP106" i="1" s="1"/>
  <c r="AR106" i="1" s="1"/>
  <c r="AT106" i="1" s="1"/>
  <c r="AV106" i="1" s="1"/>
  <c r="AX106" i="1" s="1"/>
  <c r="AZ106" i="1" s="1"/>
  <c r="BB106" i="1" s="1"/>
  <c r="D106" i="1"/>
  <c r="W105" i="1"/>
  <c r="Y105" i="1" s="1"/>
  <c r="AA105" i="1" s="1"/>
  <c r="AC105" i="1" s="1"/>
  <c r="AE105" i="1" s="1"/>
  <c r="AG105" i="1" s="1"/>
  <c r="AI105" i="1" s="1"/>
  <c r="AK105" i="1" s="1"/>
  <c r="AM105" i="1" s="1"/>
  <c r="AN105" i="1"/>
  <c r="AP105" i="1" s="1"/>
  <c r="AR105" i="1" s="1"/>
  <c r="AT105" i="1" s="1"/>
  <c r="AV105" i="1" s="1"/>
  <c r="AX105" i="1" s="1"/>
  <c r="AZ105" i="1" s="1"/>
  <c r="BB105" i="1" s="1"/>
  <c r="D105" i="1"/>
  <c r="F105" i="1" s="1"/>
  <c r="H105" i="1" s="1"/>
  <c r="J105" i="1" s="1"/>
  <c r="L105" i="1" s="1"/>
  <c r="N105" i="1" s="1"/>
  <c r="P105" i="1" s="1"/>
  <c r="R105" i="1" s="1"/>
  <c r="T105" i="1" s="1"/>
  <c r="V105" i="1" s="1"/>
  <c r="W141" i="1"/>
  <c r="Y141" i="1" s="1"/>
  <c r="AA141" i="1" s="1"/>
  <c r="AC141" i="1" s="1"/>
  <c r="AE141" i="1" s="1"/>
  <c r="AG141" i="1" s="1"/>
  <c r="AI141" i="1" s="1"/>
  <c r="AK141" i="1" s="1"/>
  <c r="AM141" i="1" s="1"/>
  <c r="AN141" i="1"/>
  <c r="AP141" i="1" s="1"/>
  <c r="AR141" i="1" s="1"/>
  <c r="AT141" i="1" s="1"/>
  <c r="AV141" i="1" s="1"/>
  <c r="AX141" i="1" s="1"/>
  <c r="AZ141" i="1" s="1"/>
  <c r="BB141" i="1" s="1"/>
  <c r="D141" i="1"/>
  <c r="F141" i="1" s="1"/>
  <c r="H141" i="1" s="1"/>
  <c r="J141" i="1" s="1"/>
  <c r="L141" i="1" s="1"/>
  <c r="N141" i="1" s="1"/>
  <c r="P141" i="1" s="1"/>
  <c r="R141" i="1" s="1"/>
  <c r="T141" i="1" s="1"/>
  <c r="V141" i="1" s="1"/>
  <c r="W138" i="1"/>
  <c r="Y138" i="1" s="1"/>
  <c r="AA138" i="1" s="1"/>
  <c r="AC138" i="1" s="1"/>
  <c r="AE138" i="1" s="1"/>
  <c r="AG138" i="1" s="1"/>
  <c r="AI138" i="1" s="1"/>
  <c r="AK138" i="1" s="1"/>
  <c r="AM138" i="1" s="1"/>
  <c r="AN138" i="1"/>
  <c r="AP138" i="1" s="1"/>
  <c r="AR138" i="1" s="1"/>
  <c r="AT138" i="1" s="1"/>
  <c r="AV138" i="1" s="1"/>
  <c r="AX138" i="1" s="1"/>
  <c r="AZ138" i="1" s="1"/>
  <c r="BB138" i="1" s="1"/>
  <c r="D138" i="1"/>
  <c r="F138" i="1" s="1"/>
  <c r="H138" i="1" s="1"/>
  <c r="J138" i="1" s="1"/>
  <c r="L138" i="1" s="1"/>
  <c r="N138" i="1" s="1"/>
  <c r="P138" i="1" s="1"/>
  <c r="R138" i="1" s="1"/>
  <c r="T138" i="1" s="1"/>
  <c r="V138" i="1" s="1"/>
  <c r="W133" i="1"/>
  <c r="Y133" i="1" s="1"/>
  <c r="AA133" i="1" s="1"/>
  <c r="AC133" i="1" s="1"/>
  <c r="AE133" i="1" s="1"/>
  <c r="AG133" i="1" s="1"/>
  <c r="AI133" i="1" s="1"/>
  <c r="AK133" i="1" s="1"/>
  <c r="AM133" i="1" s="1"/>
  <c r="AN133" i="1"/>
  <c r="AP133" i="1" s="1"/>
  <c r="AR133" i="1" s="1"/>
  <c r="AT133" i="1" s="1"/>
  <c r="AV133" i="1" s="1"/>
  <c r="AX133" i="1" s="1"/>
  <c r="AZ133" i="1" s="1"/>
  <c r="BB133" i="1" s="1"/>
  <c r="D133" i="1"/>
  <c r="F133" i="1" s="1"/>
  <c r="H133" i="1" s="1"/>
  <c r="J133" i="1" s="1"/>
  <c r="L133" i="1" s="1"/>
  <c r="N133" i="1" s="1"/>
  <c r="P133" i="1" s="1"/>
  <c r="R133" i="1" s="1"/>
  <c r="T133" i="1" s="1"/>
  <c r="V133" i="1" s="1"/>
  <c r="F106" i="1" l="1"/>
  <c r="H106" i="1" s="1"/>
  <c r="J106" i="1" s="1"/>
  <c r="L106" i="1" s="1"/>
  <c r="N106" i="1" s="1"/>
  <c r="P106" i="1" s="1"/>
  <c r="R106" i="1" s="1"/>
  <c r="T106" i="1" s="1"/>
  <c r="V106" i="1" s="1"/>
  <c r="AK18" i="1"/>
  <c r="D330" i="1"/>
  <c r="F330" i="1" s="1"/>
  <c r="H330" i="1" s="1"/>
  <c r="J330" i="1" s="1"/>
  <c r="L330" i="1" s="1"/>
  <c r="N330" i="1" s="1"/>
  <c r="P330" i="1" s="1"/>
  <c r="R330" i="1" s="1"/>
  <c r="T330" i="1" s="1"/>
  <c r="V330" i="1" s="1"/>
  <c r="F108" i="1"/>
  <c r="H108" i="1" s="1"/>
  <c r="J108" i="1" s="1"/>
  <c r="L108" i="1" s="1"/>
  <c r="N108" i="1" s="1"/>
  <c r="P108" i="1" s="1"/>
  <c r="R108" i="1" s="1"/>
  <c r="T108" i="1" s="1"/>
  <c r="V108" i="1" s="1"/>
  <c r="D329" i="1"/>
  <c r="F329" i="1" s="1"/>
  <c r="H329" i="1" s="1"/>
  <c r="J329" i="1" s="1"/>
  <c r="L329" i="1" s="1"/>
  <c r="N329" i="1" s="1"/>
  <c r="P329" i="1" s="1"/>
  <c r="R329" i="1" s="1"/>
  <c r="T329" i="1" s="1"/>
  <c r="V329" i="1" s="1"/>
  <c r="F107" i="1"/>
  <c r="H107" i="1" s="1"/>
  <c r="J107" i="1" s="1"/>
  <c r="L107" i="1" s="1"/>
  <c r="N107" i="1" s="1"/>
  <c r="P107" i="1" s="1"/>
  <c r="R107" i="1" s="1"/>
  <c r="T107" i="1" s="1"/>
  <c r="V107" i="1" s="1"/>
  <c r="AN330" i="1"/>
  <c r="AP330" i="1" s="1"/>
  <c r="AR330" i="1" s="1"/>
  <c r="AT330" i="1" s="1"/>
  <c r="AV330" i="1" s="1"/>
  <c r="AX330" i="1" s="1"/>
  <c r="AZ330" i="1" s="1"/>
  <c r="BB330" i="1" s="1"/>
  <c r="AP108" i="1"/>
  <c r="AR108" i="1" s="1"/>
  <c r="AT108" i="1" s="1"/>
  <c r="AV108" i="1" s="1"/>
  <c r="AX108" i="1" s="1"/>
  <c r="AZ108" i="1" s="1"/>
  <c r="BB108" i="1" s="1"/>
  <c r="W329" i="1"/>
  <c r="Y329" i="1" s="1"/>
  <c r="AA329" i="1" s="1"/>
  <c r="AC329" i="1" s="1"/>
  <c r="AE329" i="1" s="1"/>
  <c r="AG329" i="1" s="1"/>
  <c r="AI329" i="1" s="1"/>
  <c r="AK329" i="1" s="1"/>
  <c r="AM329" i="1" s="1"/>
  <c r="Y107" i="1"/>
  <c r="AA107" i="1" s="1"/>
  <c r="AC107" i="1" s="1"/>
  <c r="AE107" i="1" s="1"/>
  <c r="AG107" i="1" s="1"/>
  <c r="AI107" i="1" s="1"/>
  <c r="AK107" i="1" s="1"/>
  <c r="AM107" i="1" s="1"/>
  <c r="AN329" i="1"/>
  <c r="AP329" i="1" s="1"/>
  <c r="AR329" i="1" s="1"/>
  <c r="AT329" i="1" s="1"/>
  <c r="AV329" i="1" s="1"/>
  <c r="AX329" i="1" s="1"/>
  <c r="AZ329" i="1" s="1"/>
  <c r="BB329" i="1" s="1"/>
  <c r="AP107" i="1"/>
  <c r="AR107" i="1" s="1"/>
  <c r="AT107" i="1" s="1"/>
  <c r="AV107" i="1" s="1"/>
  <c r="AX107" i="1" s="1"/>
  <c r="AZ107" i="1" s="1"/>
  <c r="BB107" i="1" s="1"/>
  <c r="W330" i="1"/>
  <c r="Y330" i="1" s="1"/>
  <c r="AA330" i="1" s="1"/>
  <c r="AC330" i="1" s="1"/>
  <c r="AE330" i="1" s="1"/>
  <c r="AG330" i="1" s="1"/>
  <c r="AI330" i="1" s="1"/>
  <c r="AK330" i="1" s="1"/>
  <c r="AM330" i="1" s="1"/>
  <c r="Y108" i="1"/>
  <c r="AA108" i="1" s="1"/>
  <c r="AC108" i="1" s="1"/>
  <c r="AE108" i="1" s="1"/>
  <c r="AG108" i="1" s="1"/>
  <c r="AI108" i="1" s="1"/>
  <c r="AK108" i="1" s="1"/>
  <c r="AM108" i="1" s="1"/>
  <c r="AN333" i="1"/>
  <c r="AP333" i="1" s="1"/>
  <c r="AR333" i="1" s="1"/>
  <c r="AT333" i="1" s="1"/>
  <c r="AV333" i="1" s="1"/>
  <c r="AX333" i="1" s="1"/>
  <c r="AZ333" i="1" s="1"/>
  <c r="BB333" i="1" s="1"/>
  <c r="W333" i="1"/>
  <c r="Y333" i="1" s="1"/>
  <c r="AA333" i="1" s="1"/>
  <c r="AC333" i="1" s="1"/>
  <c r="AE333" i="1" s="1"/>
  <c r="AG333" i="1" s="1"/>
  <c r="AI333" i="1" s="1"/>
  <c r="AK333" i="1" s="1"/>
  <c r="AM333" i="1" s="1"/>
  <c r="D333" i="1"/>
  <c r="F333" i="1" s="1"/>
  <c r="H333" i="1" s="1"/>
  <c r="J333" i="1" s="1"/>
  <c r="L333" i="1" s="1"/>
  <c r="N333" i="1" s="1"/>
  <c r="P333" i="1" s="1"/>
  <c r="R333" i="1" s="1"/>
  <c r="T333" i="1" s="1"/>
  <c r="V333" i="1" s="1"/>
  <c r="AN103" i="1"/>
  <c r="AP103" i="1" s="1"/>
  <c r="AR103" i="1" s="1"/>
  <c r="AT103" i="1" s="1"/>
  <c r="AV103" i="1" s="1"/>
  <c r="AX103" i="1" s="1"/>
  <c r="AZ103" i="1" s="1"/>
  <c r="BB103" i="1" s="1"/>
  <c r="D103" i="1"/>
  <c r="W103" i="1"/>
  <c r="Y103" i="1" s="1"/>
  <c r="AA103" i="1" s="1"/>
  <c r="AC103" i="1" s="1"/>
  <c r="AE103" i="1" s="1"/>
  <c r="AG103" i="1" s="1"/>
  <c r="AI103" i="1" s="1"/>
  <c r="AK103" i="1" s="1"/>
  <c r="AM103" i="1" s="1"/>
  <c r="W296" i="1"/>
  <c r="Y296" i="1" s="1"/>
  <c r="AA296" i="1" s="1"/>
  <c r="AC296" i="1" s="1"/>
  <c r="AE296" i="1" s="1"/>
  <c r="AG296" i="1" s="1"/>
  <c r="AI296" i="1" s="1"/>
  <c r="AK296" i="1" s="1"/>
  <c r="AM296" i="1" s="1"/>
  <c r="AN296" i="1"/>
  <c r="AP296" i="1" s="1"/>
  <c r="AR296" i="1" s="1"/>
  <c r="AT296" i="1" s="1"/>
  <c r="AV296" i="1" s="1"/>
  <c r="AX296" i="1" s="1"/>
  <c r="AZ296" i="1" s="1"/>
  <c r="BB296" i="1" s="1"/>
  <c r="D296" i="1"/>
  <c r="F296" i="1" s="1"/>
  <c r="H296" i="1" s="1"/>
  <c r="J296" i="1" s="1"/>
  <c r="L296" i="1" s="1"/>
  <c r="N296" i="1" s="1"/>
  <c r="P296" i="1" s="1"/>
  <c r="R296" i="1" s="1"/>
  <c r="T296" i="1" s="1"/>
  <c r="V296" i="1" s="1"/>
  <c r="W293" i="1"/>
  <c r="Y293" i="1" s="1"/>
  <c r="AA293" i="1" s="1"/>
  <c r="AC293" i="1" s="1"/>
  <c r="AE293" i="1" s="1"/>
  <c r="AG293" i="1" s="1"/>
  <c r="AI293" i="1" s="1"/>
  <c r="AK293" i="1" s="1"/>
  <c r="AM293" i="1" s="1"/>
  <c r="AN293" i="1"/>
  <c r="AP293" i="1" s="1"/>
  <c r="AR293" i="1" s="1"/>
  <c r="AT293" i="1" s="1"/>
  <c r="AV293" i="1" s="1"/>
  <c r="AX293" i="1" s="1"/>
  <c r="AZ293" i="1" s="1"/>
  <c r="BB293" i="1" s="1"/>
  <c r="D293" i="1"/>
  <c r="F293" i="1" s="1"/>
  <c r="H293" i="1" s="1"/>
  <c r="J293" i="1" s="1"/>
  <c r="L293" i="1" s="1"/>
  <c r="N293" i="1" s="1"/>
  <c r="P293" i="1" s="1"/>
  <c r="R293" i="1" s="1"/>
  <c r="T293" i="1" s="1"/>
  <c r="V293" i="1" s="1"/>
  <c r="W178" i="1"/>
  <c r="AN178" i="1"/>
  <c r="D178" i="1"/>
  <c r="W177" i="1"/>
  <c r="Y177" i="1" s="1"/>
  <c r="AA177" i="1" s="1"/>
  <c r="AC177" i="1" s="1"/>
  <c r="AE177" i="1" s="1"/>
  <c r="AG177" i="1" s="1"/>
  <c r="AI177" i="1" s="1"/>
  <c r="AK177" i="1" s="1"/>
  <c r="AM177" i="1" s="1"/>
  <c r="AN177" i="1"/>
  <c r="AP177" i="1" s="1"/>
  <c r="AR177" i="1" s="1"/>
  <c r="AT177" i="1" s="1"/>
  <c r="AV177" i="1" s="1"/>
  <c r="AX177" i="1" s="1"/>
  <c r="AZ177" i="1" s="1"/>
  <c r="BB177" i="1" s="1"/>
  <c r="D177" i="1"/>
  <c r="F177" i="1" s="1"/>
  <c r="H177" i="1" s="1"/>
  <c r="J177" i="1" s="1"/>
  <c r="L177" i="1" s="1"/>
  <c r="N177" i="1" s="1"/>
  <c r="P177" i="1" s="1"/>
  <c r="R177" i="1" s="1"/>
  <c r="T177" i="1" s="1"/>
  <c r="V177" i="1" s="1"/>
  <c r="W279" i="1"/>
  <c r="AN279" i="1"/>
  <c r="D279" i="1"/>
  <c r="W283" i="1"/>
  <c r="Y283" i="1" s="1"/>
  <c r="AA283" i="1" s="1"/>
  <c r="AC283" i="1" s="1"/>
  <c r="AE283" i="1" s="1"/>
  <c r="AG283" i="1" s="1"/>
  <c r="AI283" i="1" s="1"/>
  <c r="AK283" i="1" s="1"/>
  <c r="AM283" i="1" s="1"/>
  <c r="AN283" i="1"/>
  <c r="AP283" i="1" s="1"/>
  <c r="AR283" i="1" s="1"/>
  <c r="AT283" i="1" s="1"/>
  <c r="AV283" i="1" s="1"/>
  <c r="AX283" i="1" s="1"/>
  <c r="AZ283" i="1" s="1"/>
  <c r="BB283" i="1" s="1"/>
  <c r="D283" i="1"/>
  <c r="F283" i="1" s="1"/>
  <c r="H283" i="1" s="1"/>
  <c r="J283" i="1" s="1"/>
  <c r="L283" i="1" s="1"/>
  <c r="N283" i="1" s="1"/>
  <c r="P283" i="1" s="1"/>
  <c r="R283" i="1" s="1"/>
  <c r="T283" i="1" s="1"/>
  <c r="V283" i="1" s="1"/>
  <c r="W280" i="1"/>
  <c r="Y280" i="1" s="1"/>
  <c r="AA280" i="1" s="1"/>
  <c r="AC280" i="1" s="1"/>
  <c r="AE280" i="1" s="1"/>
  <c r="AG280" i="1" s="1"/>
  <c r="AI280" i="1" s="1"/>
  <c r="AK280" i="1" s="1"/>
  <c r="AM280" i="1" s="1"/>
  <c r="AN280" i="1"/>
  <c r="AP280" i="1" s="1"/>
  <c r="AR280" i="1" s="1"/>
  <c r="AT280" i="1" s="1"/>
  <c r="AV280" i="1" s="1"/>
  <c r="AX280" i="1" s="1"/>
  <c r="AZ280" i="1" s="1"/>
  <c r="BB280" i="1" s="1"/>
  <c r="D280" i="1"/>
  <c r="F280" i="1" s="1"/>
  <c r="H280" i="1" s="1"/>
  <c r="J280" i="1" s="1"/>
  <c r="L280" i="1" s="1"/>
  <c r="N280" i="1" s="1"/>
  <c r="P280" i="1" s="1"/>
  <c r="R280" i="1" s="1"/>
  <c r="T280" i="1" s="1"/>
  <c r="V280" i="1" s="1"/>
  <c r="W213" i="1"/>
  <c r="Y213" i="1" s="1"/>
  <c r="AA213" i="1" s="1"/>
  <c r="AC213" i="1" s="1"/>
  <c r="AE213" i="1" s="1"/>
  <c r="AG213" i="1" s="1"/>
  <c r="AI213" i="1" s="1"/>
  <c r="AK213" i="1" s="1"/>
  <c r="AM213" i="1" s="1"/>
  <c r="AN213" i="1"/>
  <c r="AP213" i="1" s="1"/>
  <c r="AR213" i="1" s="1"/>
  <c r="AT213" i="1" s="1"/>
  <c r="AV213" i="1" s="1"/>
  <c r="AX213" i="1" s="1"/>
  <c r="AZ213" i="1" s="1"/>
  <c r="BB213" i="1" s="1"/>
  <c r="D213" i="1"/>
  <c r="F213" i="1" s="1"/>
  <c r="H213" i="1" s="1"/>
  <c r="J213" i="1" s="1"/>
  <c r="L213" i="1" s="1"/>
  <c r="N213" i="1" s="1"/>
  <c r="P213" i="1" s="1"/>
  <c r="R213" i="1" s="1"/>
  <c r="T213" i="1" s="1"/>
  <c r="V213" i="1" s="1"/>
  <c r="D209" i="1"/>
  <c r="F209" i="1" s="1"/>
  <c r="H209" i="1" s="1"/>
  <c r="J209" i="1" s="1"/>
  <c r="L209" i="1" s="1"/>
  <c r="N209" i="1" s="1"/>
  <c r="P209" i="1" s="1"/>
  <c r="R209" i="1" s="1"/>
  <c r="T209" i="1" s="1"/>
  <c r="V209" i="1" s="1"/>
  <c r="W180" i="1"/>
  <c r="Y180" i="1" s="1"/>
  <c r="AA180" i="1" s="1"/>
  <c r="AC180" i="1" s="1"/>
  <c r="AE180" i="1" s="1"/>
  <c r="AG180" i="1" s="1"/>
  <c r="AI180" i="1" s="1"/>
  <c r="AK180" i="1" s="1"/>
  <c r="AM180" i="1" s="1"/>
  <c r="AN180" i="1"/>
  <c r="AP180" i="1" s="1"/>
  <c r="AR180" i="1" s="1"/>
  <c r="AT180" i="1" s="1"/>
  <c r="AV180" i="1" s="1"/>
  <c r="AX180" i="1" s="1"/>
  <c r="AZ180" i="1" s="1"/>
  <c r="BB180" i="1" s="1"/>
  <c r="D180" i="1"/>
  <c r="F180" i="1" s="1"/>
  <c r="H180" i="1" s="1"/>
  <c r="J180" i="1" s="1"/>
  <c r="L180" i="1" s="1"/>
  <c r="N180" i="1" s="1"/>
  <c r="P180" i="1" s="1"/>
  <c r="R180" i="1" s="1"/>
  <c r="T180" i="1" s="1"/>
  <c r="V180" i="1" s="1"/>
  <c r="W249" i="1"/>
  <c r="Y249" i="1" s="1"/>
  <c r="AA249" i="1" s="1"/>
  <c r="AC249" i="1" s="1"/>
  <c r="AE249" i="1" s="1"/>
  <c r="AG249" i="1" s="1"/>
  <c r="AI249" i="1" s="1"/>
  <c r="AK249" i="1" s="1"/>
  <c r="AM249" i="1" s="1"/>
  <c r="AN249" i="1"/>
  <c r="AP249" i="1" s="1"/>
  <c r="AR249" i="1" s="1"/>
  <c r="AT249" i="1" s="1"/>
  <c r="AV249" i="1" s="1"/>
  <c r="AX249" i="1" s="1"/>
  <c r="AZ249" i="1" s="1"/>
  <c r="BB249" i="1" s="1"/>
  <c r="D249" i="1"/>
  <c r="F249" i="1" s="1"/>
  <c r="H249" i="1" s="1"/>
  <c r="J249" i="1" s="1"/>
  <c r="L249" i="1" s="1"/>
  <c r="N249" i="1" s="1"/>
  <c r="P249" i="1" s="1"/>
  <c r="R249" i="1" s="1"/>
  <c r="T249" i="1" s="1"/>
  <c r="V249" i="1" s="1"/>
  <c r="W245" i="1"/>
  <c r="Y245" i="1" s="1"/>
  <c r="AA245" i="1" s="1"/>
  <c r="AC245" i="1" s="1"/>
  <c r="AE245" i="1" s="1"/>
  <c r="AG245" i="1" s="1"/>
  <c r="AI245" i="1" s="1"/>
  <c r="AK245" i="1" s="1"/>
  <c r="AM245" i="1" s="1"/>
  <c r="AN245" i="1"/>
  <c r="AP245" i="1" s="1"/>
  <c r="AR245" i="1" s="1"/>
  <c r="AT245" i="1" s="1"/>
  <c r="AV245" i="1" s="1"/>
  <c r="AX245" i="1" s="1"/>
  <c r="AZ245" i="1" s="1"/>
  <c r="BB245" i="1" s="1"/>
  <c r="D245" i="1"/>
  <c r="F245" i="1" s="1"/>
  <c r="H245" i="1" s="1"/>
  <c r="J245" i="1" s="1"/>
  <c r="L245" i="1" s="1"/>
  <c r="N245" i="1" s="1"/>
  <c r="P245" i="1" s="1"/>
  <c r="R245" i="1" s="1"/>
  <c r="T245" i="1" s="1"/>
  <c r="V245" i="1" s="1"/>
  <c r="W229" i="1"/>
  <c r="Y229" i="1" s="1"/>
  <c r="AA229" i="1" s="1"/>
  <c r="AC229" i="1" s="1"/>
  <c r="AE229" i="1" s="1"/>
  <c r="AG229" i="1" s="1"/>
  <c r="AI229" i="1" s="1"/>
  <c r="AK229" i="1" s="1"/>
  <c r="AM229" i="1" s="1"/>
  <c r="AN229" i="1"/>
  <c r="AP229" i="1" s="1"/>
  <c r="AR229" i="1" s="1"/>
  <c r="AT229" i="1" s="1"/>
  <c r="AV229" i="1" s="1"/>
  <c r="AX229" i="1" s="1"/>
  <c r="AZ229" i="1" s="1"/>
  <c r="BB229" i="1" s="1"/>
  <c r="D229" i="1"/>
  <c r="F229" i="1" s="1"/>
  <c r="H229" i="1" s="1"/>
  <c r="J229" i="1" s="1"/>
  <c r="L229" i="1" s="1"/>
  <c r="N229" i="1" s="1"/>
  <c r="P229" i="1" s="1"/>
  <c r="R229" i="1" s="1"/>
  <c r="T229" i="1" s="1"/>
  <c r="V229" i="1" s="1"/>
  <c r="W233" i="1"/>
  <c r="Y233" i="1" s="1"/>
  <c r="AA233" i="1" s="1"/>
  <c r="AC233" i="1" s="1"/>
  <c r="AE233" i="1" s="1"/>
  <c r="AG233" i="1" s="1"/>
  <c r="AI233" i="1" s="1"/>
  <c r="AK233" i="1" s="1"/>
  <c r="AM233" i="1" s="1"/>
  <c r="AN233" i="1"/>
  <c r="AP233" i="1" s="1"/>
  <c r="AR233" i="1" s="1"/>
  <c r="AT233" i="1" s="1"/>
  <c r="AV233" i="1" s="1"/>
  <c r="AX233" i="1" s="1"/>
  <c r="AZ233" i="1" s="1"/>
  <c r="BB233" i="1" s="1"/>
  <c r="D233" i="1"/>
  <c r="F233" i="1" s="1"/>
  <c r="H233" i="1" s="1"/>
  <c r="J233" i="1" s="1"/>
  <c r="L233" i="1" s="1"/>
  <c r="N233" i="1" s="1"/>
  <c r="P233" i="1" s="1"/>
  <c r="R233" i="1" s="1"/>
  <c r="T233" i="1" s="1"/>
  <c r="V233" i="1" s="1"/>
  <c r="W188" i="1"/>
  <c r="Y188" i="1" s="1"/>
  <c r="AA188" i="1" s="1"/>
  <c r="AC188" i="1" s="1"/>
  <c r="AE188" i="1" s="1"/>
  <c r="AG188" i="1" s="1"/>
  <c r="AI188" i="1" s="1"/>
  <c r="AK188" i="1" s="1"/>
  <c r="AM188" i="1" s="1"/>
  <c r="AN188" i="1"/>
  <c r="AP188" i="1" s="1"/>
  <c r="AR188" i="1" s="1"/>
  <c r="AT188" i="1" s="1"/>
  <c r="AV188" i="1" s="1"/>
  <c r="AX188" i="1" s="1"/>
  <c r="AZ188" i="1" s="1"/>
  <c r="BB188" i="1" s="1"/>
  <c r="D188" i="1"/>
  <c r="F188" i="1" s="1"/>
  <c r="H188" i="1" s="1"/>
  <c r="J188" i="1" s="1"/>
  <c r="L188" i="1" s="1"/>
  <c r="N188" i="1" s="1"/>
  <c r="P188" i="1" s="1"/>
  <c r="R188" i="1" s="1"/>
  <c r="T188" i="1" s="1"/>
  <c r="V188" i="1" s="1"/>
  <c r="W237" i="1"/>
  <c r="AN237" i="1"/>
  <c r="D237" i="1"/>
  <c r="W225" i="1"/>
  <c r="Y225" i="1" s="1"/>
  <c r="AA225" i="1" s="1"/>
  <c r="AC225" i="1" s="1"/>
  <c r="AE225" i="1" s="1"/>
  <c r="AG225" i="1" s="1"/>
  <c r="AI225" i="1" s="1"/>
  <c r="AK225" i="1" s="1"/>
  <c r="AM225" i="1" s="1"/>
  <c r="AN225" i="1"/>
  <c r="AP225" i="1" s="1"/>
  <c r="AR225" i="1" s="1"/>
  <c r="AT225" i="1" s="1"/>
  <c r="AV225" i="1" s="1"/>
  <c r="AX225" i="1" s="1"/>
  <c r="AZ225" i="1" s="1"/>
  <c r="BB225" i="1" s="1"/>
  <c r="D225" i="1"/>
  <c r="F225" i="1" s="1"/>
  <c r="H225" i="1" s="1"/>
  <c r="J225" i="1" s="1"/>
  <c r="L225" i="1" s="1"/>
  <c r="N225" i="1" s="1"/>
  <c r="P225" i="1" s="1"/>
  <c r="R225" i="1" s="1"/>
  <c r="T225" i="1" s="1"/>
  <c r="V225" i="1" s="1"/>
  <c r="W253" i="1"/>
  <c r="Y253" i="1" s="1"/>
  <c r="AA253" i="1" s="1"/>
  <c r="AC253" i="1" s="1"/>
  <c r="AE253" i="1" s="1"/>
  <c r="AG253" i="1" s="1"/>
  <c r="AI253" i="1" s="1"/>
  <c r="AK253" i="1" s="1"/>
  <c r="AM253" i="1" s="1"/>
  <c r="AN253" i="1"/>
  <c r="AP253" i="1" s="1"/>
  <c r="AR253" i="1" s="1"/>
  <c r="AT253" i="1" s="1"/>
  <c r="AV253" i="1" s="1"/>
  <c r="AX253" i="1" s="1"/>
  <c r="AZ253" i="1" s="1"/>
  <c r="BB253" i="1" s="1"/>
  <c r="D253" i="1"/>
  <c r="F253" i="1" s="1"/>
  <c r="H253" i="1" s="1"/>
  <c r="J253" i="1" s="1"/>
  <c r="L253" i="1" s="1"/>
  <c r="N253" i="1" s="1"/>
  <c r="P253" i="1" s="1"/>
  <c r="R253" i="1" s="1"/>
  <c r="T253" i="1" s="1"/>
  <c r="V253" i="1" s="1"/>
  <c r="W209" i="1"/>
  <c r="Y209" i="1" s="1"/>
  <c r="AA209" i="1" s="1"/>
  <c r="AC209" i="1" s="1"/>
  <c r="AE209" i="1" s="1"/>
  <c r="AG209" i="1" s="1"/>
  <c r="AI209" i="1" s="1"/>
  <c r="AK209" i="1" s="1"/>
  <c r="AM209" i="1" s="1"/>
  <c r="AN209" i="1"/>
  <c r="AP209" i="1" s="1"/>
  <c r="AR209" i="1" s="1"/>
  <c r="AT209" i="1" s="1"/>
  <c r="AV209" i="1" s="1"/>
  <c r="AX209" i="1" s="1"/>
  <c r="AZ209" i="1" s="1"/>
  <c r="BB209" i="1" s="1"/>
  <c r="W221" i="1"/>
  <c r="Y221" i="1" s="1"/>
  <c r="AA221" i="1" s="1"/>
  <c r="AC221" i="1" s="1"/>
  <c r="AE221" i="1" s="1"/>
  <c r="AG221" i="1" s="1"/>
  <c r="AI221" i="1" s="1"/>
  <c r="AK221" i="1" s="1"/>
  <c r="AM221" i="1" s="1"/>
  <c r="AN221" i="1"/>
  <c r="AP221" i="1" s="1"/>
  <c r="AR221" i="1" s="1"/>
  <c r="AT221" i="1" s="1"/>
  <c r="AV221" i="1" s="1"/>
  <c r="AX221" i="1" s="1"/>
  <c r="AZ221" i="1" s="1"/>
  <c r="BB221" i="1" s="1"/>
  <c r="D221" i="1"/>
  <c r="F221" i="1" s="1"/>
  <c r="H221" i="1" s="1"/>
  <c r="J221" i="1" s="1"/>
  <c r="L221" i="1" s="1"/>
  <c r="N221" i="1" s="1"/>
  <c r="P221" i="1" s="1"/>
  <c r="R221" i="1" s="1"/>
  <c r="T221" i="1" s="1"/>
  <c r="V221" i="1" s="1"/>
  <c r="W205" i="1"/>
  <c r="Y205" i="1" s="1"/>
  <c r="AA205" i="1" s="1"/>
  <c r="AC205" i="1" s="1"/>
  <c r="AE205" i="1" s="1"/>
  <c r="AG205" i="1" s="1"/>
  <c r="AI205" i="1" s="1"/>
  <c r="AK205" i="1" s="1"/>
  <c r="AM205" i="1" s="1"/>
  <c r="AN205" i="1"/>
  <c r="AP205" i="1" s="1"/>
  <c r="AR205" i="1" s="1"/>
  <c r="AT205" i="1" s="1"/>
  <c r="AV205" i="1" s="1"/>
  <c r="AX205" i="1" s="1"/>
  <c r="AZ205" i="1" s="1"/>
  <c r="BB205" i="1" s="1"/>
  <c r="D205" i="1"/>
  <c r="F205" i="1" s="1"/>
  <c r="H205" i="1" s="1"/>
  <c r="J205" i="1" s="1"/>
  <c r="L205" i="1" s="1"/>
  <c r="N205" i="1" s="1"/>
  <c r="P205" i="1" s="1"/>
  <c r="R205" i="1" s="1"/>
  <c r="T205" i="1" s="1"/>
  <c r="V205" i="1" s="1"/>
  <c r="W217" i="1"/>
  <c r="Y217" i="1" s="1"/>
  <c r="AA217" i="1" s="1"/>
  <c r="AC217" i="1" s="1"/>
  <c r="AE217" i="1" s="1"/>
  <c r="AG217" i="1" s="1"/>
  <c r="AI217" i="1" s="1"/>
  <c r="AK217" i="1" s="1"/>
  <c r="AM217" i="1" s="1"/>
  <c r="AN217" i="1"/>
  <c r="AP217" i="1" s="1"/>
  <c r="AR217" i="1" s="1"/>
  <c r="AT217" i="1" s="1"/>
  <c r="AV217" i="1" s="1"/>
  <c r="AX217" i="1" s="1"/>
  <c r="AZ217" i="1" s="1"/>
  <c r="BB217" i="1" s="1"/>
  <c r="D217" i="1"/>
  <c r="F217" i="1" s="1"/>
  <c r="H217" i="1" s="1"/>
  <c r="J217" i="1" s="1"/>
  <c r="L217" i="1" s="1"/>
  <c r="N217" i="1" s="1"/>
  <c r="P217" i="1" s="1"/>
  <c r="R217" i="1" s="1"/>
  <c r="T217" i="1" s="1"/>
  <c r="V217" i="1" s="1"/>
  <c r="W200" i="1"/>
  <c r="Y200" i="1" s="1"/>
  <c r="AA200" i="1" s="1"/>
  <c r="AC200" i="1" s="1"/>
  <c r="AE200" i="1" s="1"/>
  <c r="AG200" i="1" s="1"/>
  <c r="AI200" i="1" s="1"/>
  <c r="AK200" i="1" s="1"/>
  <c r="AM200" i="1" s="1"/>
  <c r="AN200" i="1"/>
  <c r="AP200" i="1" s="1"/>
  <c r="AR200" i="1" s="1"/>
  <c r="AT200" i="1" s="1"/>
  <c r="AV200" i="1" s="1"/>
  <c r="AX200" i="1" s="1"/>
  <c r="AZ200" i="1" s="1"/>
  <c r="BB200" i="1" s="1"/>
  <c r="D200" i="1"/>
  <c r="F200" i="1" s="1"/>
  <c r="H200" i="1" s="1"/>
  <c r="J200" i="1" s="1"/>
  <c r="L200" i="1" s="1"/>
  <c r="N200" i="1" s="1"/>
  <c r="P200" i="1" s="1"/>
  <c r="R200" i="1" s="1"/>
  <c r="T200" i="1" s="1"/>
  <c r="V200" i="1" s="1"/>
  <c r="W196" i="1"/>
  <c r="Y196" i="1" s="1"/>
  <c r="AA196" i="1" s="1"/>
  <c r="AC196" i="1" s="1"/>
  <c r="AE196" i="1" s="1"/>
  <c r="AG196" i="1" s="1"/>
  <c r="AI196" i="1" s="1"/>
  <c r="AK196" i="1" s="1"/>
  <c r="AM196" i="1" s="1"/>
  <c r="AN196" i="1"/>
  <c r="AP196" i="1" s="1"/>
  <c r="AR196" i="1" s="1"/>
  <c r="AT196" i="1" s="1"/>
  <c r="AV196" i="1" s="1"/>
  <c r="AX196" i="1" s="1"/>
  <c r="AZ196" i="1" s="1"/>
  <c r="BB196" i="1" s="1"/>
  <c r="D196" i="1"/>
  <c r="F196" i="1" s="1"/>
  <c r="H196" i="1" s="1"/>
  <c r="J196" i="1" s="1"/>
  <c r="L196" i="1" s="1"/>
  <c r="N196" i="1" s="1"/>
  <c r="P196" i="1" s="1"/>
  <c r="R196" i="1" s="1"/>
  <c r="T196" i="1" s="1"/>
  <c r="V196" i="1" s="1"/>
  <c r="W192" i="1"/>
  <c r="Y192" i="1" s="1"/>
  <c r="AA192" i="1" s="1"/>
  <c r="AC192" i="1" s="1"/>
  <c r="AE192" i="1" s="1"/>
  <c r="AG192" i="1" s="1"/>
  <c r="AI192" i="1" s="1"/>
  <c r="AK192" i="1" s="1"/>
  <c r="AM192" i="1" s="1"/>
  <c r="AN192" i="1"/>
  <c r="AP192" i="1" s="1"/>
  <c r="AR192" i="1" s="1"/>
  <c r="AT192" i="1" s="1"/>
  <c r="AV192" i="1" s="1"/>
  <c r="AX192" i="1" s="1"/>
  <c r="AZ192" i="1" s="1"/>
  <c r="BB192" i="1" s="1"/>
  <c r="D192" i="1"/>
  <c r="F192" i="1" s="1"/>
  <c r="H192" i="1" s="1"/>
  <c r="J192" i="1" s="1"/>
  <c r="L192" i="1" s="1"/>
  <c r="N192" i="1" s="1"/>
  <c r="P192" i="1" s="1"/>
  <c r="R192" i="1" s="1"/>
  <c r="T192" i="1" s="1"/>
  <c r="V192" i="1" s="1"/>
  <c r="W184" i="1"/>
  <c r="Y184" i="1" s="1"/>
  <c r="AA184" i="1" s="1"/>
  <c r="AC184" i="1" s="1"/>
  <c r="AE184" i="1" s="1"/>
  <c r="AG184" i="1" s="1"/>
  <c r="AI184" i="1" s="1"/>
  <c r="AK184" i="1" s="1"/>
  <c r="AM184" i="1" s="1"/>
  <c r="AN184" i="1"/>
  <c r="AP184" i="1" s="1"/>
  <c r="AR184" i="1" s="1"/>
  <c r="AT184" i="1" s="1"/>
  <c r="AV184" i="1" s="1"/>
  <c r="AX184" i="1" s="1"/>
  <c r="AZ184" i="1" s="1"/>
  <c r="BB184" i="1" s="1"/>
  <c r="D184" i="1"/>
  <c r="F184" i="1" s="1"/>
  <c r="H184" i="1" s="1"/>
  <c r="J184" i="1" s="1"/>
  <c r="L184" i="1" s="1"/>
  <c r="N184" i="1" s="1"/>
  <c r="P184" i="1" s="1"/>
  <c r="R184" i="1" s="1"/>
  <c r="T184" i="1" s="1"/>
  <c r="V184" i="1" s="1"/>
  <c r="W147" i="1"/>
  <c r="Y147" i="1" s="1"/>
  <c r="AA147" i="1" s="1"/>
  <c r="AC147" i="1" s="1"/>
  <c r="AE147" i="1" s="1"/>
  <c r="AG147" i="1" s="1"/>
  <c r="AI147" i="1" s="1"/>
  <c r="AK147" i="1" s="1"/>
  <c r="AM147" i="1" s="1"/>
  <c r="AN147" i="1"/>
  <c r="AP147" i="1" s="1"/>
  <c r="AR147" i="1" s="1"/>
  <c r="AT147" i="1" s="1"/>
  <c r="AV147" i="1" s="1"/>
  <c r="AX147" i="1" s="1"/>
  <c r="AZ147" i="1" s="1"/>
  <c r="BB147" i="1" s="1"/>
  <c r="D147" i="1"/>
  <c r="F147" i="1" s="1"/>
  <c r="H147" i="1" s="1"/>
  <c r="J147" i="1" s="1"/>
  <c r="L147" i="1" s="1"/>
  <c r="N147" i="1" s="1"/>
  <c r="P147" i="1" s="1"/>
  <c r="R147" i="1" s="1"/>
  <c r="T147" i="1" s="1"/>
  <c r="V147" i="1" s="1"/>
  <c r="F103" i="1" l="1"/>
  <c r="H103" i="1" s="1"/>
  <c r="J103" i="1" s="1"/>
  <c r="L103" i="1" s="1"/>
  <c r="N103" i="1" s="1"/>
  <c r="P103" i="1" s="1"/>
  <c r="R103" i="1" s="1"/>
  <c r="T103" i="1" s="1"/>
  <c r="V103" i="1" s="1"/>
  <c r="AM18" i="1"/>
  <c r="D336" i="1"/>
  <c r="F336" i="1" s="1"/>
  <c r="H336" i="1" s="1"/>
  <c r="J336" i="1" s="1"/>
  <c r="L336" i="1" s="1"/>
  <c r="N336" i="1" s="1"/>
  <c r="P336" i="1" s="1"/>
  <c r="R336" i="1" s="1"/>
  <c r="T336" i="1" s="1"/>
  <c r="V336" i="1" s="1"/>
  <c r="F237" i="1"/>
  <c r="H237" i="1" s="1"/>
  <c r="J237" i="1" s="1"/>
  <c r="L237" i="1" s="1"/>
  <c r="N237" i="1" s="1"/>
  <c r="P237" i="1" s="1"/>
  <c r="R237" i="1" s="1"/>
  <c r="T237" i="1" s="1"/>
  <c r="V237" i="1" s="1"/>
  <c r="AN336" i="1"/>
  <c r="AP336" i="1" s="1"/>
  <c r="AR336" i="1" s="1"/>
  <c r="AT336" i="1" s="1"/>
  <c r="AV336" i="1" s="1"/>
  <c r="AX336" i="1" s="1"/>
  <c r="AZ336" i="1" s="1"/>
  <c r="BB336" i="1" s="1"/>
  <c r="AP237" i="1"/>
  <c r="AR237" i="1" s="1"/>
  <c r="AT237" i="1" s="1"/>
  <c r="AV237" i="1" s="1"/>
  <c r="AX237" i="1" s="1"/>
  <c r="AZ237" i="1" s="1"/>
  <c r="BB237" i="1" s="1"/>
  <c r="W276" i="1"/>
  <c r="Y276" i="1" s="1"/>
  <c r="AA276" i="1" s="1"/>
  <c r="AC276" i="1" s="1"/>
  <c r="AE276" i="1" s="1"/>
  <c r="AG276" i="1" s="1"/>
  <c r="AI276" i="1" s="1"/>
  <c r="AK276" i="1" s="1"/>
  <c r="AM276" i="1" s="1"/>
  <c r="Y279" i="1"/>
  <c r="AA279" i="1" s="1"/>
  <c r="AC279" i="1" s="1"/>
  <c r="AE279" i="1" s="1"/>
  <c r="AG279" i="1" s="1"/>
  <c r="AI279" i="1" s="1"/>
  <c r="AK279" i="1" s="1"/>
  <c r="AM279" i="1" s="1"/>
  <c r="D327" i="1"/>
  <c r="F327" i="1" s="1"/>
  <c r="H327" i="1" s="1"/>
  <c r="J327" i="1" s="1"/>
  <c r="L327" i="1" s="1"/>
  <c r="N327" i="1" s="1"/>
  <c r="P327" i="1" s="1"/>
  <c r="R327" i="1" s="1"/>
  <c r="T327" i="1" s="1"/>
  <c r="V327" i="1" s="1"/>
  <c r="F178" i="1"/>
  <c r="H178" i="1" s="1"/>
  <c r="J178" i="1" s="1"/>
  <c r="L178" i="1" s="1"/>
  <c r="N178" i="1" s="1"/>
  <c r="P178" i="1" s="1"/>
  <c r="R178" i="1" s="1"/>
  <c r="T178" i="1" s="1"/>
  <c r="V178" i="1" s="1"/>
  <c r="W336" i="1"/>
  <c r="Y336" i="1" s="1"/>
  <c r="AA336" i="1" s="1"/>
  <c r="AC336" i="1" s="1"/>
  <c r="AE336" i="1" s="1"/>
  <c r="AG336" i="1" s="1"/>
  <c r="AI336" i="1" s="1"/>
  <c r="AK336" i="1" s="1"/>
  <c r="AM336" i="1" s="1"/>
  <c r="Y237" i="1"/>
  <c r="AA237" i="1" s="1"/>
  <c r="AC237" i="1" s="1"/>
  <c r="AE237" i="1" s="1"/>
  <c r="AG237" i="1" s="1"/>
  <c r="AI237" i="1" s="1"/>
  <c r="AK237" i="1" s="1"/>
  <c r="AM237" i="1" s="1"/>
  <c r="AN327" i="1"/>
  <c r="AP327" i="1" s="1"/>
  <c r="AR327" i="1" s="1"/>
  <c r="AT327" i="1" s="1"/>
  <c r="AV327" i="1" s="1"/>
  <c r="AX327" i="1" s="1"/>
  <c r="AZ327" i="1" s="1"/>
  <c r="BB327" i="1" s="1"/>
  <c r="AP178" i="1"/>
  <c r="AR178" i="1" s="1"/>
  <c r="AT178" i="1" s="1"/>
  <c r="AV178" i="1" s="1"/>
  <c r="AX178" i="1" s="1"/>
  <c r="AZ178" i="1" s="1"/>
  <c r="BB178" i="1" s="1"/>
  <c r="AN276" i="1"/>
  <c r="AP276" i="1" s="1"/>
  <c r="AR276" i="1" s="1"/>
  <c r="AT276" i="1" s="1"/>
  <c r="AV276" i="1" s="1"/>
  <c r="AX276" i="1" s="1"/>
  <c r="AZ276" i="1" s="1"/>
  <c r="BB276" i="1" s="1"/>
  <c r="AP279" i="1"/>
  <c r="AR279" i="1" s="1"/>
  <c r="AT279" i="1" s="1"/>
  <c r="AV279" i="1" s="1"/>
  <c r="AX279" i="1" s="1"/>
  <c r="AZ279" i="1" s="1"/>
  <c r="BB279" i="1" s="1"/>
  <c r="D276" i="1"/>
  <c r="F276" i="1" s="1"/>
  <c r="H276" i="1" s="1"/>
  <c r="J276" i="1" s="1"/>
  <c r="L276" i="1" s="1"/>
  <c r="N276" i="1" s="1"/>
  <c r="P276" i="1" s="1"/>
  <c r="R276" i="1" s="1"/>
  <c r="T276" i="1" s="1"/>
  <c r="V276" i="1" s="1"/>
  <c r="F279" i="1"/>
  <c r="H279" i="1" s="1"/>
  <c r="J279" i="1" s="1"/>
  <c r="L279" i="1" s="1"/>
  <c r="N279" i="1" s="1"/>
  <c r="P279" i="1" s="1"/>
  <c r="R279" i="1" s="1"/>
  <c r="T279" i="1" s="1"/>
  <c r="V279" i="1" s="1"/>
  <c r="W327" i="1"/>
  <c r="Y327" i="1" s="1"/>
  <c r="AA327" i="1" s="1"/>
  <c r="AC327" i="1" s="1"/>
  <c r="AE327" i="1" s="1"/>
  <c r="AG327" i="1" s="1"/>
  <c r="AI327" i="1" s="1"/>
  <c r="AK327" i="1" s="1"/>
  <c r="AM327" i="1" s="1"/>
  <c r="Y178" i="1"/>
  <c r="AA178" i="1" s="1"/>
  <c r="AC178" i="1" s="1"/>
  <c r="AE178" i="1" s="1"/>
  <c r="AG178" i="1" s="1"/>
  <c r="AI178" i="1" s="1"/>
  <c r="AK178" i="1" s="1"/>
  <c r="AM178" i="1" s="1"/>
  <c r="AN175" i="1"/>
  <c r="AP175" i="1" s="1"/>
  <c r="AR175" i="1" s="1"/>
  <c r="AT175" i="1" s="1"/>
  <c r="AV175" i="1" s="1"/>
  <c r="AX175" i="1" s="1"/>
  <c r="AZ175" i="1" s="1"/>
  <c r="BB175" i="1" s="1"/>
  <c r="W148" i="1"/>
  <c r="Y148" i="1" s="1"/>
  <c r="AA148" i="1" s="1"/>
  <c r="AC148" i="1" s="1"/>
  <c r="AE148" i="1" s="1"/>
  <c r="AG148" i="1" s="1"/>
  <c r="AI148" i="1" s="1"/>
  <c r="AK148" i="1" s="1"/>
  <c r="AM148" i="1" s="1"/>
  <c r="AN148" i="1"/>
  <c r="AP148" i="1" s="1"/>
  <c r="AR148" i="1" s="1"/>
  <c r="AT148" i="1" s="1"/>
  <c r="AV148" i="1" s="1"/>
  <c r="AX148" i="1" s="1"/>
  <c r="AZ148" i="1" s="1"/>
  <c r="BB148" i="1" s="1"/>
  <c r="D148" i="1"/>
  <c r="W164" i="1"/>
  <c r="Y164" i="1" s="1"/>
  <c r="AA164" i="1" s="1"/>
  <c r="AC164" i="1" s="1"/>
  <c r="AE164" i="1" s="1"/>
  <c r="AG164" i="1" s="1"/>
  <c r="AI164" i="1" s="1"/>
  <c r="AK164" i="1" s="1"/>
  <c r="AM164" i="1" s="1"/>
  <c r="AN164" i="1"/>
  <c r="AP164" i="1" s="1"/>
  <c r="AR164" i="1" s="1"/>
  <c r="AT164" i="1" s="1"/>
  <c r="AV164" i="1" s="1"/>
  <c r="AX164" i="1" s="1"/>
  <c r="AZ164" i="1" s="1"/>
  <c r="BB164" i="1" s="1"/>
  <c r="D164" i="1"/>
  <c r="F164" i="1" s="1"/>
  <c r="H164" i="1" s="1"/>
  <c r="J164" i="1" s="1"/>
  <c r="L164" i="1" s="1"/>
  <c r="N164" i="1" s="1"/>
  <c r="P164" i="1" s="1"/>
  <c r="R164" i="1" s="1"/>
  <c r="T164" i="1" s="1"/>
  <c r="V164" i="1" s="1"/>
  <c r="W160" i="1"/>
  <c r="Y160" i="1" s="1"/>
  <c r="AA160" i="1" s="1"/>
  <c r="AC160" i="1" s="1"/>
  <c r="AE160" i="1" s="1"/>
  <c r="AG160" i="1" s="1"/>
  <c r="AI160" i="1" s="1"/>
  <c r="AK160" i="1" s="1"/>
  <c r="AM160" i="1" s="1"/>
  <c r="AN160" i="1"/>
  <c r="AP160" i="1" s="1"/>
  <c r="AR160" i="1" s="1"/>
  <c r="AT160" i="1" s="1"/>
  <c r="AV160" i="1" s="1"/>
  <c r="AX160" i="1" s="1"/>
  <c r="AZ160" i="1" s="1"/>
  <c r="BB160" i="1" s="1"/>
  <c r="D160" i="1"/>
  <c r="F160" i="1" s="1"/>
  <c r="H160" i="1" s="1"/>
  <c r="J160" i="1" s="1"/>
  <c r="L160" i="1" s="1"/>
  <c r="N160" i="1" s="1"/>
  <c r="P160" i="1" s="1"/>
  <c r="R160" i="1" s="1"/>
  <c r="T160" i="1" s="1"/>
  <c r="V160" i="1" s="1"/>
  <c r="F148" i="1" l="1"/>
  <c r="H148" i="1" s="1"/>
  <c r="J148" i="1" s="1"/>
  <c r="L148" i="1" s="1"/>
  <c r="N148" i="1" s="1"/>
  <c r="P148" i="1" s="1"/>
  <c r="R148" i="1" s="1"/>
  <c r="T148" i="1" s="1"/>
  <c r="V148" i="1" s="1"/>
  <c r="D328" i="1"/>
  <c r="F328" i="1" s="1"/>
  <c r="H328" i="1" s="1"/>
  <c r="J328" i="1" s="1"/>
  <c r="L328" i="1" s="1"/>
  <c r="N328" i="1" s="1"/>
  <c r="P328" i="1" s="1"/>
  <c r="R328" i="1" s="1"/>
  <c r="T328" i="1" s="1"/>
  <c r="V328" i="1" s="1"/>
  <c r="D145" i="1"/>
  <c r="W145" i="1"/>
  <c r="Y145" i="1" s="1"/>
  <c r="AA145" i="1" s="1"/>
  <c r="AC145" i="1" s="1"/>
  <c r="AE145" i="1" s="1"/>
  <c r="AG145" i="1" s="1"/>
  <c r="AI145" i="1" s="1"/>
  <c r="AK145" i="1" s="1"/>
  <c r="AM145" i="1" s="1"/>
  <c r="W328" i="1"/>
  <c r="Y328" i="1" s="1"/>
  <c r="AA328" i="1" s="1"/>
  <c r="AC328" i="1" s="1"/>
  <c r="AE328" i="1" s="1"/>
  <c r="AG328" i="1" s="1"/>
  <c r="AI328" i="1" s="1"/>
  <c r="AK328" i="1" s="1"/>
  <c r="AM328" i="1" s="1"/>
  <c r="AN145" i="1"/>
  <c r="AP145" i="1" s="1"/>
  <c r="AR145" i="1" s="1"/>
  <c r="AT145" i="1" s="1"/>
  <c r="AV145" i="1" s="1"/>
  <c r="AX145" i="1" s="1"/>
  <c r="AZ145" i="1" s="1"/>
  <c r="BB145" i="1" s="1"/>
  <c r="AN328" i="1"/>
  <c r="AP328" i="1" s="1"/>
  <c r="AR328" i="1" s="1"/>
  <c r="AT328" i="1" s="1"/>
  <c r="AV328" i="1" s="1"/>
  <c r="AX328" i="1" s="1"/>
  <c r="AZ328" i="1" s="1"/>
  <c r="BB328" i="1" s="1"/>
  <c r="W150" i="1"/>
  <c r="AN150" i="1"/>
  <c r="D150" i="1"/>
  <c r="F145" i="1" l="1"/>
  <c r="H145" i="1" s="1"/>
  <c r="J145" i="1" s="1"/>
  <c r="L145" i="1" s="1"/>
  <c r="N145" i="1" s="1"/>
  <c r="P145" i="1" s="1"/>
  <c r="R145" i="1" s="1"/>
  <c r="T145" i="1" s="1"/>
  <c r="V145" i="1" s="1"/>
  <c r="W334" i="1"/>
  <c r="Y334" i="1" s="1"/>
  <c r="AA334" i="1" s="1"/>
  <c r="AC334" i="1" s="1"/>
  <c r="AE334" i="1" s="1"/>
  <c r="AG334" i="1" s="1"/>
  <c r="AI334" i="1" s="1"/>
  <c r="AK334" i="1" s="1"/>
  <c r="AM334" i="1" s="1"/>
  <c r="Y150" i="1"/>
  <c r="AA150" i="1" s="1"/>
  <c r="AC150" i="1" s="1"/>
  <c r="AE150" i="1" s="1"/>
  <c r="AG150" i="1" s="1"/>
  <c r="AI150" i="1" s="1"/>
  <c r="AK150" i="1" s="1"/>
  <c r="AM150" i="1" s="1"/>
  <c r="AN334" i="1"/>
  <c r="AP334" i="1" s="1"/>
  <c r="AR334" i="1" s="1"/>
  <c r="AT334" i="1" s="1"/>
  <c r="AV334" i="1" s="1"/>
  <c r="AX334" i="1" s="1"/>
  <c r="AZ334" i="1" s="1"/>
  <c r="BB334" i="1" s="1"/>
  <c r="AP150" i="1"/>
  <c r="AR150" i="1" s="1"/>
  <c r="AT150" i="1" s="1"/>
  <c r="AV150" i="1" s="1"/>
  <c r="AX150" i="1" s="1"/>
  <c r="AZ150" i="1" s="1"/>
  <c r="BB150" i="1" s="1"/>
  <c r="D334" i="1"/>
  <c r="F334" i="1" s="1"/>
  <c r="H334" i="1" s="1"/>
  <c r="J334" i="1" s="1"/>
  <c r="L334" i="1" s="1"/>
  <c r="N334" i="1" s="1"/>
  <c r="P334" i="1" s="1"/>
  <c r="R334" i="1" s="1"/>
  <c r="T334" i="1" s="1"/>
  <c r="V334" i="1" s="1"/>
  <c r="F150" i="1"/>
  <c r="H150" i="1" s="1"/>
  <c r="J150" i="1" s="1"/>
  <c r="L150" i="1" s="1"/>
  <c r="N150" i="1" s="1"/>
  <c r="P150" i="1" s="1"/>
  <c r="R150" i="1" s="1"/>
  <c r="T150" i="1" s="1"/>
  <c r="V150" i="1" s="1"/>
  <c r="W310" i="1"/>
  <c r="Y310" i="1" s="1"/>
  <c r="AA310" i="1" s="1"/>
  <c r="AC310" i="1" s="1"/>
  <c r="AE310" i="1" s="1"/>
  <c r="AG310" i="1" s="1"/>
  <c r="AI310" i="1" s="1"/>
  <c r="AK310" i="1" s="1"/>
  <c r="AM310" i="1" s="1"/>
  <c r="AN310" i="1"/>
  <c r="AP310" i="1" s="1"/>
  <c r="AR310" i="1" s="1"/>
  <c r="AT310" i="1" s="1"/>
  <c r="AV310" i="1" s="1"/>
  <c r="AX310" i="1" s="1"/>
  <c r="AZ310" i="1" s="1"/>
  <c r="BB310" i="1" s="1"/>
  <c r="D310" i="1"/>
  <c r="F310" i="1" s="1"/>
  <c r="H310" i="1" s="1"/>
  <c r="J310" i="1" s="1"/>
  <c r="L310" i="1" s="1"/>
  <c r="N310" i="1" s="1"/>
  <c r="P310" i="1" s="1"/>
  <c r="R310" i="1" s="1"/>
  <c r="T310" i="1" s="1"/>
  <c r="V310" i="1" s="1"/>
  <c r="AN325" i="1" l="1"/>
  <c r="AN340" i="1" s="1"/>
  <c r="W175" i="1"/>
  <c r="Y175" i="1" s="1"/>
  <c r="AA175" i="1" s="1"/>
  <c r="AC175" i="1" s="1"/>
  <c r="AE175" i="1" s="1"/>
  <c r="AG175" i="1" s="1"/>
  <c r="AI175" i="1" s="1"/>
  <c r="AK175" i="1" s="1"/>
  <c r="AM175" i="1" s="1"/>
  <c r="D175" i="1"/>
  <c r="F175" i="1" l="1"/>
  <c r="H175" i="1" s="1"/>
  <c r="J175" i="1" s="1"/>
  <c r="L175" i="1" s="1"/>
  <c r="N175" i="1" s="1"/>
  <c r="P175" i="1" s="1"/>
  <c r="R175" i="1" s="1"/>
  <c r="T175" i="1" s="1"/>
  <c r="V175" i="1" s="1"/>
  <c r="D325" i="1"/>
  <c r="D342" i="1" s="1"/>
  <c r="AN342" i="1"/>
  <c r="AN343" i="1" s="1"/>
  <c r="AP325" i="1"/>
  <c r="AP340" i="1" s="1"/>
  <c r="W325" i="1"/>
  <c r="W340" i="1" s="1"/>
  <c r="F325" i="1" l="1"/>
  <c r="H325" i="1" s="1"/>
  <c r="D343" i="1"/>
  <c r="W342" i="1"/>
  <c r="W343" i="1" s="1"/>
  <c r="AP342" i="1"/>
  <c r="AP343" i="1" s="1"/>
  <c r="Y325" i="1"/>
  <c r="Y340" i="1" s="1"/>
  <c r="AR325" i="1"/>
  <c r="AR340" i="1" s="1"/>
  <c r="AR342" i="1" l="1"/>
  <c r="AR343" i="1" s="1"/>
  <c r="F342" i="1"/>
  <c r="F343" i="1" s="1"/>
  <c r="J325" i="1"/>
  <c r="H342" i="1"/>
  <c r="H343" i="1" s="1"/>
  <c r="Y342" i="1"/>
  <c r="Y343" i="1" s="1"/>
  <c r="AT325" i="1"/>
  <c r="AT340" i="1" s="1"/>
  <c r="AA325" i="1"/>
  <c r="AA342" i="1" l="1"/>
  <c r="AA343" i="1" s="1"/>
  <c r="AA340" i="1"/>
  <c r="AT342" i="1"/>
  <c r="AT343" i="1" s="1"/>
  <c r="L325" i="1"/>
  <c r="J342" i="1"/>
  <c r="J343" i="1" s="1"/>
  <c r="AC325" i="1"/>
  <c r="AC340" i="1" s="1"/>
  <c r="AV325" i="1"/>
  <c r="AV340" i="1" s="1"/>
  <c r="AV342" i="1" l="1"/>
  <c r="AV343" i="1" s="1"/>
  <c r="AC342" i="1"/>
  <c r="AC343" i="1" s="1"/>
  <c r="N325" i="1"/>
  <c r="L342" i="1"/>
  <c r="L343" i="1" s="1"/>
  <c r="AX325" i="1"/>
  <c r="AX340" i="1" s="1"/>
  <c r="AE325" i="1"/>
  <c r="AE342" i="1" l="1"/>
  <c r="AE343" i="1" s="1"/>
  <c r="AE340" i="1"/>
  <c r="P325" i="1"/>
  <c r="N342" i="1"/>
  <c r="N343" i="1" s="1"/>
  <c r="AZ325" i="1"/>
  <c r="AZ340" i="1" s="1"/>
  <c r="AX342" i="1"/>
  <c r="AX343" i="1" s="1"/>
  <c r="AG325" i="1"/>
  <c r="AG340" i="1" s="1"/>
  <c r="R325" i="1" l="1"/>
  <c r="P342" i="1"/>
  <c r="P343" i="1" s="1"/>
  <c r="AI325" i="1"/>
  <c r="AI340" i="1" s="1"/>
  <c r="AG342" i="1"/>
  <c r="AG343" i="1" s="1"/>
  <c r="AZ342" i="1"/>
  <c r="AZ343" i="1" s="1"/>
  <c r="BB325" i="1"/>
  <c r="T325" i="1" l="1"/>
  <c r="R342" i="1"/>
  <c r="R343" i="1" s="1"/>
  <c r="AK325" i="1"/>
  <c r="AK340" i="1" s="1"/>
  <c r="AI342" i="1"/>
  <c r="AI343" i="1" s="1"/>
  <c r="T340" i="1" l="1"/>
  <c r="T342" i="1"/>
  <c r="T343" i="1" s="1"/>
  <c r="V325" i="1"/>
  <c r="AK342" i="1"/>
  <c r="AK343" i="1" s="1"/>
  <c r="AM325" i="1"/>
</calcChain>
</file>

<file path=xl/sharedStrings.xml><?xml version="1.0" encoding="utf-8"?>
<sst xmlns="http://schemas.openxmlformats.org/spreadsheetml/2006/main" count="800" uniqueCount="407">
  <si>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</si>
  <si>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</si>
  <si>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</si>
  <si>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</si>
  <si>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</si>
  <si>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</si>
  <si>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</si>
  <si>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</si>
  <si>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</si>
  <si>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</si>
  <si>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</si>
  <si>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</si>
  <si>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</si>
  <si>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</si>
  <si>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</si>
  <si>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</si>
  <si>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</si>
  <si>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</si>
  <si>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</si>
  <si>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2020 год</t>
  </si>
  <si>
    <t>федеральный бюджет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</si>
  <si>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</si>
  <si>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</si>
  <si>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</si>
  <si>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</si>
  <si>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</si>
  <si>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</si>
  <si>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</si>
  <si>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Реконструкция пересечения ул. Героев Хасана и Транссибирской магистрали (включая тоннель)</t>
  </si>
  <si>
    <t>Реконструкция ул. Героев Хасана от ул. Хлебозаводская до ул. Василия Васильева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</si>
  <si>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</si>
  <si>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Революции от ЦКР до ул. Сибирской с обустройством трамвайной линии. 1 этап</t>
  </si>
  <si>
    <t>Реконструкция ул. Карпинского от ул. Архитектора Свиязева до ул. Советской Армии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</si>
  <si>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</si>
  <si>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ул. Социалистической от ПК7 до ПК10+50 с разворотным кольцом</t>
  </si>
  <si>
    <t>Реконструкция ул. Карпинского от ул. Мира до шоссе Космонавтов</t>
  </si>
  <si>
    <t>Строительство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</si>
  <si>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</si>
  <si>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</si>
  <si>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</si>
  <si>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Строительство автомобильной дороги от площади Карла Маркса до ул. Чкалова</t>
  </si>
  <si>
    <t>Реконструкция ул. Революции: 2 очередь моста через реку Егошиху</t>
  </si>
  <si>
    <t>Реконструкция ул. Плеханова от шоссе Космонавтов до ул. Грузинская</t>
  </si>
  <si>
    <t>Изъятие земельных участков и объектов недвижимости, имущества для реконструкции дорожных объектов города Перми</t>
  </si>
  <si>
    <t>Строительство места отвала снега «Голый мыс»</t>
  </si>
  <si>
    <t>Строительство (реконструкция) сетей наружного освещения</t>
  </si>
  <si>
    <t>Строительство сквера по ул. Гашкова, 20</t>
  </si>
  <si>
    <t>Строительство сквера по ул. Яблочкова</t>
  </si>
  <si>
    <t xml:space="preserve">Строительство Архиерейского подворья </t>
  </si>
  <si>
    <t xml:space="preserve">Реконструкция сквера в 68 квартале, эспланада </t>
  </si>
  <si>
    <t xml:space="preserve">Реконструкция сквера на нижней части набережной реки Кама </t>
  </si>
  <si>
    <t>Строительство автомобильной дороги по Ивинскому проспекту</t>
  </si>
  <si>
    <t xml:space="preserve">Реконструкция ул. Грибоедова от ул. Уинской до ул. Лесной 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</si>
  <si>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 </t>
  </si>
  <si>
    <t>Реконструкция проспекта Парковый</t>
  </si>
  <si>
    <t>Реконструкция ул. Куфонина</t>
  </si>
  <si>
    <t>9190041010</t>
  </si>
  <si>
    <t>Строительство приюта для содержания безнадзорных животных по ул. Верхне-Муллинской, 106а г. Перми</t>
  </si>
  <si>
    <t>Управление капитального строительства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</si>
  <si>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</si>
  <si>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</si>
  <si>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</si>
  <si>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</si>
  <si>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</si>
  <si>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</si>
  <si>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блокировочной сети водопровода по ул. Макаренко Мотовилихинского района города Перми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</si>
  <si>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</si>
  <si>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</si>
  <si>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</si>
  <si>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</si>
  <si>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</si>
  <si>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</si>
  <si>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</si>
  <si>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</si>
  <si>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Жилищно-коммунальное хозяйство</t>
  </si>
  <si>
    <t>Строительство объектов благоустройства на территории индивидуальной жилой застройки в городе Перми</t>
  </si>
  <si>
    <t>Строительство объектов инженерной инфраструктуры на территории индивидуальной жилой застройки в городе Перми</t>
  </si>
  <si>
    <t xml:space="preserve">Строительство сетей водоснабжения в микрорайонах города Перми </t>
  </si>
  <si>
    <t>1760142410</t>
  </si>
  <si>
    <t>1710141130</t>
  </si>
  <si>
    <t>1710142370</t>
  </si>
  <si>
    <t>1710141210</t>
  </si>
  <si>
    <t>1710142180</t>
  </si>
  <si>
    <t>1710241100</t>
  </si>
  <si>
    <t>1760342760</t>
  </si>
  <si>
    <t>1760342750</t>
  </si>
  <si>
    <t>1710141090</t>
  </si>
  <si>
    <t>1710141220</t>
  </si>
  <si>
    <t>1710142330</t>
  </si>
  <si>
    <t>1710142340</t>
  </si>
  <si>
    <t>1710142350</t>
  </si>
  <si>
    <t>1710142360</t>
  </si>
  <si>
    <t>1710442380</t>
  </si>
  <si>
    <t>1710141320</t>
  </si>
  <si>
    <t>1710142260</t>
  </si>
  <si>
    <t>1710441240</t>
  </si>
  <si>
    <t xml:space="preserve">Департамент  дорог и благоустройства </t>
  </si>
  <si>
    <t>Реконструкция площади Восстания. 2 этап</t>
  </si>
  <si>
    <t>Транспорт</t>
  </si>
  <si>
    <t>Строительство трамвайных путей между станциями Пермь II и Пермь I</t>
  </si>
  <si>
    <t>Реконструкция автодорожного путепровода по ул. Монастырской на 4А + 325 км перегона Пермь-II – Пермь-I Свердловской железной дороги</t>
  </si>
  <si>
    <t>0410241910</t>
  </si>
  <si>
    <t>Строительство объектов недвижимого имущества и инженерной инфраструктуры на территории Экстрим-парка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</si>
  <si>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</si>
  <si>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</si>
  <si>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0510141430</t>
  </si>
  <si>
    <t>0510141470</t>
  </si>
  <si>
    <t>0510141490</t>
  </si>
  <si>
    <t>0510142130</t>
  </si>
  <si>
    <t>0510143660</t>
  </si>
  <si>
    <t>0510141950</t>
  </si>
  <si>
    <t>0510141880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</si>
  <si>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</si>
  <si>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</si>
  <si>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</si>
  <si>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средства Фонда содействия реформированию жилищно-коммунального хозяйства</t>
  </si>
  <si>
    <t>15302R0820</t>
  </si>
  <si>
    <t>153022C080</t>
  </si>
  <si>
    <t>Строительство здания для размещения дошкольного образовательного учреждения по ул. Евгения Пермяка, 8а</t>
  </si>
  <si>
    <t xml:space="preserve">в том числе </t>
  </si>
  <si>
    <t>Строительство здания для размещения дошкольного образовательного учреждения по ул. Желябова, 16б</t>
  </si>
  <si>
    <t xml:space="preserve">Строительство здания для размещения дошкольного образовательного учреждения по ул. Плеханова, 63
</t>
  </si>
  <si>
    <t>Строительство здания для размещения дошкольного образовательного учреждения по ул. Байкальской, 26а</t>
  </si>
  <si>
    <t xml:space="preserve">краевой бюджет </t>
  </si>
  <si>
    <t xml:space="preserve">федеральный бюджет </t>
  </si>
  <si>
    <t>Строительство нового корпуса МАОУ «Гимназия № 3» г. Перми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</si>
  <si>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</si>
  <si>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</si>
  <si>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«Гимназия № 17» г. Перми (пристройка нового корпуса)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</si>
  <si>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</si>
  <si>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спортивной площадки МАОУ «СОШ № 131» г. Перми</t>
  </si>
  <si>
    <t xml:space="preserve">Строительство спортивной площадки МАОУ «Школа бизнеса и предпринимательства» г. Перми </t>
  </si>
  <si>
    <t>Строительство спортивного зала МАОУ «СОШ № 96» г. Перми</t>
  </si>
  <si>
    <t>Строительство спортивного зала МАОУ «СОШ № 81» г. Перми</t>
  </si>
  <si>
    <t>Строительство источников противопожарного водоснабжения</t>
  </si>
  <si>
    <t>0230241020</t>
  </si>
  <si>
    <t>0220443720</t>
  </si>
  <si>
    <t>0220241030</t>
  </si>
  <si>
    <t>1020442390</t>
  </si>
  <si>
    <t>1110541780</t>
  </si>
  <si>
    <t>1110542270</t>
  </si>
  <si>
    <t>1110542290</t>
  </si>
  <si>
    <t>1110542560</t>
  </si>
  <si>
    <t>1120441540</t>
  </si>
  <si>
    <t>1120441870</t>
  </si>
  <si>
    <t>1320242020</t>
  </si>
  <si>
    <t>1320243710</t>
  </si>
  <si>
    <t>102012T260</t>
  </si>
  <si>
    <t xml:space="preserve">Реконструкция здания МАОУ «СОШ № 93» г. Перми (пристройка нового корпуса)
</t>
  </si>
  <si>
    <t>Реконструкция ледовой арены МАУ ДО «ДЮЦ «Здоровье»</t>
  </si>
  <si>
    <t xml:space="preserve">Строительство здания общеобразовательного учреждения по ул. Карпинского, 77а </t>
  </si>
  <si>
    <t>Строительство спортивной площадки МАОУ «СОШ № 25» г. Перми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</si>
  <si>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</si>
  <si>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</si>
  <si>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</si>
  <si>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</si>
  <si>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1.</t>
  </si>
  <si>
    <t>8.</t>
  </si>
  <si>
    <t>5.</t>
  </si>
  <si>
    <t>9.</t>
  </si>
  <si>
    <t>2.</t>
  </si>
  <si>
    <t>3.</t>
  </si>
  <si>
    <t>89.</t>
  </si>
  <si>
    <t>15.</t>
  </si>
  <si>
    <t>4.</t>
  </si>
  <si>
    <t>6.</t>
  </si>
  <si>
    <t>7.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</si>
  <si>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</si>
  <si>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</si>
  <si>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</si>
  <si>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</si>
  <si>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</si>
  <si>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</si>
  <si>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</si>
  <si>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</si>
  <si>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</si>
  <si>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</si>
  <si>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</si>
  <si>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</si>
  <si>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</si>
  <si>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</si>
  <si>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</si>
  <si>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</si>
  <si>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</si>
  <si>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</si>
  <si>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</si>
  <si>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</si>
  <si>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</si>
  <si>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</si>
  <si>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</si>
  <si>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</si>
  <si>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</si>
  <si>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</si>
  <si>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</si>
  <si>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</si>
  <si>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</si>
  <si>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</si>
  <si>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</si>
  <si>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</si>
  <si>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</si>
  <si>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</si>
  <si>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</si>
  <si>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</si>
  <si>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</si>
  <si>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</si>
  <si>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</si>
  <si>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</si>
  <si>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</si>
  <si>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</si>
  <si>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</si>
  <si>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</si>
  <si>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</si>
  <si>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</si>
  <si>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</si>
  <si>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</si>
  <si>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</si>
  <si>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</si>
  <si>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</si>
  <si>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</si>
  <si>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</si>
  <si>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</si>
  <si>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</si>
  <si>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</si>
  <si>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</si>
  <si>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</si>
  <si>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</si>
  <si>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</si>
  <si>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</si>
  <si>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</si>
  <si>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</si>
  <si>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</si>
  <si>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</si>
  <si>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</si>
  <si>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</si>
  <si>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</si>
  <si>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</si>
  <si>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</si>
  <si>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</si>
  <si>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</si>
  <si>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</si>
  <si>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</si>
  <si>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</si>
  <si>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</si>
  <si>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90.</t>
  </si>
  <si>
    <t>91.</t>
  </si>
  <si>
    <t>92.</t>
  </si>
  <si>
    <t>93.</t>
  </si>
  <si>
    <t>Департамент  земельных отношений</t>
  </si>
  <si>
    <t>Департамент земельных отношений</t>
  </si>
  <si>
    <t>Реконструкция кладбища «Северное»</t>
  </si>
  <si>
    <t>Строительство кладбища «Лесное»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</si>
  <si>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</si>
  <si>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Реконструкция здания МАУ «Дворец молодежи» г. Перми</t>
  </si>
  <si>
    <t>0810141600, 081P252320</t>
  </si>
  <si>
    <t>081P252320</t>
  </si>
  <si>
    <t>081P252320, 08101SН070</t>
  </si>
  <si>
    <t>08101SН070</t>
  </si>
  <si>
    <t>0820141300</t>
  </si>
  <si>
    <t>0820142110, 08201SН074</t>
  </si>
  <si>
    <t>0820142630</t>
  </si>
  <si>
    <t>0820243510</t>
  </si>
  <si>
    <t>0820243520</t>
  </si>
  <si>
    <t>0820242640</t>
  </si>
  <si>
    <t>0820241760</t>
  </si>
  <si>
    <t>0820241960</t>
  </si>
  <si>
    <t>0820242190</t>
  </si>
  <si>
    <t>0820242220</t>
  </si>
  <si>
    <t>0820242230</t>
  </si>
  <si>
    <t>0820242210</t>
  </si>
  <si>
    <t>0820242620</t>
  </si>
  <si>
    <t>08201SН071</t>
  </si>
  <si>
    <t>0810141610, 081P252320, 08101SН072</t>
  </si>
  <si>
    <t>0820142550, 08201SН075</t>
  </si>
  <si>
    <t>0820142540, 08201SН076</t>
  </si>
  <si>
    <t>0810141940</t>
  </si>
  <si>
    <t>1020141920</t>
  </si>
  <si>
    <t>10201ST200</t>
  </si>
  <si>
    <t>10202SЖ410</t>
  </si>
  <si>
    <t>1020243670</t>
  </si>
  <si>
    <t>1020141930</t>
  </si>
  <si>
    <t>1020341290</t>
  </si>
  <si>
    <t>1020142580</t>
  </si>
  <si>
    <t>1020142590</t>
  </si>
  <si>
    <t>1020142600</t>
  </si>
  <si>
    <t>10201ST04D</t>
  </si>
  <si>
    <t>10201ST04E</t>
  </si>
  <si>
    <t>10201ST04F</t>
  </si>
  <si>
    <t>10201ST04L</t>
  </si>
  <si>
    <t>10201ST04G</t>
  </si>
  <si>
    <t>10201ST04Q</t>
  </si>
  <si>
    <t>10201ST04U</t>
  </si>
  <si>
    <t>10201ST04V</t>
  </si>
  <si>
    <t>10201ST04P</t>
  </si>
  <si>
    <t>10201ST04W</t>
  </si>
  <si>
    <t>10201ST04Y</t>
  </si>
  <si>
    <t>10201ST040</t>
  </si>
  <si>
    <t>10201ST04T</t>
  </si>
  <si>
    <t>1020141280, 10201ST04I</t>
  </si>
  <si>
    <t>Реконструкция сквера им. П. Морозова</t>
  </si>
  <si>
    <t xml:space="preserve">Департамент дорог и благоустройства </t>
  </si>
  <si>
    <t>Департамент жилищно-коммунального хозяйства</t>
  </si>
  <si>
    <t>Строительство плавательного бассейна по адресу: ул. Гашкова, 20а</t>
  </si>
  <si>
    <t xml:space="preserve">Строительство противооползневого сооружения в районе жилых домов по ул. КИМ, 5, 7, ул. Ивановской, 19 и ул. Чехова, 2, 4, 6, 8, 10 </t>
  </si>
  <si>
    <t>Строительство спортивного зала МАОУ «СОШ № 79» г. Перми</t>
  </si>
  <si>
    <t>Строительство лыжероллерной трассы по адресу: ул. Агрономическая, 23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</si>
  <si>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</si>
  <si>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</si>
  <si>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</si>
  <si>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2020 год и на плановый период 2021 и 2022 годов</t>
  </si>
  <si>
    <t>Поправки</t>
  </si>
  <si>
    <t>Управление по экологии и природопользованию</t>
  </si>
  <si>
    <t>Реконструкция здания по ул. Ижевской, 25 (литер А, А1)</t>
  </si>
  <si>
    <t>0220443730</t>
  </si>
  <si>
    <t>Реконструкция здания МАОУ «СОШ № 22» г. Перми (приспособление и реставрация объекта культурного наследия для современного использования)</t>
  </si>
  <si>
    <t>Реконструкция здания по ул. Ижевской, 25 (литер Д)</t>
  </si>
  <si>
    <t>082E15520</t>
  </si>
  <si>
    <t>151F309502, 151F367483</t>
  </si>
  <si>
    <t>15101SЖ160, 151F309602, 151F367484</t>
  </si>
  <si>
    <t>62.</t>
  </si>
  <si>
    <t>Строительство автомобильной дороги по ул. Лесная в Мотовилихинском районе г. Перми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</si>
  <si>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</si>
  <si>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102F150212</t>
  </si>
  <si>
    <t>10201ST04J, 1020141270</t>
  </si>
  <si>
    <t>Реконструкция сада им. Н.В. Гоголя</t>
  </si>
  <si>
    <t>Строительство сквера по ул. Корсуньской, 31</t>
  </si>
  <si>
    <t>Строительство парка Победы</t>
  </si>
  <si>
    <t>1110541820</t>
  </si>
  <si>
    <t>1110541850</t>
  </si>
  <si>
    <t>1110541860</t>
  </si>
  <si>
    <t>08201SН072, 0820142120</t>
  </si>
  <si>
    <t>0510141440</t>
  </si>
  <si>
    <t>0810141640, 081P252320, 08101SН04A</t>
  </si>
  <si>
    <t>0810141680, 08101SН071, 081P252320</t>
  </si>
  <si>
    <t>94.</t>
  </si>
  <si>
    <t>95.</t>
  </si>
  <si>
    <t>96.</t>
  </si>
  <si>
    <t>97.</t>
  </si>
  <si>
    <t>98.</t>
  </si>
  <si>
    <t>99.</t>
  </si>
  <si>
    <t>100.</t>
  </si>
  <si>
    <t>10201ST15D</t>
  </si>
  <si>
    <t>10201ST150</t>
  </si>
  <si>
    <t>08201141170</t>
  </si>
  <si>
    <t>Строительство нового корпуса МАОУ «СОШ № 59»  г. Перми</t>
  </si>
  <si>
    <t>101.</t>
  </si>
  <si>
    <t>Строительство спортивного зала МАОУ Гимназия № 10 г. Перми</t>
  </si>
  <si>
    <t>020243240</t>
  </si>
  <si>
    <t>082F150211</t>
  </si>
  <si>
    <t>08201SН070, 082F150211</t>
  </si>
  <si>
    <t>Уточнение февраль</t>
  </si>
  <si>
    <t>102.</t>
  </si>
  <si>
    <t>Строительство спортивной базы «Летающий лыжник» г. Перми, ул. Тихая, 22</t>
  </si>
  <si>
    <t>Комитет февраль</t>
  </si>
  <si>
    <t>Уточнение март</t>
  </si>
  <si>
    <t>0820143250</t>
  </si>
  <si>
    <t>Прочие объекты</t>
  </si>
  <si>
    <t>Приобретение объектов недвижимого имущества по адресу: г. Пермь, ул. Барамзиной, 31, находящихся на земельном участке с кадастровым номером 59:01:4415053:25, расположенных в коридоре проектируемых дорог по ул. Барамзиной, ул. Углеуральской и ул. Гатчинской</t>
  </si>
  <si>
    <t>Департамент имущественных отношений</t>
  </si>
  <si>
    <t>Строительство нового корпуса здания МАОУ «СОШ № 82» г. Перми</t>
  </si>
  <si>
    <t>Выкуп земельного участка, объектов имущества по адресу: г.Пермь, ул. Монастырская, 2б в целях строительства трамвайных путей между ст. Пермь II и Пермь I</t>
  </si>
  <si>
    <t>1020141500</t>
  </si>
  <si>
    <t>Строительство кладбища «Восточное» с крематорием</t>
  </si>
  <si>
    <t>1120441120</t>
  </si>
  <si>
    <t>103.</t>
  </si>
  <si>
    <t>104.</t>
  </si>
  <si>
    <t>105.</t>
  </si>
  <si>
    <t>106.</t>
  </si>
  <si>
    <t>08201SН070, 08201SP040, 082E15520</t>
  </si>
  <si>
    <t>08201SН070</t>
  </si>
  <si>
    <t>0820142510, 08201SН077</t>
  </si>
  <si>
    <t>0820141160, 08201SН078</t>
  </si>
  <si>
    <t>Строительство здания для размещения общеобразовательного учреждения в районе ДКЖ</t>
  </si>
  <si>
    <t>08201SН079</t>
  </si>
  <si>
    <t>16102SЦ550</t>
  </si>
  <si>
    <t>15101SЖ160, 1510121480, 1530100000, 1510142010</t>
  </si>
  <si>
    <t>Комитет март</t>
  </si>
  <si>
    <t>Здание для муниципального автономного общеобразовательного учреждения с углублённым изучением математики и английского языка «Школа дизайна «Точка» г. Перми в микрорайоне Красные Казармы Свердловского района города Перми</t>
  </si>
  <si>
    <t>107.</t>
  </si>
  <si>
    <t>Уточнение июнь</t>
  </si>
  <si>
    <t>Реконструкция здания МАДОУ «Детский сад «IT мир» г. Перми</t>
  </si>
  <si>
    <t>0810141690</t>
  </si>
  <si>
    <t>0820243540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</si>
  <si>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</si>
  <si>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10201ST040, 102R1ST040</t>
  </si>
  <si>
    <t>10201ST04A, 1020142570, 102R1ST04A</t>
  </si>
  <si>
    <t>Строительство спортивной площадки МАОУ «СОШ № 55» г. Перми</t>
  </si>
  <si>
    <t>10201ST04B</t>
  </si>
  <si>
    <t>10201ST04N</t>
  </si>
  <si>
    <t>Уточнение июнь включая комитет</t>
  </si>
  <si>
    <t>Уточнение август</t>
  </si>
  <si>
    <t>Реконструкция площади Восстания, 1-й этап</t>
  </si>
  <si>
    <t>Строительство сквера по ул. Генерала Черняховского</t>
  </si>
  <si>
    <t>Строительство сквера по ул. Калгановской, 62</t>
  </si>
  <si>
    <t>110.</t>
  </si>
  <si>
    <t>Комитет август</t>
  </si>
  <si>
    <t>Приспособление для современного использования объекта культурного наследия, расположенного по адресу: ул. Пермская, 66</t>
  </si>
  <si>
    <t>08201SН071, 0220141590</t>
  </si>
  <si>
    <t>от 17.12.2019 № 303</t>
  </si>
  <si>
    <t>Уточнение октябрь</t>
  </si>
  <si>
    <t>08201SН073, 08201SН070</t>
  </si>
  <si>
    <t>08101SН070, 08201SН072, 082E15520, 08201SН070</t>
  </si>
  <si>
    <t>08201SН073</t>
  </si>
  <si>
    <t>Строительство здания для размещения дошкольного образовательного учреждения по ул. Ветлужской, 89в</t>
  </si>
  <si>
    <t>Изъятие земельного участка в коридоре проектируемых дорог по ул. Барамзиной, ул. Углеуральской и ул. Гатчинской и объектов недвижимости, расположенных на земельном участке</t>
  </si>
  <si>
    <t>19101SЦ550</t>
  </si>
  <si>
    <t>108.</t>
  </si>
  <si>
    <t>42.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</si>
</sst>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164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164" fontId="1" fillId="0" borderId="1" xfId="0" applyNumberFormat="1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/>
    </xf>
    <xf numFmtId="0" fontId="1" fillId="2" borderId="0" xfId="0" applyFont="1" applyFill="1"/>
    <xf numFmtId="164" fontId="1" fillId="3" borderId="1" xfId="0" applyNumberFormat="1" applyFont="1" applyFill="1" applyBorder="1" applyAlignment="1">
      <alignment horizontal="left" vertical="top" wrapText="1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1" fillId="5" borderId="0" xfId="0" applyFont="1" applyFill="1"/>
    <xf numFmtId="0" fontId="1" fillId="5" borderId="1" xfId="0" applyFont="1" applyFill="1" applyBorder="1" applyAlignment="1">
      <alignment horizontal="center" vertical="top"/>
    </xf>
    <xf numFmtId="164" fontId="1" fillId="5" borderId="1" xfId="0" applyNumberFormat="1" applyFont="1" applyFill="1" applyBorder="1" applyAlignment="1">
      <alignment vertical="top" wrapText="1"/>
    </xf>
    <xf numFmtId="164" fontId="1" fillId="5" borderId="1" xfId="0" applyNumberFormat="1" applyFont="1" applyFill="1" applyBorder="1" applyAlignment="1">
      <alignment vertical="top"/>
    </xf>
    <xf numFmtId="164" fontId="1" fillId="5" borderId="5" xfId="0" applyNumberFormat="1" applyFont="1" applyFill="1" applyBorder="1" applyAlignment="1">
      <alignment horizontal="right"/>
    </xf>
    <xf numFmtId="164" fontId="1" fillId="5" borderId="5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left" vertical="center" wrapText="1"/>
    </xf>
    <xf numFmtId="164" fontId="1" fillId="5" borderId="1" xfId="0" applyNumberFormat="1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vertical="top" wrapText="1"/>
    </xf>
    <xf numFmtId="164" fontId="1" fillId="6" borderId="5" xfId="0" applyNumberFormat="1" applyFont="1" applyFill="1" applyBorder="1" applyAlignment="1">
      <alignment horizontal="right" vertical="center"/>
    </xf>
    <xf numFmtId="164" fontId="1" fillId="6" borderId="1" xfId="0" applyNumberFormat="1" applyFont="1" applyFill="1" applyBorder="1" applyAlignment="1">
      <alignment horizontal="right" vertical="center"/>
    </xf>
    <xf numFmtId="164" fontId="1" fillId="7" borderId="5" xfId="0" applyNumberFormat="1" applyFont="1" applyFill="1" applyBorder="1" applyAlignment="1">
      <alignment horizontal="right" vertical="center"/>
    </xf>
    <xf numFmtId="164" fontId="1" fillId="7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top"/>
    </xf>
    <xf numFmtId="164" fontId="3" fillId="0" borderId="0" xfId="0" applyNumberFormat="1" applyFont="1" applyFill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3" fillId="0" borderId="5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top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/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left" vertical="top"/>
    </xf>
    <xf numFmtId="0" fontId="0" fillId="3" borderId="0" xfId="0" applyFont="1" applyFill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right"/>
    </xf>
    <xf numFmtId="0" fontId="0" fillId="3" borderId="0" xfId="0" applyFill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/>
    <xf numFmtId="49" fontId="1" fillId="3" borderId="0" xfId="0" applyNumberFormat="1" applyFont="1" applyFill="1" applyAlignment="1">
      <alignment horizontal="left"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F346"/>
  <sheetViews>
    <sheetView tabSelected="1" zoomScale="70" zoomScaleNormal="70" workbookViewId="0">
      <selection activeCell="BJ26" sqref="BJ26"/>
    </sheetView>
  </sheetViews>
  <sheetFormatPr defaultColWidth="9.140625" defaultRowHeight="18.75" x14ac:dyDescent="0.3"/>
  <cols>
    <col min="1" max="1" width="5.5703125" style="82" customWidth="1"/>
    <col min="2" max="2" width="82.7109375" style="83" customWidth="1"/>
    <col min="3" max="3" width="27.28515625" style="83" customWidth="1"/>
    <col min="4" max="18" width="17.5703125" style="6" hidden="1" customWidth="1"/>
    <col min="19" max="19" width="17.5703125" style="31" hidden="1" customWidth="1"/>
    <col min="20" max="20" width="17.5703125" style="6" hidden="1" customWidth="1"/>
    <col min="21" max="21" width="17.5703125" style="26" hidden="1" customWidth="1"/>
    <col min="22" max="22" width="17.5703125" style="31" customWidth="1"/>
    <col min="23" max="35" width="17.5703125" style="6" hidden="1" customWidth="1"/>
    <col min="36" max="36" width="17.5703125" style="31" hidden="1" customWidth="1"/>
    <col min="37" max="37" width="17.5703125" style="6" hidden="1" customWidth="1"/>
    <col min="38" max="38" width="17.5703125" style="26" hidden="1" customWidth="1"/>
    <col min="39" max="39" width="17.5703125" style="31" customWidth="1"/>
    <col min="40" max="50" width="17.5703125" style="6" hidden="1" customWidth="1"/>
    <col min="51" max="51" width="19.140625" style="6" hidden="1" customWidth="1"/>
    <col min="52" max="52" width="17.5703125" style="6" hidden="1" customWidth="1"/>
    <col min="53" max="53" width="19.140625" style="26" hidden="1" customWidth="1"/>
    <col min="54" max="54" width="17.5703125" style="31" customWidth="1"/>
    <col min="55" max="55" width="15" style="116" hidden="1" customWidth="1"/>
    <col min="56" max="56" width="9.42578125" style="94" hidden="1" customWidth="1"/>
    <col min="57" max="58" width="9.140625" style="82" hidden="1" customWidth="1"/>
    <col min="59" max="16384" width="9.140625" style="82"/>
  </cols>
  <sheetData>
    <row r="1" spans="1:56" x14ac:dyDescent="0.3">
      <c r="AS1" s="10"/>
      <c r="AT1" s="11"/>
      <c r="AU1" s="5"/>
      <c r="AV1" s="5"/>
      <c r="AW1" s="5"/>
      <c r="AX1" s="11"/>
      <c r="AY1" s="5"/>
      <c r="AZ1" s="11"/>
      <c r="BA1" s="37"/>
      <c r="BB1" s="94" t="s">
        <v>307</v>
      </c>
      <c r="BC1" s="82"/>
      <c r="BD1" s="82"/>
    </row>
    <row r="2" spans="1:56" x14ac:dyDescent="0.3">
      <c r="AS2" s="10"/>
      <c r="AT2" s="11"/>
      <c r="AU2" s="5"/>
      <c r="AV2" s="5"/>
      <c r="AW2" s="5"/>
      <c r="AX2" s="11"/>
      <c r="AY2" s="5"/>
      <c r="AZ2" s="11"/>
      <c r="BA2" s="37"/>
      <c r="BB2" s="94" t="s">
        <v>17</v>
      </c>
      <c r="BC2" s="82"/>
      <c r="BD2" s="82"/>
    </row>
    <row r="3" spans="1:56" x14ac:dyDescent="0.3">
      <c r="AS3" s="10"/>
      <c r="AT3" s="11"/>
      <c r="AU3" s="5"/>
      <c r="AV3" s="5"/>
      <c r="AW3" s="5"/>
      <c r="AX3" s="11"/>
      <c r="AY3" s="5"/>
      <c r="AZ3" s="11"/>
      <c r="BA3" s="37"/>
      <c r="BB3" s="94" t="s">
        <v>18</v>
      </c>
      <c r="BC3" s="82"/>
      <c r="BD3" s="82"/>
    </row>
    <row r="4" spans="1:56" x14ac:dyDescent="0.3">
      <c r="AS4" s="10"/>
      <c r="AT4" s="11"/>
      <c r="AU4" s="5"/>
      <c r="AV4" s="5"/>
      <c r="AW4" s="5"/>
      <c r="AX4" s="11"/>
      <c r="AY4" s="5"/>
      <c r="AZ4" s="11"/>
      <c r="BA4" s="37"/>
      <c r="BB4" s="94"/>
      <c r="BC4" s="82"/>
      <c r="BD4" s="82"/>
    </row>
    <row r="5" spans="1:56" x14ac:dyDescent="0.3">
      <c r="AS5" s="10"/>
      <c r="AT5" s="11"/>
      <c r="AU5" s="5"/>
      <c r="AV5" s="5"/>
      <c r="AW5" s="5"/>
      <c r="AX5" s="11"/>
      <c r="AY5" s="5"/>
      <c r="AZ5" s="11"/>
      <c r="BA5" s="37"/>
      <c r="BB5" s="94" t="s">
        <v>307</v>
      </c>
      <c r="BC5" s="82"/>
      <c r="BD5" s="82"/>
    </row>
    <row r="6" spans="1:56" x14ac:dyDescent="0.3">
      <c r="AS6" s="10"/>
      <c r="AT6" s="11"/>
      <c r="AU6" s="5"/>
      <c r="AV6" s="5"/>
      <c r="AW6" s="5"/>
      <c r="AX6" s="11"/>
      <c r="AY6" s="5"/>
      <c r="AZ6" s="11"/>
      <c r="BA6" s="37"/>
      <c r="BB6" s="94" t="s">
        <v>17</v>
      </c>
      <c r="BC6" s="82"/>
      <c r="BD6" s="82"/>
    </row>
    <row r="7" spans="1:56" x14ac:dyDescent="0.3">
      <c r="AS7" s="10"/>
      <c r="AT7" s="11"/>
      <c r="AU7" s="5"/>
      <c r="AV7" s="5"/>
      <c r="AW7" s="5"/>
      <c r="AX7" s="11"/>
      <c r="AY7" s="5"/>
      <c r="AZ7" s="11"/>
      <c r="BA7" s="37"/>
      <c r="BB7" s="94" t="s">
        <v>18</v>
      </c>
      <c r="BC7" s="82"/>
      <c r="BD7" s="82"/>
    </row>
    <row r="8" spans="1:56" x14ac:dyDescent="0.3">
      <c r="AS8" s="10"/>
      <c r="AT8" s="11"/>
      <c r="AU8" s="5"/>
      <c r="AV8" s="5"/>
      <c r="AW8" s="5"/>
      <c r="AY8" s="5"/>
      <c r="BA8" s="37"/>
      <c r="BB8" s="31" t="s">
        <v>397</v>
      </c>
      <c r="BC8" s="31"/>
      <c r="BD8" s="82"/>
    </row>
    <row r="9" spans="1:56" ht="27.75" customHeight="1" x14ac:dyDescent="0.3">
      <c r="BC9" s="31"/>
      <c r="BD9" s="82"/>
    </row>
    <row r="10" spans="1:56" ht="15.75" customHeight="1" x14ac:dyDescent="0.3">
      <c r="A10" s="84" t="s">
        <v>24</v>
      </c>
      <c r="B10" s="85"/>
      <c r="C10" s="85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90"/>
      <c r="W10" s="79"/>
      <c r="X10" s="79"/>
      <c r="Y10" s="79"/>
      <c r="Z10" s="79"/>
      <c r="AA10" s="79"/>
      <c r="AB10" s="79"/>
      <c r="AC10" s="79"/>
      <c r="AD10" s="80"/>
      <c r="AE10" s="80"/>
      <c r="AF10" s="80"/>
      <c r="AG10" s="80"/>
      <c r="AH10" s="80"/>
      <c r="AI10" s="80"/>
      <c r="AJ10" s="80"/>
      <c r="AK10" s="80"/>
      <c r="AL10" s="80"/>
      <c r="AM10" s="92"/>
      <c r="AN10" s="80"/>
      <c r="AO10" s="80"/>
      <c r="AP10" s="80"/>
      <c r="AQ10" s="80"/>
      <c r="AR10" s="80"/>
      <c r="AS10" s="81"/>
      <c r="AT10" s="81"/>
      <c r="AU10" s="81"/>
      <c r="AV10" s="81"/>
      <c r="AW10" s="81"/>
      <c r="AX10" s="81"/>
      <c r="AY10" s="117"/>
      <c r="AZ10" s="117"/>
      <c r="BA10" s="117"/>
      <c r="BB10" s="117"/>
      <c r="BC10" s="31"/>
      <c r="BD10" s="82"/>
    </row>
    <row r="11" spans="1:56" ht="19.5" customHeight="1" x14ac:dyDescent="0.3">
      <c r="A11" s="84" t="s">
        <v>308</v>
      </c>
      <c r="B11" s="84"/>
      <c r="C11" s="84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84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84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6"/>
      <c r="BB11" s="95"/>
      <c r="BC11" s="82"/>
      <c r="BD11" s="82"/>
    </row>
    <row r="12" spans="1:56" x14ac:dyDescent="0.3">
      <c r="A12" s="84"/>
      <c r="B12" s="84"/>
      <c r="C12" s="84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84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84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6"/>
      <c r="BB12" s="95"/>
      <c r="BC12" s="82"/>
      <c r="BD12" s="82"/>
    </row>
    <row r="13" spans="1:56" x14ac:dyDescent="0.3">
      <c r="AS13" s="10"/>
      <c r="AT13" s="11"/>
      <c r="AU13" s="5"/>
      <c r="AV13" s="5"/>
      <c r="AW13" s="5"/>
      <c r="AX13" s="11"/>
      <c r="AY13" s="5"/>
      <c r="AZ13" s="11"/>
      <c r="BA13" s="37"/>
      <c r="BB13" s="94" t="s">
        <v>16</v>
      </c>
      <c r="BC13" s="82"/>
      <c r="BD13" s="82"/>
    </row>
    <row r="14" spans="1:56" ht="18.75" customHeight="1" x14ac:dyDescent="0.3">
      <c r="A14" s="86" t="s">
        <v>0</v>
      </c>
      <c r="B14" s="86" t="s">
        <v>13</v>
      </c>
      <c r="C14" s="86" t="s">
        <v>1</v>
      </c>
      <c r="D14" s="71" t="s">
        <v>19</v>
      </c>
      <c r="E14" s="71" t="s">
        <v>309</v>
      </c>
      <c r="F14" s="71" t="s">
        <v>19</v>
      </c>
      <c r="G14" s="71" t="s">
        <v>349</v>
      </c>
      <c r="H14" s="71" t="s">
        <v>19</v>
      </c>
      <c r="I14" s="71" t="s">
        <v>352</v>
      </c>
      <c r="J14" s="71" t="s">
        <v>19</v>
      </c>
      <c r="K14" s="71" t="s">
        <v>353</v>
      </c>
      <c r="L14" s="71" t="s">
        <v>19</v>
      </c>
      <c r="M14" s="71" t="s">
        <v>375</v>
      </c>
      <c r="N14" s="71" t="s">
        <v>19</v>
      </c>
      <c r="O14" s="71" t="s">
        <v>378</v>
      </c>
      <c r="P14" s="71" t="s">
        <v>19</v>
      </c>
      <c r="Q14" s="71" t="s">
        <v>389</v>
      </c>
      <c r="R14" s="67" t="s">
        <v>19</v>
      </c>
      <c r="S14" s="73" t="s">
        <v>394</v>
      </c>
      <c r="T14" s="67" t="s">
        <v>19</v>
      </c>
      <c r="U14" s="68" t="s">
        <v>398</v>
      </c>
      <c r="V14" s="91" t="s">
        <v>19</v>
      </c>
      <c r="W14" s="67" t="s">
        <v>25</v>
      </c>
      <c r="X14" s="71" t="s">
        <v>309</v>
      </c>
      <c r="Y14" s="67" t="s">
        <v>25</v>
      </c>
      <c r="Z14" s="71" t="s">
        <v>349</v>
      </c>
      <c r="AA14" s="67" t="s">
        <v>25</v>
      </c>
      <c r="AB14" s="71" t="s">
        <v>353</v>
      </c>
      <c r="AC14" s="67" t="s">
        <v>25</v>
      </c>
      <c r="AD14" s="71" t="s">
        <v>375</v>
      </c>
      <c r="AE14" s="67" t="s">
        <v>25</v>
      </c>
      <c r="AF14" s="71" t="s">
        <v>388</v>
      </c>
      <c r="AG14" s="67" t="s">
        <v>25</v>
      </c>
      <c r="AH14" s="71" t="s">
        <v>389</v>
      </c>
      <c r="AI14" s="67" t="s">
        <v>25</v>
      </c>
      <c r="AJ14" s="73" t="s">
        <v>394</v>
      </c>
      <c r="AK14" s="67" t="s">
        <v>25</v>
      </c>
      <c r="AL14" s="68" t="s">
        <v>398</v>
      </c>
      <c r="AM14" s="91" t="s">
        <v>25</v>
      </c>
      <c r="AN14" s="67" t="s">
        <v>26</v>
      </c>
      <c r="AO14" s="71" t="s">
        <v>309</v>
      </c>
      <c r="AP14" s="67" t="s">
        <v>26</v>
      </c>
      <c r="AQ14" s="71" t="s">
        <v>349</v>
      </c>
      <c r="AR14" s="67" t="s">
        <v>26</v>
      </c>
      <c r="AS14" s="71" t="s">
        <v>353</v>
      </c>
      <c r="AT14" s="67" t="s">
        <v>26</v>
      </c>
      <c r="AU14" s="71" t="s">
        <v>375</v>
      </c>
      <c r="AV14" s="67" t="s">
        <v>26</v>
      </c>
      <c r="AW14" s="71" t="s">
        <v>378</v>
      </c>
      <c r="AX14" s="67" t="s">
        <v>26</v>
      </c>
      <c r="AY14" s="71" t="s">
        <v>389</v>
      </c>
      <c r="AZ14" s="67" t="s">
        <v>26</v>
      </c>
      <c r="BA14" s="68" t="s">
        <v>398</v>
      </c>
      <c r="BB14" s="91" t="s">
        <v>26</v>
      </c>
      <c r="BC14" s="82"/>
      <c r="BD14" s="82"/>
    </row>
    <row r="15" spans="1:56" x14ac:dyDescent="0.3">
      <c r="A15" s="87"/>
      <c r="B15" s="88"/>
      <c r="C15" s="87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67"/>
      <c r="S15" s="74"/>
      <c r="T15" s="67"/>
      <c r="U15" s="69"/>
      <c r="V15" s="91"/>
      <c r="W15" s="70"/>
      <c r="X15" s="72"/>
      <c r="Y15" s="70"/>
      <c r="Z15" s="72"/>
      <c r="AA15" s="70"/>
      <c r="AB15" s="72"/>
      <c r="AC15" s="70"/>
      <c r="AD15" s="72"/>
      <c r="AE15" s="70"/>
      <c r="AF15" s="72"/>
      <c r="AG15" s="70"/>
      <c r="AH15" s="72"/>
      <c r="AI15" s="70"/>
      <c r="AJ15" s="74"/>
      <c r="AK15" s="70"/>
      <c r="AL15" s="69"/>
      <c r="AM15" s="93"/>
      <c r="AN15" s="70"/>
      <c r="AO15" s="72"/>
      <c r="AP15" s="70"/>
      <c r="AQ15" s="72"/>
      <c r="AR15" s="70"/>
      <c r="AS15" s="72"/>
      <c r="AT15" s="70"/>
      <c r="AU15" s="72"/>
      <c r="AV15" s="70"/>
      <c r="AW15" s="72"/>
      <c r="AX15" s="70"/>
      <c r="AY15" s="72"/>
      <c r="AZ15" s="70"/>
      <c r="BA15" s="69"/>
      <c r="BB15" s="93"/>
      <c r="BC15" s="82"/>
      <c r="BD15" s="82"/>
    </row>
    <row r="16" spans="1:56" x14ac:dyDescent="0.3">
      <c r="A16" s="61"/>
      <c r="B16" s="89" t="s">
        <v>2</v>
      </c>
      <c r="C16" s="89"/>
      <c r="D16" s="39">
        <f>D18+D19+D20</f>
        <v>1459986.7</v>
      </c>
      <c r="E16" s="39">
        <f>E18+E19+E20</f>
        <v>-18106.989999999998</v>
      </c>
      <c r="F16" s="39">
        <f>D16+E16</f>
        <v>1441879.71</v>
      </c>
      <c r="G16" s="39">
        <f>G18+G19+G20</f>
        <v>149225.20199999999</v>
      </c>
      <c r="H16" s="39">
        <f>F16+G16</f>
        <v>1591104.912</v>
      </c>
      <c r="I16" s="39">
        <f>I18+I19+I20</f>
        <v>0</v>
      </c>
      <c r="J16" s="39">
        <f>H16+I16</f>
        <v>1591104.912</v>
      </c>
      <c r="K16" s="39">
        <f>K18+K19+K20</f>
        <v>375341.38299999997</v>
      </c>
      <c r="L16" s="39">
        <f>J16+K16</f>
        <v>1966446.2949999999</v>
      </c>
      <c r="M16" s="39">
        <f>M18+M19+M20</f>
        <v>5997.241</v>
      </c>
      <c r="N16" s="39">
        <f>L16+M16</f>
        <v>1972443.5359999998</v>
      </c>
      <c r="O16" s="39">
        <f>O18+O19+O20</f>
        <v>-15829.305</v>
      </c>
      <c r="P16" s="39">
        <f>N16+O16</f>
        <v>1956614.2309999999</v>
      </c>
      <c r="Q16" s="39">
        <f>Q18+Q19+Q20</f>
        <v>-172239.21299999999</v>
      </c>
      <c r="R16" s="40">
        <f>P16+Q16</f>
        <v>1784375.0179999999</v>
      </c>
      <c r="S16" s="39">
        <f>S18+S19+S20</f>
        <v>-8574.4240000000009</v>
      </c>
      <c r="T16" s="40">
        <f>R16+S16</f>
        <v>1775800.5939999998</v>
      </c>
      <c r="U16" s="39">
        <f>U18+U19+U20</f>
        <v>59473.645000000019</v>
      </c>
      <c r="V16" s="35">
        <f>T16+U16</f>
        <v>1835274.2389999998</v>
      </c>
      <c r="W16" s="39">
        <f t="shared" ref="W16:AN16" si="0">W18+W19+W20</f>
        <v>1286715.8999999999</v>
      </c>
      <c r="X16" s="39">
        <f t="shared" ref="X16:Z16" si="1">X18+X19+X20</f>
        <v>0</v>
      </c>
      <c r="Y16" s="39">
        <f>W16+X16</f>
        <v>1286715.8999999999</v>
      </c>
      <c r="Z16" s="39">
        <f t="shared" si="1"/>
        <v>71104.110000000015</v>
      </c>
      <c r="AA16" s="39">
        <f>Y16+Z16</f>
        <v>1357820.01</v>
      </c>
      <c r="AB16" s="39">
        <f>AB18+AB19+AB20</f>
        <v>-74406.200000000012</v>
      </c>
      <c r="AC16" s="39">
        <f>AA16+AB16</f>
        <v>1283413.81</v>
      </c>
      <c r="AD16" s="39">
        <f>AD18+AD19+AD20</f>
        <v>0</v>
      </c>
      <c r="AE16" s="39">
        <f>AC16+AD16</f>
        <v>1283413.81</v>
      </c>
      <c r="AF16" s="39">
        <f>AF18+AF19+AF20</f>
        <v>16000.000000000002</v>
      </c>
      <c r="AG16" s="39">
        <f>AE16+AF16</f>
        <v>1299413.81</v>
      </c>
      <c r="AH16" s="39">
        <f>AH18+AH19+AH20</f>
        <v>178070.95</v>
      </c>
      <c r="AI16" s="40">
        <f>AG16+AH16</f>
        <v>1477484.76</v>
      </c>
      <c r="AJ16" s="39">
        <f>AJ18+AJ19+AJ20</f>
        <v>0</v>
      </c>
      <c r="AK16" s="40">
        <f>AI16+AJ16</f>
        <v>1477484.76</v>
      </c>
      <c r="AL16" s="39">
        <f>AL18+AL19+AL20</f>
        <v>-27762.799999999988</v>
      </c>
      <c r="AM16" s="35">
        <f>AK16+AL16</f>
        <v>1449721.96</v>
      </c>
      <c r="AN16" s="39">
        <f t="shared" si="0"/>
        <v>1382971.3000000003</v>
      </c>
      <c r="AO16" s="40">
        <f t="shared" ref="AO16:AQ16" si="2">AO18+AO19+AO20</f>
        <v>0</v>
      </c>
      <c r="AP16" s="40">
        <f>AN16+AO16</f>
        <v>1382971.3000000003</v>
      </c>
      <c r="AQ16" s="40">
        <f t="shared" si="2"/>
        <v>-104759.6</v>
      </c>
      <c r="AR16" s="40">
        <f>AP16+AQ16</f>
        <v>1278211.7000000002</v>
      </c>
      <c r="AS16" s="40">
        <f>AS18+AS19+AS20</f>
        <v>187270.7</v>
      </c>
      <c r="AT16" s="40">
        <f>AR16+AS16</f>
        <v>1465482.4000000001</v>
      </c>
      <c r="AU16" s="40">
        <f>AU18+AU19+AU20</f>
        <v>0</v>
      </c>
      <c r="AV16" s="40">
        <f>AT16+AU16</f>
        <v>1465482.4000000001</v>
      </c>
      <c r="AW16" s="40">
        <f>AW18+AW19+AW20</f>
        <v>0</v>
      </c>
      <c r="AX16" s="40">
        <f>AV16+AW16</f>
        <v>1465482.4000000001</v>
      </c>
      <c r="AY16" s="40">
        <f t="shared" ref="AY16:BA16" si="3">AY18+AY19+AY20</f>
        <v>0</v>
      </c>
      <c r="AZ16" s="40">
        <f>AX16+AY16</f>
        <v>1465482.4000000001</v>
      </c>
      <c r="BA16" s="40">
        <f t="shared" si="3"/>
        <v>-148302.20000000001</v>
      </c>
      <c r="BB16" s="35">
        <f>AZ16+BA16</f>
        <v>1317180.2000000002</v>
      </c>
      <c r="BC16" s="82"/>
      <c r="BD16" s="82"/>
    </row>
    <row r="17" spans="1:56" x14ac:dyDescent="0.3">
      <c r="A17" s="61"/>
      <c r="B17" s="89" t="s">
        <v>5</v>
      </c>
      <c r="C17" s="89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3"/>
      <c r="S17" s="32"/>
      <c r="T17" s="3"/>
      <c r="U17" s="27"/>
      <c r="V17" s="35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3"/>
      <c r="AJ17" s="32"/>
      <c r="AK17" s="3"/>
      <c r="AL17" s="27"/>
      <c r="AM17" s="35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0"/>
      <c r="BB17" s="35"/>
      <c r="BC17" s="82"/>
      <c r="BD17" s="82"/>
    </row>
    <row r="18" spans="1:56" s="42" customFormat="1" hidden="1" x14ac:dyDescent="0.3">
      <c r="A18" s="43"/>
      <c r="B18" s="44" t="s">
        <v>6</v>
      </c>
      <c r="C18" s="45"/>
      <c r="D18" s="46">
        <f>D23+D28+D33+D38+D41+D42+D46+D49+D54+D63+D66+D69+D73+D77+D79+D83+D84+D85+D86+D87+D88+D89+D90+D91+D92+D93+D94</f>
        <v>667390.79999999993</v>
      </c>
      <c r="E18" s="46">
        <f>E23+E28+E33+E38+E41+E42+E46+E49+E54+E63+E66+E69+E73+E77+E79+E83+E84+E85+E86+E87+E88+E89+E90+E91+E92+E93+E94</f>
        <v>-18106.989999999998</v>
      </c>
      <c r="F18" s="4">
        <f t="shared" ref="F18:F91" si="4">D18+E18</f>
        <v>649283.80999999994</v>
      </c>
      <c r="G18" s="46">
        <f>G23+G28+G33+G38+G41+G42+G46+G49+G54+G63+G66+G69+G73+G77+G79+G83+G84+G85+G86+G87+G88+G89+G90+G91+G92+G93+G94</f>
        <v>-41555.098000000005</v>
      </c>
      <c r="H18" s="47">
        <f>F18+G18</f>
        <v>607728.71199999994</v>
      </c>
      <c r="I18" s="46">
        <f>I23+I28+I33+I38+I41+I42+I46+I49+I54+I63+I66+I69+I73+I77+I79+I83+I84+I85+I86+I87+I88+I89+I90+I91+I92+I93+I94</f>
        <v>0</v>
      </c>
      <c r="J18" s="47">
        <f>H18+I18</f>
        <v>607728.71199999994</v>
      </c>
      <c r="K18" s="46">
        <f>K23+K28+K33+K38+K41+K46+K49+K54+K63+K66+K69+K73+K77+K79+K83+K84+K85+K86+K87+K88+K89+K90+K91+K92+K93+K94+K44+K96+K99+K101+K102</f>
        <v>106166.48300000001</v>
      </c>
      <c r="L18" s="47">
        <f>J18+K18</f>
        <v>713895.19499999995</v>
      </c>
      <c r="M18" s="46">
        <f>M23+M28+M33+M38+M41+M46+M49+M54+M63+M66+M69+M73+M77+M79+M83+M84+M85+M86+M87+M88+M89+M90+M91+M92+M93+M94+M44+M96+M99+M101+M102</f>
        <v>5997.241</v>
      </c>
      <c r="N18" s="47">
        <f>L18+M18</f>
        <v>719892.43599999999</v>
      </c>
      <c r="O18" s="46">
        <f>O23+O28+O33+O38+O41+O46+O49+O54+O63+O66+O69+O73+O77+O79+O83+O84+O85+O86+O87+O88+O89+O90+O91+O92+O93+O94+O44+O96+O99+O101+O102</f>
        <v>-15829.305</v>
      </c>
      <c r="P18" s="47">
        <f>N18+O18</f>
        <v>704063.13099999994</v>
      </c>
      <c r="Q18" s="46">
        <f>Q23+Q28+Q33+Q38+Q41+Q46+Q49+Q54+Q63+Q66+Q69+Q73+Q77+Q79+Q83+Q84+Q85+Q86+Q87+Q88+Q89+Q90+Q91+Q92+Q93+Q94+Q44+Q96+Q99+Q101+Q102</f>
        <v>-172239.21299999999</v>
      </c>
      <c r="R18" s="47">
        <f t="shared" ref="R18:R84" si="5">P18+Q18</f>
        <v>531823.91799999995</v>
      </c>
      <c r="S18" s="46">
        <f>S23+S28+S33+S38+S41+S46+S49+S54+S63+S66+S69+S73+S77+S79+S83+S84+S85+S86+S87+S88+S89+S90+S91+S92+S93+S94+S44+S96+S99+S101+S102</f>
        <v>-8574.4240000000009</v>
      </c>
      <c r="T18" s="47">
        <f t="shared" ref="T18:T21" si="6">R18+S18</f>
        <v>523249.49399999995</v>
      </c>
      <c r="U18" s="46">
        <f>U23+U28+U33+U38+U41+U46+U49+U54+U63+U66+U69+U73+U77+U83+U84+U85+U86+U87+U88+U89+U90+U91+U92+U93+U94+U44+U96+U99+U101+U102+U59+U81</f>
        <v>45298.74500000001</v>
      </c>
      <c r="V18" s="47">
        <f t="shared" ref="V18:V21" si="7">T18+U18</f>
        <v>568548.23899999994</v>
      </c>
      <c r="W18" s="46">
        <f>W23+W28+W33+W38+W41+W46+W49+W54+W63+W66+W69+W73+W77+W83+W84+W85+W86+W87+W88+W89+W90+W91+W92+W93+W94+W44+W96+W99+W101+W102+W81+W95</f>
        <v>592923.9</v>
      </c>
      <c r="X18" s="46">
        <f>X23+X28+X33+X38+X41+X46+X49+X54+X63+X66+X69+X73+X77+X83+X84+X85+X86+X87+X88+X89+X90+X91+X92+X93+X94+X44+X96+X99+X101+X102+X81+X95</f>
        <v>0</v>
      </c>
      <c r="Y18" s="47">
        <f t="shared" ref="Y18:Y91" si="8">W18+X18</f>
        <v>592923.9</v>
      </c>
      <c r="Z18" s="46">
        <f>Z23+Z28+Z33+Z38+Z41+Z46+Z49+Z54+Z63+Z66+Z69+Z73+Z77+Z83+Z84+Z85+Z86+Z87+Z88+Z89+Z90+Z91+Z92+Z93+Z94+Z44+Z96+Z99+Z101+Z102+Z81+Z95</f>
        <v>105373.71</v>
      </c>
      <c r="AA18" s="47">
        <f>Y18+Z18</f>
        <v>698297.61</v>
      </c>
      <c r="AB18" s="46">
        <f>AB23+AB28+AB33+AB38+AB41+AB46+AB49+AB54+AB63+AB66+AB69+AB73+AB77+AB83+AB84+AB85+AB86+AB87+AB88+AB89+AB90+AB91+AB92+AB93+AB94+AB44+AB96+AB99+AB101+AB102+AB81+AB95</f>
        <v>-234812.6</v>
      </c>
      <c r="AC18" s="47">
        <f>AA18+AB18</f>
        <v>463485.01</v>
      </c>
      <c r="AD18" s="46">
        <f>AD23+AD28+AD33+AD38+AD41+AD46+AD49+AD54+AD63+AD66+AD69+AD73+AD77+AD83+AD84+AD85+AD86+AD87+AD88+AD89+AD90+AD91+AD92+AD93+AD94+AD44+AD96+AD99+AD101+AD102+AD81+AD95</f>
        <v>0</v>
      </c>
      <c r="AE18" s="47">
        <f>AC18+AD18</f>
        <v>463485.01</v>
      </c>
      <c r="AF18" s="46">
        <f>AF23+AF28+AF33+AF38+AF41+AF46+AF49+AF54+AF63+AF66+AF69+AF73+AF77+AF83+AF84+AF85+AF86+AF87+AF88+AF89+AF90+AF91+AF92+AF93+AF94+AF44+AF96+AF99+AF101+AF102+AF81+AF95</f>
        <v>16000.000000000002</v>
      </c>
      <c r="AG18" s="47">
        <f>AE18+AF18</f>
        <v>479485.01</v>
      </c>
      <c r="AH18" s="46">
        <f>AH23+AH28+AH33+AH38+AH41+AH46+AH49+AH54+AH63+AH66+AH69+AH73+AH77+AH83+AH84+AH85+AH86+AH87+AH88+AH89+AH90+AH91+AH92+AH93+AH94+AH44+AH96+AH99+AH101+AH102+AH81+AH95</f>
        <v>178070.95</v>
      </c>
      <c r="AI18" s="47">
        <f t="shared" ref="AI18:AI84" si="9">AG18+AH18</f>
        <v>657555.96</v>
      </c>
      <c r="AJ18" s="46">
        <f>AJ23+AJ28+AJ33+AJ38+AJ41+AJ46+AJ49+AJ54+AJ63+AJ66+AJ69+AJ73+AJ77+AJ83+AJ84+AJ85+AJ86+AJ87+AJ88+AJ89+AJ90+AJ91+AJ92+AJ93+AJ94+AJ44+AJ96+AJ99+AJ101+AJ102+AJ81+AJ95</f>
        <v>0</v>
      </c>
      <c r="AK18" s="47">
        <f t="shared" ref="AK18:AK21" si="10">AI18+AJ18</f>
        <v>657555.96</v>
      </c>
      <c r="AL18" s="46">
        <f>AL23+AL28+AL33+AL38+AL41+AL46+AL49+AL54+AL63+AL66+AL69+AL73+AL77+AL83+AL84+AL85+AL86+AL87+AL88+AL89+AL90+AL91+AL92+AL93+AL94+AL44+AL96+AL99+AL101+AL102+AL59+AL81</f>
        <v>0</v>
      </c>
      <c r="AM18" s="47">
        <f t="shared" ref="AM18:AM21" si="11">AK18+AL18</f>
        <v>657555.96</v>
      </c>
      <c r="AN18" s="46">
        <f>AN23+AN28+AN33+AN38+AN41+AN46+AN49+AN54+AN63+AN66+AN69+AN73+AN77+AN83+AN84+AN85+AN86+AN87+AN88+AN89+AN90+AN91+AN92+AN93+AN94+AN44+AN96+AN99+AN101+AN102+AN81</f>
        <v>454165.00000000012</v>
      </c>
      <c r="AO18" s="48">
        <f>AO23+AO28+AO33+AO38+AO41+AO46+AO49+AO54+AO63+AO66+AO69+AO73+AO77+AO83+AO84+AO85+AO86+AO87+AO88+AO89+AO90+AO91+AO92+AO93+AO94+AO44+AO96+AO99+AO101+AO102+AO81</f>
        <v>0</v>
      </c>
      <c r="AP18" s="41">
        <f t="shared" ref="AP18:AP91" si="12">AN18+AO18</f>
        <v>454165.00000000012</v>
      </c>
      <c r="AQ18" s="48">
        <f>AQ23+AQ28+AQ33+AQ38+AQ41+AQ46+AQ49+AQ54+AQ63+AQ66+AQ69+AQ73+AQ77+AQ83+AQ84+AQ85+AQ86+AQ87+AQ88+AQ89+AQ90+AQ91+AQ92+AQ93+AQ94+AQ44+AQ96+AQ99+AQ101+AQ102+AQ81</f>
        <v>0</v>
      </c>
      <c r="AR18" s="41">
        <f t="shared" ref="AR18:AR21" si="13">AP18+AQ18</f>
        <v>454165.00000000012</v>
      </c>
      <c r="AS18" s="48">
        <f>AS23+AS28+AS33+AS38+AS41+AS46+AS49+AS54+AS63+AS66+AS69+AS73+AS77+AS83+AS84+AS85+AS86+AS87+AS88+AS89+AS90+AS91+AS92+AS93+AS94+AS44+AS96+AS99+AS101+AS102+AS81</f>
        <v>-95034</v>
      </c>
      <c r="AT18" s="41">
        <f t="shared" ref="AT18:AT21" si="14">AR18+AS18</f>
        <v>359131.00000000012</v>
      </c>
      <c r="AU18" s="48">
        <f>AU23+AU28+AU33+AU38+AU41+AU46+AU49+AU54+AU63+AU66+AU69+AU73+AU77+AU83+AU84+AU85+AU86+AU87+AU88+AU89+AU90+AU91+AU92+AU93+AU94+AU44+AU96+AU99+AU101+AU102+AU81</f>
        <v>0</v>
      </c>
      <c r="AV18" s="41">
        <f t="shared" ref="AV18:AV21" si="15">AT18+AU18</f>
        <v>359131.00000000012</v>
      </c>
      <c r="AW18" s="48">
        <f>AW23+AW28+AW33+AW38+AW41+AW46+AW49+AW54+AW63+AW66+AW69+AW73+AW77+AW83+AW84+AW85+AW86+AW87+AW88+AW89+AW90+AW91+AW92+AW93+AW94+AW44+AW96+AW99+AW101+AW102+AW81</f>
        <v>0</v>
      </c>
      <c r="AX18" s="41">
        <f t="shared" ref="AX18:AX21" si="16">AV18+AW18</f>
        <v>359131.00000000012</v>
      </c>
      <c r="AY18" s="48">
        <f>AY23+AY28+AY33+AY38+AY41+AY46+AY49+AY54+AY63+AY66+AY69+AY73+AY77+AY83+AY84+AY85+AY86+AY87+AY88+AY89+AY90+AY91+AY92+AY93+AY94+AY44+AY96+AY99+AY101+AY102+AY81</f>
        <v>0</v>
      </c>
      <c r="AZ18" s="41">
        <f t="shared" ref="AZ18:AZ84" si="17">AX18+AY18</f>
        <v>359131.00000000012</v>
      </c>
      <c r="BA18" s="48">
        <f>BA23+BA28+BA33+BA38+BA41+BA46+BA49+BA54+BA63+BA66+BA69+BA73+BA77+BA83+BA84+BA85+BA86+BA87+BA88+BA89+BA90+BA91+BA92+BA93+BA94+BA44+BA96+BA99+BA101+BA102+BA59+BA81</f>
        <v>0</v>
      </c>
      <c r="BB18" s="41">
        <f t="shared" ref="BB18:BB21" si="18">AZ18+BA18</f>
        <v>359131.00000000012</v>
      </c>
      <c r="BD18" s="42">
        <v>0</v>
      </c>
    </row>
    <row r="19" spans="1:56" x14ac:dyDescent="0.3">
      <c r="A19" s="61"/>
      <c r="B19" s="38" t="s">
        <v>12</v>
      </c>
      <c r="C19" s="89"/>
      <c r="D19" s="54">
        <f>D24+D29+D34+D39+D50+D55+D64+D70+D74+D78</f>
        <v>485291.89999999997</v>
      </c>
      <c r="E19" s="54">
        <f>E24+E29+E34+E39+E50+E55+E64+E70+E74+E78</f>
        <v>0</v>
      </c>
      <c r="F19" s="54">
        <f t="shared" si="4"/>
        <v>485291.89999999997</v>
      </c>
      <c r="G19" s="54">
        <f>G24+G29+G34+G39+G50+G55+G64+G70+G74+G78</f>
        <v>0</v>
      </c>
      <c r="H19" s="54">
        <f t="shared" ref="H19:H21" si="19">F19+G19</f>
        <v>485291.89999999997</v>
      </c>
      <c r="I19" s="54">
        <f>I24+I29+I34+I39+I50+I55+I64+I70+I74+I78</f>
        <v>0</v>
      </c>
      <c r="J19" s="54">
        <f t="shared" ref="J19:J21" si="20">H19+I19</f>
        <v>485291.89999999997</v>
      </c>
      <c r="K19" s="54">
        <f>K24+K29+K34+K39+K50+K55+K64+K70+K74+K78+K45+K82+K100</f>
        <v>269174.89999999997</v>
      </c>
      <c r="L19" s="54">
        <f t="shared" ref="L19:L21" si="21">J19+K19</f>
        <v>754466.79999999993</v>
      </c>
      <c r="M19" s="54">
        <f>M24+M29+M34+M39+M50+M55+M64+M70+M74+M78+M45+M82+M100</f>
        <v>0</v>
      </c>
      <c r="N19" s="54">
        <f>L19+M19</f>
        <v>754466.79999999993</v>
      </c>
      <c r="O19" s="54">
        <f>O24+O29+O34+O39+O50+O55+O64+O70+O74+O78+O45+O82+O100</f>
        <v>0</v>
      </c>
      <c r="P19" s="54">
        <f>N19+O19</f>
        <v>754466.79999999993</v>
      </c>
      <c r="Q19" s="54">
        <f>Q24+Q29+Q34+Q39+Q50+Q55+Q64+Q70+Q74+Q78+Q45+Q82+Q100</f>
        <v>0</v>
      </c>
      <c r="R19" s="55">
        <f t="shared" si="5"/>
        <v>754466.79999999993</v>
      </c>
      <c r="S19" s="54">
        <f>S24+S29+S34+S39+S50+S55+S64+S70+S74+S78+S45+S82+S100</f>
        <v>0</v>
      </c>
      <c r="T19" s="55">
        <f t="shared" si="6"/>
        <v>754466.79999999993</v>
      </c>
      <c r="U19" s="54">
        <f>U24+U29+U34+U39+U50+U55+U64+U70+U74+U78+U45+U82+U100+U60</f>
        <v>14174.900000000009</v>
      </c>
      <c r="V19" s="35">
        <f t="shared" si="7"/>
        <v>768641.7</v>
      </c>
      <c r="W19" s="54">
        <f>W24+W29+W34+W39+W50+W55+W64+W70+W74+W78+W82</f>
        <v>401975.60000000003</v>
      </c>
      <c r="X19" s="54">
        <f>X24+X29+X34+X39+X50+X55+X64+X70+X74+X78+X82</f>
        <v>0</v>
      </c>
      <c r="Y19" s="54">
        <f t="shared" si="8"/>
        <v>401975.60000000003</v>
      </c>
      <c r="Z19" s="54">
        <f>Z24+Z29+Z34+Z39+Z50+Z55+Z64+Z70+Z74+Z78+Z82</f>
        <v>0</v>
      </c>
      <c r="AA19" s="54">
        <f t="shared" ref="AA19:AA21" si="22">Y19+Z19</f>
        <v>401975.60000000003</v>
      </c>
      <c r="AB19" s="54">
        <f>AB24+AB29+AB34+AB39+AB50+AB55+AB64+AB70+AB74+AB78+AB82+AB100</f>
        <v>160406.39999999999</v>
      </c>
      <c r="AC19" s="54">
        <f t="shared" ref="AC19:AC21" si="23">AA19+AB19</f>
        <v>562382</v>
      </c>
      <c r="AD19" s="54">
        <f>AD24+AD29+AD34+AD39+AD50+AD55+AD64+AD70+AD74+AD78+AD82+AD100</f>
        <v>0</v>
      </c>
      <c r="AE19" s="54">
        <f t="shared" ref="AE19:AE21" si="24">AC19+AD19</f>
        <v>562382</v>
      </c>
      <c r="AF19" s="54">
        <f>AF24+AF29+AF34+AF39+AF50+AF55+AF64+AF70+AF74+AF78+AF82+AF100</f>
        <v>0</v>
      </c>
      <c r="AG19" s="54">
        <f t="shared" ref="AG19:AG21" si="25">AE19+AF19</f>
        <v>562382</v>
      </c>
      <c r="AH19" s="54">
        <f>AH24+AH29+AH34+AH39+AH50+AH55+AH64+AH70+AH74+AH78+AH82+AH100</f>
        <v>0</v>
      </c>
      <c r="AI19" s="55">
        <f t="shared" si="9"/>
        <v>562382</v>
      </c>
      <c r="AJ19" s="54">
        <f>AJ24+AJ29+AJ34+AJ39+AJ50+AJ55+AJ64+AJ70+AJ74+AJ78+AJ82+AJ100</f>
        <v>0</v>
      </c>
      <c r="AK19" s="55">
        <f t="shared" si="10"/>
        <v>562382</v>
      </c>
      <c r="AL19" s="54">
        <f>AL24+AL29+AL34+AL39+AL50+AL55+AL64+AL70+AL74+AL78+AL45+AL82+AL100+AL60</f>
        <v>-27762.799999999988</v>
      </c>
      <c r="AM19" s="35">
        <f t="shared" si="11"/>
        <v>534619.19999999995</v>
      </c>
      <c r="AN19" s="54">
        <f>AN24+AN29+AN34+AN39+AN50+AN55+AN64+AN70+AN74+AN78+AN82</f>
        <v>636989.9</v>
      </c>
      <c r="AO19" s="55">
        <f>AO24+AO29+AO34+AO39+AO50+AO55+AO64+AO70+AO74+AO78+AO82</f>
        <v>0</v>
      </c>
      <c r="AP19" s="55">
        <f t="shared" si="12"/>
        <v>636989.9</v>
      </c>
      <c r="AQ19" s="55">
        <f>AQ24+AQ29+AQ34+AQ39+AQ50+AQ55+AQ64+AQ70+AQ74+AQ78+AQ82</f>
        <v>-70490.2</v>
      </c>
      <c r="AR19" s="55">
        <f t="shared" si="13"/>
        <v>566499.70000000007</v>
      </c>
      <c r="AS19" s="55">
        <f>AS24+AS29+AS34+AS39+AS50+AS55+AS64+AS70+AS74+AS78+AS82+AS100</f>
        <v>282304.7</v>
      </c>
      <c r="AT19" s="55">
        <f t="shared" si="14"/>
        <v>848804.40000000014</v>
      </c>
      <c r="AU19" s="55">
        <f>AU24+AU29+AU34+AU39+AU50+AU55+AU64+AU70+AU74+AU78+AU82+AU100</f>
        <v>0</v>
      </c>
      <c r="AV19" s="55">
        <f t="shared" si="15"/>
        <v>848804.40000000014</v>
      </c>
      <c r="AW19" s="55">
        <f>AW24+AW29+AW34+AW39+AW50+AW55+AW64+AW70+AW74+AW78+AW82+AW100</f>
        <v>0</v>
      </c>
      <c r="AX19" s="55">
        <f t="shared" si="16"/>
        <v>848804.40000000014</v>
      </c>
      <c r="AY19" s="55">
        <f>AY24+AY29+AY34+AY39+AY50+AY55+AY64+AY70+AY74+AY78+AY82+AY100</f>
        <v>0</v>
      </c>
      <c r="AZ19" s="55">
        <f t="shared" si="17"/>
        <v>848804.40000000014</v>
      </c>
      <c r="BA19" s="55">
        <f>BA24+BA29+BA34+BA39+BA50+BA55+BA64+BA70+BA74+BA78+BA45+BA82+BA100+BA60</f>
        <v>-148302.20000000001</v>
      </c>
      <c r="BB19" s="35">
        <f t="shared" si="18"/>
        <v>700502.20000000019</v>
      </c>
      <c r="BC19" s="82"/>
      <c r="BD19" s="82"/>
    </row>
    <row r="20" spans="1:56" x14ac:dyDescent="0.3">
      <c r="A20" s="61"/>
      <c r="B20" s="38" t="s">
        <v>124</v>
      </c>
      <c r="C20" s="89"/>
      <c r="D20" s="52">
        <f>D25+D30+D35+D40+D56+D65</f>
        <v>307304</v>
      </c>
      <c r="E20" s="52">
        <f>E25+E30+E35+E40+E56+E65</f>
        <v>0</v>
      </c>
      <c r="F20" s="52">
        <f t="shared" si="4"/>
        <v>307304</v>
      </c>
      <c r="G20" s="52">
        <f>G25+G30+G35+G40+G56+G65+G51</f>
        <v>190780.3</v>
      </c>
      <c r="H20" s="52">
        <f t="shared" si="19"/>
        <v>498084.3</v>
      </c>
      <c r="I20" s="52">
        <f>I25+I30+I35+I40+I56+I65+I51</f>
        <v>0</v>
      </c>
      <c r="J20" s="52">
        <f t="shared" si="20"/>
        <v>498084.3</v>
      </c>
      <c r="K20" s="52">
        <f>K25+K30+K35+K40+K56+K65+K51</f>
        <v>0</v>
      </c>
      <c r="L20" s="52">
        <f>J20+K20</f>
        <v>498084.3</v>
      </c>
      <c r="M20" s="52">
        <f>M25+M30+M35+M40+M56+M65+M51</f>
        <v>0</v>
      </c>
      <c r="N20" s="52">
        <f>L20+M20</f>
        <v>498084.3</v>
      </c>
      <c r="O20" s="52">
        <f>O25+O30+O35+O40+O56+O65+O51</f>
        <v>0</v>
      </c>
      <c r="P20" s="52">
        <f>N20+O20</f>
        <v>498084.3</v>
      </c>
      <c r="Q20" s="52">
        <f>Q25+Q30+Q35+Q40+Q56+Q65+Q51</f>
        <v>0</v>
      </c>
      <c r="R20" s="53">
        <f t="shared" si="5"/>
        <v>498084.3</v>
      </c>
      <c r="S20" s="52">
        <f>S25+S30+S35+S40+S56+S65+S51</f>
        <v>0</v>
      </c>
      <c r="T20" s="53">
        <f t="shared" si="6"/>
        <v>498084.3</v>
      </c>
      <c r="U20" s="52">
        <f>U25+U30+U35+U40+U56+U65+U51</f>
        <v>0</v>
      </c>
      <c r="V20" s="35">
        <f t="shared" si="7"/>
        <v>498084.3</v>
      </c>
      <c r="W20" s="52">
        <f t="shared" ref="W20:AN20" si="26">W25+W30+W35+W40+W56+W65</f>
        <v>291816.40000000002</v>
      </c>
      <c r="X20" s="52">
        <f t="shared" ref="X20" si="27">X25+X30+X35+X40+X56+X65</f>
        <v>0</v>
      </c>
      <c r="Y20" s="52">
        <f t="shared" si="8"/>
        <v>291816.40000000002</v>
      </c>
      <c r="Z20" s="52">
        <f>Z25+Z30+Z35+Z40+Z56+Z65+Z51</f>
        <v>-34269.599999999999</v>
      </c>
      <c r="AA20" s="52">
        <f t="shared" si="22"/>
        <v>257546.80000000002</v>
      </c>
      <c r="AB20" s="52">
        <f>AB25+AB30+AB35+AB40+AB56+AB65+AB51</f>
        <v>0</v>
      </c>
      <c r="AC20" s="52">
        <f t="shared" si="23"/>
        <v>257546.80000000002</v>
      </c>
      <c r="AD20" s="52">
        <f>AD25+AD30+AD35+AD40+AD56+AD65+AD51</f>
        <v>0</v>
      </c>
      <c r="AE20" s="52">
        <f t="shared" si="24"/>
        <v>257546.80000000002</v>
      </c>
      <c r="AF20" s="52">
        <f>AF25+AF30+AF35+AF40+AF56+AF65+AF51</f>
        <v>0</v>
      </c>
      <c r="AG20" s="52">
        <f t="shared" si="25"/>
        <v>257546.80000000002</v>
      </c>
      <c r="AH20" s="52">
        <f>AH25+AH30+AH35+AH40+AH56+AH65+AH51</f>
        <v>0</v>
      </c>
      <c r="AI20" s="53">
        <f t="shared" si="9"/>
        <v>257546.80000000002</v>
      </c>
      <c r="AJ20" s="52">
        <f>AJ25+AJ30+AJ35+AJ40+AJ56+AJ65+AJ51</f>
        <v>0</v>
      </c>
      <c r="AK20" s="53">
        <f t="shared" si="10"/>
        <v>257546.80000000002</v>
      </c>
      <c r="AL20" s="52">
        <f>AL25+AL30+AL35+AL40+AL56+AL65+AL51</f>
        <v>0</v>
      </c>
      <c r="AM20" s="35">
        <f t="shared" si="11"/>
        <v>257546.80000000002</v>
      </c>
      <c r="AN20" s="52">
        <f t="shared" si="26"/>
        <v>291816.40000000002</v>
      </c>
      <c r="AO20" s="53">
        <f t="shared" ref="AO20" si="28">AO25+AO30+AO35+AO40+AO56+AO65</f>
        <v>0</v>
      </c>
      <c r="AP20" s="53">
        <f t="shared" si="12"/>
        <v>291816.40000000002</v>
      </c>
      <c r="AQ20" s="53">
        <f>AQ25+AQ30+AQ35+AQ40+AQ56+AQ65+AQ51</f>
        <v>-34269.4</v>
      </c>
      <c r="AR20" s="53">
        <f t="shared" si="13"/>
        <v>257547.00000000003</v>
      </c>
      <c r="AS20" s="53">
        <f>AS25+AS30+AS35+AS40+AS56+AS65+AS51</f>
        <v>0</v>
      </c>
      <c r="AT20" s="53">
        <f t="shared" si="14"/>
        <v>257547.00000000003</v>
      </c>
      <c r="AU20" s="53">
        <f>AU25+AU30+AU35+AU40+AU56+AU65+AU51</f>
        <v>0</v>
      </c>
      <c r="AV20" s="53">
        <f t="shared" si="15"/>
        <v>257547.00000000003</v>
      </c>
      <c r="AW20" s="53">
        <f>AW25+AW30+AW35+AW40+AW56+AW65+AW51</f>
        <v>0</v>
      </c>
      <c r="AX20" s="53">
        <f t="shared" si="16"/>
        <v>257547.00000000003</v>
      </c>
      <c r="AY20" s="53">
        <f t="shared" ref="AY20:BA20" si="29">AY25+AY30+AY35+AY40+AY56+AY65+AY51</f>
        <v>0</v>
      </c>
      <c r="AZ20" s="53">
        <f t="shared" si="17"/>
        <v>257547.00000000003</v>
      </c>
      <c r="BA20" s="53">
        <f t="shared" si="29"/>
        <v>0</v>
      </c>
      <c r="BB20" s="35">
        <f t="shared" si="18"/>
        <v>257547.00000000003</v>
      </c>
      <c r="BC20" s="82"/>
      <c r="BD20" s="82"/>
    </row>
    <row r="21" spans="1:56" ht="64.5" customHeight="1" x14ac:dyDescent="0.3">
      <c r="A21" s="61" t="s">
        <v>156</v>
      </c>
      <c r="B21" s="38" t="s">
        <v>118</v>
      </c>
      <c r="C21" s="96" t="s">
        <v>58</v>
      </c>
      <c r="D21" s="4">
        <f>D23+D24+D25</f>
        <v>198051.8</v>
      </c>
      <c r="E21" s="4">
        <f>E23+E24+E25</f>
        <v>-3959.74</v>
      </c>
      <c r="F21" s="4">
        <f t="shared" si="4"/>
        <v>194092.06</v>
      </c>
      <c r="G21" s="4">
        <f>G23+G24+G25</f>
        <v>66.850999999999999</v>
      </c>
      <c r="H21" s="4">
        <f t="shared" si="19"/>
        <v>194158.91099999999</v>
      </c>
      <c r="I21" s="4">
        <f>I23+I24+I25</f>
        <v>0</v>
      </c>
      <c r="J21" s="4">
        <f t="shared" si="20"/>
        <v>194158.91099999999</v>
      </c>
      <c r="K21" s="4">
        <f>K23+K24+K25</f>
        <v>0</v>
      </c>
      <c r="L21" s="4">
        <f t="shared" si="21"/>
        <v>194158.91099999999</v>
      </c>
      <c r="M21" s="4">
        <f>M23+M24+M25</f>
        <v>0</v>
      </c>
      <c r="N21" s="4">
        <f>L21+M21</f>
        <v>194158.91099999999</v>
      </c>
      <c r="O21" s="4">
        <f>O23+O24+O25</f>
        <v>0</v>
      </c>
      <c r="P21" s="4">
        <f>N21+O21</f>
        <v>194158.91099999999</v>
      </c>
      <c r="Q21" s="4">
        <f>Q23+Q24+Q25</f>
        <v>0</v>
      </c>
      <c r="R21" s="3">
        <f t="shared" si="5"/>
        <v>194158.91099999999</v>
      </c>
      <c r="S21" s="32">
        <f>S23+S24+S25</f>
        <v>0</v>
      </c>
      <c r="T21" s="3">
        <f t="shared" si="6"/>
        <v>194158.91099999999</v>
      </c>
      <c r="U21" s="27">
        <f>U23+U24+U25</f>
        <v>-14637.476000000001</v>
      </c>
      <c r="V21" s="35">
        <f t="shared" si="7"/>
        <v>179521.435</v>
      </c>
      <c r="W21" s="4">
        <f t="shared" ref="W21:AN21" si="30">W23+W24+W25</f>
        <v>0</v>
      </c>
      <c r="X21" s="4">
        <f t="shared" ref="X21:Z21" si="31">X23+X24+X25</f>
        <v>0</v>
      </c>
      <c r="Y21" s="4">
        <f t="shared" si="8"/>
        <v>0</v>
      </c>
      <c r="Z21" s="4">
        <f t="shared" si="31"/>
        <v>0</v>
      </c>
      <c r="AA21" s="4">
        <f t="shared" si="22"/>
        <v>0</v>
      </c>
      <c r="AB21" s="4">
        <f t="shared" ref="AB21" si="32">AB23+AB24+AB25</f>
        <v>0</v>
      </c>
      <c r="AC21" s="4">
        <f t="shared" si="23"/>
        <v>0</v>
      </c>
      <c r="AD21" s="4">
        <f t="shared" ref="AD21:AF21" si="33">AD23+AD24+AD25</f>
        <v>0</v>
      </c>
      <c r="AE21" s="4">
        <f t="shared" si="24"/>
        <v>0</v>
      </c>
      <c r="AF21" s="4">
        <f t="shared" si="33"/>
        <v>0</v>
      </c>
      <c r="AG21" s="4">
        <f t="shared" si="25"/>
        <v>0</v>
      </c>
      <c r="AH21" s="4">
        <f t="shared" ref="AH21:AJ21" si="34">AH23+AH24+AH25</f>
        <v>0</v>
      </c>
      <c r="AI21" s="3">
        <f t="shared" si="9"/>
        <v>0</v>
      </c>
      <c r="AJ21" s="32">
        <f t="shared" si="34"/>
        <v>0</v>
      </c>
      <c r="AK21" s="3">
        <f t="shared" si="10"/>
        <v>0</v>
      </c>
      <c r="AL21" s="27">
        <f t="shared" ref="AL21" si="35">AL23+AL24+AL25</f>
        <v>0</v>
      </c>
      <c r="AM21" s="35">
        <f t="shared" si="11"/>
        <v>0</v>
      </c>
      <c r="AN21" s="4">
        <f t="shared" si="30"/>
        <v>0</v>
      </c>
      <c r="AO21" s="3">
        <f t="shared" ref="AO21:AQ21" si="36">AO23+AO24+AO25</f>
        <v>0</v>
      </c>
      <c r="AP21" s="3">
        <f t="shared" si="12"/>
        <v>0</v>
      </c>
      <c r="AQ21" s="3">
        <f t="shared" si="36"/>
        <v>0</v>
      </c>
      <c r="AR21" s="3">
        <f t="shared" si="13"/>
        <v>0</v>
      </c>
      <c r="AS21" s="3">
        <f t="shared" ref="AS21:AU21" si="37">AS23+AS24+AS25</f>
        <v>0</v>
      </c>
      <c r="AT21" s="3">
        <f t="shared" si="14"/>
        <v>0</v>
      </c>
      <c r="AU21" s="3">
        <f t="shared" si="37"/>
        <v>0</v>
      </c>
      <c r="AV21" s="3">
        <f t="shared" si="15"/>
        <v>0</v>
      </c>
      <c r="AW21" s="3">
        <f t="shared" ref="AW21:AY21" si="38">AW23+AW24+AW25</f>
        <v>0</v>
      </c>
      <c r="AX21" s="3">
        <f t="shared" si="16"/>
        <v>0</v>
      </c>
      <c r="AY21" s="3">
        <f t="shared" si="38"/>
        <v>0</v>
      </c>
      <c r="AZ21" s="3">
        <f t="shared" si="17"/>
        <v>0</v>
      </c>
      <c r="BA21" s="30">
        <f t="shared" ref="BA21" si="39">BA23+BA24+BA25</f>
        <v>0</v>
      </c>
      <c r="BB21" s="35">
        <f t="shared" si="18"/>
        <v>0</v>
      </c>
      <c r="BC21" s="82"/>
      <c r="BD21" s="82"/>
    </row>
    <row r="22" spans="1:56" x14ac:dyDescent="0.3">
      <c r="A22" s="61"/>
      <c r="B22" s="38" t="s">
        <v>119</v>
      </c>
      <c r="C22" s="3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3"/>
      <c r="S22" s="32"/>
      <c r="T22" s="3"/>
      <c r="U22" s="27"/>
      <c r="V22" s="35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3"/>
      <c r="AJ22" s="32"/>
      <c r="AK22" s="3"/>
      <c r="AL22" s="27"/>
      <c r="AM22" s="35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0"/>
      <c r="BB22" s="35"/>
      <c r="BC22" s="82"/>
      <c r="BD22" s="82"/>
    </row>
    <row r="23" spans="1:56" s="5" customFormat="1" hidden="1" x14ac:dyDescent="0.3">
      <c r="A23" s="12"/>
      <c r="B23" s="15" t="s">
        <v>6</v>
      </c>
      <c r="C23" s="1"/>
      <c r="D23" s="7">
        <v>28129</v>
      </c>
      <c r="E23" s="7">
        <v>-3959.74</v>
      </c>
      <c r="F23" s="4">
        <f t="shared" si="4"/>
        <v>24169.260000000002</v>
      </c>
      <c r="G23" s="7">
        <v>66.850999999999999</v>
      </c>
      <c r="H23" s="4">
        <f t="shared" ref="H23:H26" si="40">F23+G23</f>
        <v>24236.111000000001</v>
      </c>
      <c r="I23" s="7"/>
      <c r="J23" s="4">
        <f t="shared" ref="J23:J26" si="41">H23+I23</f>
        <v>24236.111000000001</v>
      </c>
      <c r="K23" s="7"/>
      <c r="L23" s="4">
        <f t="shared" ref="L23:L26" si="42">J23+K23</f>
        <v>24236.111000000001</v>
      </c>
      <c r="M23" s="7"/>
      <c r="N23" s="4">
        <f>L23+M23</f>
        <v>24236.111000000001</v>
      </c>
      <c r="O23" s="7"/>
      <c r="P23" s="4">
        <f>N23+O23</f>
        <v>24236.111000000001</v>
      </c>
      <c r="Q23" s="7"/>
      <c r="R23" s="4">
        <f t="shared" si="5"/>
        <v>24236.111000000001</v>
      </c>
      <c r="S23" s="33"/>
      <c r="T23" s="4">
        <f t="shared" ref="T23:T26" si="43">R23+S23</f>
        <v>24236.111000000001</v>
      </c>
      <c r="U23" s="28">
        <v>-14637.476000000001</v>
      </c>
      <c r="V23" s="4">
        <f t="shared" ref="V23:V26" si="44">T23+U23</f>
        <v>9598.6350000000002</v>
      </c>
      <c r="W23" s="7">
        <v>0</v>
      </c>
      <c r="X23" s="7">
        <v>0</v>
      </c>
      <c r="Y23" s="4">
        <f t="shared" si="8"/>
        <v>0</v>
      </c>
      <c r="Z23" s="7">
        <v>0</v>
      </c>
      <c r="AA23" s="4">
        <f t="shared" ref="AA23:AA25" si="45">Y23+Z23</f>
        <v>0</v>
      </c>
      <c r="AB23" s="7">
        <v>0</v>
      </c>
      <c r="AC23" s="4">
        <f t="shared" ref="AC23:AC25" si="46">AA23+AB23</f>
        <v>0</v>
      </c>
      <c r="AD23" s="7">
        <v>0</v>
      </c>
      <c r="AE23" s="4">
        <f t="shared" ref="AE23:AE25" si="47">AC23+AD23</f>
        <v>0</v>
      </c>
      <c r="AF23" s="7">
        <v>0</v>
      </c>
      <c r="AG23" s="4">
        <f t="shared" ref="AG23:AG25" si="48">AE23+AF23</f>
        <v>0</v>
      </c>
      <c r="AH23" s="7">
        <v>0</v>
      </c>
      <c r="AI23" s="4">
        <f t="shared" si="9"/>
        <v>0</v>
      </c>
      <c r="AJ23" s="33">
        <v>0</v>
      </c>
      <c r="AK23" s="4">
        <f t="shared" ref="AK23:AK26" si="49">AI23+AJ23</f>
        <v>0</v>
      </c>
      <c r="AL23" s="28">
        <v>0</v>
      </c>
      <c r="AM23" s="4">
        <f t="shared" ref="AM23:AM26" si="50">AK23+AL23</f>
        <v>0</v>
      </c>
      <c r="AN23" s="8">
        <v>0</v>
      </c>
      <c r="AO23" s="8">
        <v>0</v>
      </c>
      <c r="AP23" s="3">
        <f t="shared" si="12"/>
        <v>0</v>
      </c>
      <c r="AQ23" s="8"/>
      <c r="AR23" s="3">
        <f t="shared" ref="AR23:AR26" si="51">AP23+AQ23</f>
        <v>0</v>
      </c>
      <c r="AS23" s="8"/>
      <c r="AT23" s="3">
        <f t="shared" ref="AT23:AT26" si="52">AR23+AS23</f>
        <v>0</v>
      </c>
      <c r="AU23" s="8"/>
      <c r="AV23" s="3">
        <f t="shared" ref="AV23:AV26" si="53">AT23+AU23</f>
        <v>0</v>
      </c>
      <c r="AW23" s="8"/>
      <c r="AX23" s="3">
        <f t="shared" ref="AX23:AX26" si="54">AV23+AW23</f>
        <v>0</v>
      </c>
      <c r="AY23" s="8"/>
      <c r="AZ23" s="3">
        <f t="shared" si="17"/>
        <v>0</v>
      </c>
      <c r="BA23" s="29"/>
      <c r="BB23" s="3">
        <f t="shared" ref="BB23:BB26" si="55">AZ23+BA23</f>
        <v>0</v>
      </c>
      <c r="BC23" s="5" t="s">
        <v>253</v>
      </c>
      <c r="BD23" s="5">
        <v>0</v>
      </c>
    </row>
    <row r="24" spans="1:56" x14ac:dyDescent="0.3">
      <c r="A24" s="61"/>
      <c r="B24" s="38" t="s">
        <v>123</v>
      </c>
      <c r="C24" s="38"/>
      <c r="D24" s="4">
        <v>8496.2000000000007</v>
      </c>
      <c r="E24" s="4"/>
      <c r="F24" s="4">
        <f t="shared" si="4"/>
        <v>8496.2000000000007</v>
      </c>
      <c r="G24" s="4"/>
      <c r="H24" s="4">
        <f t="shared" si="40"/>
        <v>8496.2000000000007</v>
      </c>
      <c r="I24" s="4"/>
      <c r="J24" s="4">
        <f t="shared" si="41"/>
        <v>8496.2000000000007</v>
      </c>
      <c r="K24" s="4"/>
      <c r="L24" s="4">
        <f t="shared" si="42"/>
        <v>8496.2000000000007</v>
      </c>
      <c r="M24" s="4"/>
      <c r="N24" s="4">
        <f>L24+M24</f>
        <v>8496.2000000000007</v>
      </c>
      <c r="O24" s="4"/>
      <c r="P24" s="4">
        <f>N24+O24</f>
        <v>8496.2000000000007</v>
      </c>
      <c r="Q24" s="4"/>
      <c r="R24" s="3">
        <f t="shared" si="5"/>
        <v>8496.2000000000007</v>
      </c>
      <c r="S24" s="32"/>
      <c r="T24" s="3">
        <f t="shared" si="43"/>
        <v>8496.2000000000007</v>
      </c>
      <c r="U24" s="27"/>
      <c r="V24" s="35">
        <f t="shared" si="44"/>
        <v>8496.2000000000007</v>
      </c>
      <c r="W24" s="4">
        <v>0</v>
      </c>
      <c r="X24" s="4">
        <v>0</v>
      </c>
      <c r="Y24" s="4">
        <f t="shared" si="8"/>
        <v>0</v>
      </c>
      <c r="Z24" s="4">
        <v>0</v>
      </c>
      <c r="AA24" s="4">
        <f t="shared" si="45"/>
        <v>0</v>
      </c>
      <c r="AB24" s="4">
        <v>0</v>
      </c>
      <c r="AC24" s="4">
        <f t="shared" si="46"/>
        <v>0</v>
      </c>
      <c r="AD24" s="4">
        <v>0</v>
      </c>
      <c r="AE24" s="4">
        <f t="shared" si="47"/>
        <v>0</v>
      </c>
      <c r="AF24" s="4">
        <v>0</v>
      </c>
      <c r="AG24" s="4">
        <f t="shared" si="48"/>
        <v>0</v>
      </c>
      <c r="AH24" s="4">
        <v>0</v>
      </c>
      <c r="AI24" s="3">
        <f t="shared" si="9"/>
        <v>0</v>
      </c>
      <c r="AJ24" s="32">
        <v>0</v>
      </c>
      <c r="AK24" s="3">
        <f t="shared" si="49"/>
        <v>0</v>
      </c>
      <c r="AL24" s="27">
        <v>0</v>
      </c>
      <c r="AM24" s="35">
        <f t="shared" si="50"/>
        <v>0</v>
      </c>
      <c r="AN24" s="3">
        <v>0</v>
      </c>
      <c r="AO24" s="3">
        <v>0</v>
      </c>
      <c r="AP24" s="3">
        <f t="shared" si="12"/>
        <v>0</v>
      </c>
      <c r="AQ24" s="3"/>
      <c r="AR24" s="3">
        <f t="shared" si="51"/>
        <v>0</v>
      </c>
      <c r="AS24" s="3"/>
      <c r="AT24" s="3">
        <f t="shared" si="52"/>
        <v>0</v>
      </c>
      <c r="AU24" s="3"/>
      <c r="AV24" s="3">
        <f t="shared" si="53"/>
        <v>0</v>
      </c>
      <c r="AW24" s="3"/>
      <c r="AX24" s="3">
        <f t="shared" si="54"/>
        <v>0</v>
      </c>
      <c r="AY24" s="3"/>
      <c r="AZ24" s="3">
        <f t="shared" si="17"/>
        <v>0</v>
      </c>
      <c r="BA24" s="30"/>
      <c r="BB24" s="35">
        <f t="shared" si="55"/>
        <v>0</v>
      </c>
      <c r="BC24" s="82" t="s">
        <v>254</v>
      </c>
      <c r="BD24" s="82"/>
    </row>
    <row r="25" spans="1:56" x14ac:dyDescent="0.3">
      <c r="A25" s="61"/>
      <c r="B25" s="38" t="s">
        <v>124</v>
      </c>
      <c r="C25" s="96"/>
      <c r="D25" s="4">
        <v>161426.6</v>
      </c>
      <c r="E25" s="4"/>
      <c r="F25" s="4">
        <f t="shared" si="4"/>
        <v>161426.6</v>
      </c>
      <c r="G25" s="4"/>
      <c r="H25" s="4">
        <f t="shared" si="40"/>
        <v>161426.6</v>
      </c>
      <c r="I25" s="4"/>
      <c r="J25" s="4">
        <f t="shared" si="41"/>
        <v>161426.6</v>
      </c>
      <c r="K25" s="4"/>
      <c r="L25" s="4">
        <f t="shared" si="42"/>
        <v>161426.6</v>
      </c>
      <c r="M25" s="4"/>
      <c r="N25" s="4">
        <f>L25+M25</f>
        <v>161426.6</v>
      </c>
      <c r="O25" s="4"/>
      <c r="P25" s="4">
        <f>N25+O25</f>
        <v>161426.6</v>
      </c>
      <c r="Q25" s="4"/>
      <c r="R25" s="3">
        <f t="shared" si="5"/>
        <v>161426.6</v>
      </c>
      <c r="S25" s="32"/>
      <c r="T25" s="3">
        <f t="shared" si="43"/>
        <v>161426.6</v>
      </c>
      <c r="U25" s="27"/>
      <c r="V25" s="35">
        <f t="shared" si="44"/>
        <v>161426.6</v>
      </c>
      <c r="W25" s="4">
        <v>0</v>
      </c>
      <c r="X25" s="4">
        <v>0</v>
      </c>
      <c r="Y25" s="4">
        <f t="shared" si="8"/>
        <v>0</v>
      </c>
      <c r="Z25" s="4">
        <v>0</v>
      </c>
      <c r="AA25" s="4">
        <f t="shared" si="45"/>
        <v>0</v>
      </c>
      <c r="AB25" s="4">
        <v>0</v>
      </c>
      <c r="AC25" s="4">
        <f t="shared" si="46"/>
        <v>0</v>
      </c>
      <c r="AD25" s="4">
        <v>0</v>
      </c>
      <c r="AE25" s="4">
        <f t="shared" si="47"/>
        <v>0</v>
      </c>
      <c r="AF25" s="4">
        <v>0</v>
      </c>
      <c r="AG25" s="4">
        <f t="shared" si="48"/>
        <v>0</v>
      </c>
      <c r="AH25" s="4">
        <v>0</v>
      </c>
      <c r="AI25" s="3">
        <f t="shared" si="9"/>
        <v>0</v>
      </c>
      <c r="AJ25" s="32">
        <v>0</v>
      </c>
      <c r="AK25" s="3">
        <f t="shared" si="49"/>
        <v>0</v>
      </c>
      <c r="AL25" s="27">
        <v>0</v>
      </c>
      <c r="AM25" s="35">
        <f t="shared" si="50"/>
        <v>0</v>
      </c>
      <c r="AN25" s="3">
        <v>0</v>
      </c>
      <c r="AO25" s="3">
        <v>0</v>
      </c>
      <c r="AP25" s="3">
        <f t="shared" si="12"/>
        <v>0</v>
      </c>
      <c r="AQ25" s="3"/>
      <c r="AR25" s="3">
        <f t="shared" si="51"/>
        <v>0</v>
      </c>
      <c r="AS25" s="3"/>
      <c r="AT25" s="3">
        <f t="shared" si="52"/>
        <v>0</v>
      </c>
      <c r="AU25" s="3"/>
      <c r="AV25" s="3">
        <f t="shared" si="53"/>
        <v>0</v>
      </c>
      <c r="AW25" s="3"/>
      <c r="AX25" s="3">
        <f t="shared" si="54"/>
        <v>0</v>
      </c>
      <c r="AY25" s="3"/>
      <c r="AZ25" s="3">
        <f t="shared" si="17"/>
        <v>0</v>
      </c>
      <c r="BA25" s="30"/>
      <c r="BB25" s="35">
        <f t="shared" si="55"/>
        <v>0</v>
      </c>
      <c r="BC25" s="82" t="s">
        <v>254</v>
      </c>
      <c r="BD25" s="82"/>
    </row>
    <row r="26" spans="1:56" ht="56.25" x14ac:dyDescent="0.3">
      <c r="A26" s="61" t="s">
        <v>160</v>
      </c>
      <c r="B26" s="38" t="s">
        <v>120</v>
      </c>
      <c r="C26" s="96" t="s">
        <v>58</v>
      </c>
      <c r="D26" s="4">
        <f>D28+D29+D30</f>
        <v>193327.5</v>
      </c>
      <c r="E26" s="4">
        <f>E28+E29+E30</f>
        <v>-68.677000000000007</v>
      </c>
      <c r="F26" s="4">
        <f t="shared" si="4"/>
        <v>193258.823</v>
      </c>
      <c r="G26" s="4">
        <f>G28+G29+G30</f>
        <v>7325.0649999999996</v>
      </c>
      <c r="H26" s="4">
        <f t="shared" si="40"/>
        <v>200583.88800000001</v>
      </c>
      <c r="I26" s="4">
        <f>I28+I29+I30</f>
        <v>0</v>
      </c>
      <c r="J26" s="4">
        <f t="shared" si="41"/>
        <v>200583.88800000001</v>
      </c>
      <c r="K26" s="4">
        <f>K28+K29+K30</f>
        <v>359.51200000000244</v>
      </c>
      <c r="L26" s="4">
        <f t="shared" si="42"/>
        <v>200943.40000000002</v>
      </c>
      <c r="M26" s="4">
        <f>M28+M29+M30</f>
        <v>0</v>
      </c>
      <c r="N26" s="4">
        <f>L26+M26</f>
        <v>200943.40000000002</v>
      </c>
      <c r="O26" s="4">
        <f>O28+O29+O30</f>
        <v>0</v>
      </c>
      <c r="P26" s="4">
        <f>N26+O26</f>
        <v>200943.40000000002</v>
      </c>
      <c r="Q26" s="4">
        <f>Q28+Q29+Q30</f>
        <v>0</v>
      </c>
      <c r="R26" s="3">
        <f t="shared" si="5"/>
        <v>200943.40000000002</v>
      </c>
      <c r="S26" s="32">
        <f>S28+S29+S30</f>
        <v>0</v>
      </c>
      <c r="T26" s="3">
        <f t="shared" si="43"/>
        <v>200943.40000000002</v>
      </c>
      <c r="U26" s="27">
        <f>U28+U29+U30</f>
        <v>2091.4780000000001</v>
      </c>
      <c r="V26" s="35">
        <f t="shared" si="44"/>
        <v>203034.87800000003</v>
      </c>
      <c r="W26" s="4">
        <f t="shared" ref="W26:AN26" si="56">W28+W29+W30</f>
        <v>0</v>
      </c>
      <c r="X26" s="4">
        <f t="shared" ref="X26:Z26" si="57">X28+X29+X30</f>
        <v>0</v>
      </c>
      <c r="Y26" s="4">
        <f t="shared" si="8"/>
        <v>0</v>
      </c>
      <c r="Z26" s="4">
        <f t="shared" si="57"/>
        <v>0</v>
      </c>
      <c r="AA26" s="4">
        <f>Y26+Z26</f>
        <v>0</v>
      </c>
      <c r="AB26" s="4">
        <f t="shared" ref="AB26" si="58">AB28+AB29+AB30</f>
        <v>0</v>
      </c>
      <c r="AC26" s="4">
        <f>AA26+AB26</f>
        <v>0</v>
      </c>
      <c r="AD26" s="4">
        <f t="shared" ref="AD26:AF26" si="59">AD28+AD29+AD30</f>
        <v>0</v>
      </c>
      <c r="AE26" s="4">
        <f>AC26+AD26</f>
        <v>0</v>
      </c>
      <c r="AF26" s="4">
        <f t="shared" si="59"/>
        <v>0</v>
      </c>
      <c r="AG26" s="4">
        <f>AE26+AF26</f>
        <v>0</v>
      </c>
      <c r="AH26" s="4">
        <f t="shared" ref="AH26:AJ26" si="60">AH28+AH29+AH30</f>
        <v>0</v>
      </c>
      <c r="AI26" s="3">
        <f t="shared" si="9"/>
        <v>0</v>
      </c>
      <c r="AJ26" s="32">
        <f t="shared" si="60"/>
        <v>0</v>
      </c>
      <c r="AK26" s="3">
        <f t="shared" si="49"/>
        <v>0</v>
      </c>
      <c r="AL26" s="27">
        <f t="shared" ref="AL26" si="61">AL28+AL29+AL30</f>
        <v>0</v>
      </c>
      <c r="AM26" s="35">
        <f t="shared" si="50"/>
        <v>0</v>
      </c>
      <c r="AN26" s="4">
        <f t="shared" si="56"/>
        <v>0</v>
      </c>
      <c r="AO26" s="3">
        <f t="shared" ref="AO26:AQ26" si="62">AO28+AO29+AO30</f>
        <v>0</v>
      </c>
      <c r="AP26" s="3">
        <f t="shared" si="12"/>
        <v>0</v>
      </c>
      <c r="AQ26" s="3">
        <f t="shared" si="62"/>
        <v>0</v>
      </c>
      <c r="AR26" s="3">
        <f t="shared" si="51"/>
        <v>0</v>
      </c>
      <c r="AS26" s="3">
        <f t="shared" ref="AS26:AU26" si="63">AS28+AS29+AS30</f>
        <v>0</v>
      </c>
      <c r="AT26" s="3">
        <f t="shared" si="52"/>
        <v>0</v>
      </c>
      <c r="AU26" s="3">
        <f t="shared" si="63"/>
        <v>0</v>
      </c>
      <c r="AV26" s="3">
        <f t="shared" si="53"/>
        <v>0</v>
      </c>
      <c r="AW26" s="3">
        <f t="shared" ref="AW26:AY26" si="64">AW28+AW29+AW30</f>
        <v>0</v>
      </c>
      <c r="AX26" s="3">
        <f t="shared" si="54"/>
        <v>0</v>
      </c>
      <c r="AY26" s="3">
        <f t="shared" si="64"/>
        <v>0</v>
      </c>
      <c r="AZ26" s="3">
        <f t="shared" si="17"/>
        <v>0</v>
      </c>
      <c r="BA26" s="30">
        <f t="shared" ref="BA26" si="65">BA28+BA29+BA30</f>
        <v>0</v>
      </c>
      <c r="BB26" s="35">
        <f t="shared" si="55"/>
        <v>0</v>
      </c>
      <c r="BC26" s="82"/>
      <c r="BD26" s="82"/>
    </row>
    <row r="27" spans="1:56" x14ac:dyDescent="0.3">
      <c r="A27" s="61"/>
      <c r="B27" s="38" t="s">
        <v>119</v>
      </c>
      <c r="C27" s="38"/>
      <c r="D27" s="8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3"/>
      <c r="S27" s="34"/>
      <c r="T27" s="3"/>
      <c r="U27" s="29"/>
      <c r="V27" s="35"/>
      <c r="W27" s="8"/>
      <c r="X27" s="8"/>
      <c r="Y27" s="4"/>
      <c r="Z27" s="8"/>
      <c r="AA27" s="4"/>
      <c r="AB27" s="8"/>
      <c r="AC27" s="4"/>
      <c r="AD27" s="8"/>
      <c r="AE27" s="4"/>
      <c r="AF27" s="8"/>
      <c r="AG27" s="4"/>
      <c r="AH27" s="8"/>
      <c r="AI27" s="3"/>
      <c r="AJ27" s="34"/>
      <c r="AK27" s="3"/>
      <c r="AL27" s="29"/>
      <c r="AM27" s="35"/>
      <c r="AN27" s="8"/>
      <c r="AO27" s="8"/>
      <c r="AP27" s="3"/>
      <c r="AQ27" s="8"/>
      <c r="AR27" s="3"/>
      <c r="AS27" s="8"/>
      <c r="AT27" s="3"/>
      <c r="AU27" s="8"/>
      <c r="AV27" s="3"/>
      <c r="AW27" s="8"/>
      <c r="AX27" s="3"/>
      <c r="AY27" s="8"/>
      <c r="AZ27" s="3"/>
      <c r="BA27" s="29"/>
      <c r="BB27" s="35"/>
      <c r="BC27" s="82"/>
      <c r="BD27" s="82"/>
    </row>
    <row r="28" spans="1:56" s="5" customFormat="1" hidden="1" x14ac:dyDescent="0.3">
      <c r="A28" s="12"/>
      <c r="B28" s="15" t="s">
        <v>6</v>
      </c>
      <c r="C28" s="1"/>
      <c r="D28" s="4">
        <v>44001.600000000006</v>
      </c>
      <c r="E28" s="4">
        <v>-68.677000000000007</v>
      </c>
      <c r="F28" s="4">
        <f t="shared" si="4"/>
        <v>43932.923000000003</v>
      </c>
      <c r="G28" s="4">
        <v>7325.0649999999996</v>
      </c>
      <c r="H28" s="4">
        <f t="shared" ref="H28:H31" si="66">F28+G28</f>
        <v>51257.988000000005</v>
      </c>
      <c r="I28" s="4"/>
      <c r="J28" s="4">
        <f t="shared" ref="J28:J31" si="67">H28+I28</f>
        <v>51257.988000000005</v>
      </c>
      <c r="K28" s="4">
        <v>-34564.288</v>
      </c>
      <c r="L28" s="4">
        <f t="shared" ref="L28:L31" si="68">J28+K28</f>
        <v>16693.700000000004</v>
      </c>
      <c r="M28" s="4"/>
      <c r="N28" s="4">
        <f>L28+M28</f>
        <v>16693.700000000004</v>
      </c>
      <c r="O28" s="4"/>
      <c r="P28" s="4">
        <f>N28+O28</f>
        <v>16693.700000000004</v>
      </c>
      <c r="Q28" s="4"/>
      <c r="R28" s="4">
        <f t="shared" si="5"/>
        <v>16693.700000000004</v>
      </c>
      <c r="S28" s="32"/>
      <c r="T28" s="4">
        <f t="shared" ref="T28:T31" si="69">R28+S28</f>
        <v>16693.700000000004</v>
      </c>
      <c r="U28" s="27">
        <v>2091.4780000000001</v>
      </c>
      <c r="V28" s="4">
        <f t="shared" ref="V28:V31" si="70">T28+U28</f>
        <v>18785.178000000004</v>
      </c>
      <c r="W28" s="4">
        <v>0</v>
      </c>
      <c r="X28" s="4">
        <v>0</v>
      </c>
      <c r="Y28" s="4">
        <f t="shared" si="8"/>
        <v>0</v>
      </c>
      <c r="Z28" s="4">
        <v>0</v>
      </c>
      <c r="AA28" s="4">
        <f t="shared" ref="AA28:AA31" si="71">Y28+Z28</f>
        <v>0</v>
      </c>
      <c r="AB28" s="4">
        <v>0</v>
      </c>
      <c r="AC28" s="4">
        <f t="shared" ref="AC28:AC31" si="72">AA28+AB28</f>
        <v>0</v>
      </c>
      <c r="AD28" s="4">
        <v>0</v>
      </c>
      <c r="AE28" s="4">
        <f t="shared" ref="AE28:AE31" si="73">AC28+AD28</f>
        <v>0</v>
      </c>
      <c r="AF28" s="4">
        <v>0</v>
      </c>
      <c r="AG28" s="4">
        <f t="shared" ref="AG28:AG31" si="74">AE28+AF28</f>
        <v>0</v>
      </c>
      <c r="AH28" s="4">
        <v>0</v>
      </c>
      <c r="AI28" s="4">
        <f t="shared" si="9"/>
        <v>0</v>
      </c>
      <c r="AJ28" s="32">
        <v>0</v>
      </c>
      <c r="AK28" s="4">
        <f t="shared" ref="AK28:AK31" si="75">AI28+AJ28</f>
        <v>0</v>
      </c>
      <c r="AL28" s="27">
        <v>0</v>
      </c>
      <c r="AM28" s="4">
        <f t="shared" ref="AM28:AM31" si="76">AK28+AL28</f>
        <v>0</v>
      </c>
      <c r="AN28" s="3">
        <v>0</v>
      </c>
      <c r="AO28" s="3">
        <v>0</v>
      </c>
      <c r="AP28" s="3">
        <f t="shared" si="12"/>
        <v>0</v>
      </c>
      <c r="AQ28" s="3"/>
      <c r="AR28" s="3">
        <f t="shared" ref="AR28:AR31" si="77">AP28+AQ28</f>
        <v>0</v>
      </c>
      <c r="AS28" s="3"/>
      <c r="AT28" s="3">
        <f t="shared" ref="AT28:AT31" si="78">AR28+AS28</f>
        <v>0</v>
      </c>
      <c r="AU28" s="3"/>
      <c r="AV28" s="3">
        <f t="shared" ref="AV28:AV31" si="79">AT28+AU28</f>
        <v>0</v>
      </c>
      <c r="AW28" s="3"/>
      <c r="AX28" s="3">
        <f t="shared" ref="AX28:AX31" si="80">AV28+AW28</f>
        <v>0</v>
      </c>
      <c r="AY28" s="3"/>
      <c r="AZ28" s="3">
        <f t="shared" si="17"/>
        <v>0</v>
      </c>
      <c r="BA28" s="30"/>
      <c r="BB28" s="3">
        <f t="shared" ref="BB28:BB31" si="81">AZ28+BA28</f>
        <v>0</v>
      </c>
      <c r="BC28" s="5" t="s">
        <v>271</v>
      </c>
      <c r="BD28" s="5">
        <v>0</v>
      </c>
    </row>
    <row r="29" spans="1:56" x14ac:dyDescent="0.3">
      <c r="A29" s="61"/>
      <c r="B29" s="38" t="s">
        <v>123</v>
      </c>
      <c r="C29" s="38"/>
      <c r="D29" s="4">
        <v>55076.2</v>
      </c>
      <c r="E29" s="4"/>
      <c r="F29" s="4">
        <f t="shared" si="4"/>
        <v>55076.2</v>
      </c>
      <c r="G29" s="4"/>
      <c r="H29" s="4">
        <f t="shared" si="66"/>
        <v>55076.2</v>
      </c>
      <c r="I29" s="4"/>
      <c r="J29" s="4">
        <f t="shared" si="67"/>
        <v>55076.2</v>
      </c>
      <c r="K29" s="4">
        <f>34923.8</f>
        <v>34923.800000000003</v>
      </c>
      <c r="L29" s="4">
        <f t="shared" si="68"/>
        <v>90000</v>
      </c>
      <c r="M29" s="4"/>
      <c r="N29" s="4">
        <f>L29+M29</f>
        <v>90000</v>
      </c>
      <c r="O29" s="4"/>
      <c r="P29" s="4">
        <f>N29+O29</f>
        <v>90000</v>
      </c>
      <c r="Q29" s="4"/>
      <c r="R29" s="3">
        <f t="shared" si="5"/>
        <v>90000</v>
      </c>
      <c r="S29" s="32"/>
      <c r="T29" s="3">
        <f t="shared" si="69"/>
        <v>90000</v>
      </c>
      <c r="U29" s="27"/>
      <c r="V29" s="35">
        <f t="shared" si="70"/>
        <v>90000</v>
      </c>
      <c r="W29" s="4">
        <v>0</v>
      </c>
      <c r="X29" s="4">
        <v>0</v>
      </c>
      <c r="Y29" s="4">
        <f t="shared" si="8"/>
        <v>0</v>
      </c>
      <c r="Z29" s="4">
        <v>0</v>
      </c>
      <c r="AA29" s="4">
        <f t="shared" si="71"/>
        <v>0</v>
      </c>
      <c r="AB29" s="4">
        <v>0</v>
      </c>
      <c r="AC29" s="4">
        <f t="shared" si="72"/>
        <v>0</v>
      </c>
      <c r="AD29" s="4">
        <v>0</v>
      </c>
      <c r="AE29" s="4">
        <f t="shared" si="73"/>
        <v>0</v>
      </c>
      <c r="AF29" s="4">
        <v>0</v>
      </c>
      <c r="AG29" s="4">
        <f t="shared" si="74"/>
        <v>0</v>
      </c>
      <c r="AH29" s="4">
        <v>0</v>
      </c>
      <c r="AI29" s="3">
        <f t="shared" si="9"/>
        <v>0</v>
      </c>
      <c r="AJ29" s="32">
        <v>0</v>
      </c>
      <c r="AK29" s="3">
        <f t="shared" si="75"/>
        <v>0</v>
      </c>
      <c r="AL29" s="27">
        <v>0</v>
      </c>
      <c r="AM29" s="35">
        <f t="shared" si="76"/>
        <v>0</v>
      </c>
      <c r="AN29" s="4">
        <v>0</v>
      </c>
      <c r="AO29" s="3">
        <v>0</v>
      </c>
      <c r="AP29" s="3">
        <f t="shared" si="12"/>
        <v>0</v>
      </c>
      <c r="AQ29" s="3"/>
      <c r="AR29" s="3">
        <f t="shared" si="77"/>
        <v>0</v>
      </c>
      <c r="AS29" s="3"/>
      <c r="AT29" s="3">
        <f t="shared" si="78"/>
        <v>0</v>
      </c>
      <c r="AU29" s="3"/>
      <c r="AV29" s="3">
        <f t="shared" si="79"/>
        <v>0</v>
      </c>
      <c r="AW29" s="3"/>
      <c r="AX29" s="3">
        <f t="shared" si="80"/>
        <v>0</v>
      </c>
      <c r="AY29" s="3"/>
      <c r="AZ29" s="3">
        <f t="shared" si="17"/>
        <v>0</v>
      </c>
      <c r="BA29" s="30"/>
      <c r="BB29" s="35">
        <f t="shared" si="81"/>
        <v>0</v>
      </c>
      <c r="BC29" s="82" t="s">
        <v>255</v>
      </c>
      <c r="BD29" s="82"/>
    </row>
    <row r="30" spans="1:56" x14ac:dyDescent="0.3">
      <c r="A30" s="61"/>
      <c r="B30" s="38" t="s">
        <v>124</v>
      </c>
      <c r="C30" s="38"/>
      <c r="D30" s="4">
        <v>94249.7</v>
      </c>
      <c r="E30" s="4"/>
      <c r="F30" s="4">
        <f t="shared" si="4"/>
        <v>94249.7</v>
      </c>
      <c r="G30" s="4"/>
      <c r="H30" s="4">
        <f t="shared" si="66"/>
        <v>94249.7</v>
      </c>
      <c r="I30" s="4"/>
      <c r="J30" s="4">
        <f t="shared" si="67"/>
        <v>94249.7</v>
      </c>
      <c r="K30" s="4"/>
      <c r="L30" s="4">
        <f t="shared" si="68"/>
        <v>94249.7</v>
      </c>
      <c r="M30" s="4"/>
      <c r="N30" s="4">
        <f>L30+M30</f>
        <v>94249.7</v>
      </c>
      <c r="O30" s="4"/>
      <c r="P30" s="4">
        <f>N30+O30</f>
        <v>94249.7</v>
      </c>
      <c r="Q30" s="4"/>
      <c r="R30" s="3">
        <f t="shared" si="5"/>
        <v>94249.7</v>
      </c>
      <c r="S30" s="32"/>
      <c r="T30" s="3">
        <f t="shared" si="69"/>
        <v>94249.7</v>
      </c>
      <c r="U30" s="27"/>
      <c r="V30" s="35">
        <f t="shared" si="70"/>
        <v>94249.7</v>
      </c>
      <c r="W30" s="4">
        <v>0</v>
      </c>
      <c r="X30" s="4">
        <v>0</v>
      </c>
      <c r="Y30" s="4">
        <f t="shared" si="8"/>
        <v>0</v>
      </c>
      <c r="Z30" s="4">
        <v>0</v>
      </c>
      <c r="AA30" s="4">
        <f t="shared" si="71"/>
        <v>0</v>
      </c>
      <c r="AB30" s="4">
        <v>0</v>
      </c>
      <c r="AC30" s="4">
        <f t="shared" si="72"/>
        <v>0</v>
      </c>
      <c r="AD30" s="4">
        <v>0</v>
      </c>
      <c r="AE30" s="4">
        <f t="shared" si="73"/>
        <v>0</v>
      </c>
      <c r="AF30" s="4">
        <v>0</v>
      </c>
      <c r="AG30" s="4">
        <f t="shared" si="74"/>
        <v>0</v>
      </c>
      <c r="AH30" s="4">
        <v>0</v>
      </c>
      <c r="AI30" s="3">
        <f t="shared" si="9"/>
        <v>0</v>
      </c>
      <c r="AJ30" s="32">
        <v>0</v>
      </c>
      <c r="AK30" s="3">
        <f t="shared" si="75"/>
        <v>0</v>
      </c>
      <c r="AL30" s="27">
        <v>0</v>
      </c>
      <c r="AM30" s="35">
        <f t="shared" si="76"/>
        <v>0</v>
      </c>
      <c r="AN30" s="4">
        <v>0</v>
      </c>
      <c r="AO30" s="3">
        <v>0</v>
      </c>
      <c r="AP30" s="3">
        <f t="shared" si="12"/>
        <v>0</v>
      </c>
      <c r="AQ30" s="3"/>
      <c r="AR30" s="3">
        <f t="shared" si="77"/>
        <v>0</v>
      </c>
      <c r="AS30" s="3"/>
      <c r="AT30" s="3">
        <f t="shared" si="78"/>
        <v>0</v>
      </c>
      <c r="AU30" s="3"/>
      <c r="AV30" s="3">
        <f t="shared" si="79"/>
        <v>0</v>
      </c>
      <c r="AW30" s="3"/>
      <c r="AX30" s="3">
        <f t="shared" si="80"/>
        <v>0</v>
      </c>
      <c r="AY30" s="3"/>
      <c r="AZ30" s="3">
        <f t="shared" si="17"/>
        <v>0</v>
      </c>
      <c r="BA30" s="30"/>
      <c r="BB30" s="35">
        <f t="shared" si="81"/>
        <v>0</v>
      </c>
      <c r="BC30" s="82" t="s">
        <v>254</v>
      </c>
      <c r="BD30" s="82"/>
    </row>
    <row r="31" spans="1:56" ht="56.25" x14ac:dyDescent="0.3">
      <c r="A31" s="61" t="s">
        <v>161</v>
      </c>
      <c r="B31" s="38" t="s">
        <v>121</v>
      </c>
      <c r="C31" s="96" t="s">
        <v>58</v>
      </c>
      <c r="D31" s="4">
        <f>D33+D34+D35</f>
        <v>56987.5</v>
      </c>
      <c r="E31" s="4">
        <f>E33+E34+E35</f>
        <v>-2588.1999999999998</v>
      </c>
      <c r="F31" s="4">
        <f t="shared" si="4"/>
        <v>54399.3</v>
      </c>
      <c r="G31" s="4">
        <f>G33+G34+G35</f>
        <v>10875.009</v>
      </c>
      <c r="H31" s="4">
        <f t="shared" si="66"/>
        <v>65274.309000000001</v>
      </c>
      <c r="I31" s="4">
        <f>I33+I34+I35</f>
        <v>0</v>
      </c>
      <c r="J31" s="4">
        <f t="shared" si="67"/>
        <v>65274.309000000001</v>
      </c>
      <c r="K31" s="4">
        <f>K33+K34+K35</f>
        <v>0</v>
      </c>
      <c r="L31" s="4">
        <f t="shared" si="68"/>
        <v>65274.309000000001</v>
      </c>
      <c r="M31" s="4">
        <f>M33+M34+M35</f>
        <v>0</v>
      </c>
      <c r="N31" s="4">
        <f>L31+M31</f>
        <v>65274.309000000001</v>
      </c>
      <c r="O31" s="4">
        <f>O33+O34+O35</f>
        <v>0</v>
      </c>
      <c r="P31" s="4">
        <f>N31+O31</f>
        <v>65274.309000000001</v>
      </c>
      <c r="Q31" s="4">
        <f>Q33+Q34+Q35</f>
        <v>0</v>
      </c>
      <c r="R31" s="3">
        <f t="shared" si="5"/>
        <v>65274.309000000001</v>
      </c>
      <c r="S31" s="32">
        <f>S33+S34+S35</f>
        <v>0</v>
      </c>
      <c r="T31" s="3">
        <f t="shared" si="69"/>
        <v>65274.309000000001</v>
      </c>
      <c r="U31" s="27">
        <f>U33+U34+U35</f>
        <v>415.6</v>
      </c>
      <c r="V31" s="35">
        <f t="shared" si="70"/>
        <v>65689.909</v>
      </c>
      <c r="W31" s="4">
        <f t="shared" ref="W31:AN31" si="82">W33+W34+W35</f>
        <v>0</v>
      </c>
      <c r="X31" s="4">
        <f t="shared" ref="X31:Z31" si="83">X33+X34+X35</f>
        <v>0</v>
      </c>
      <c r="Y31" s="4">
        <f t="shared" si="8"/>
        <v>0</v>
      </c>
      <c r="Z31" s="4">
        <f t="shared" si="83"/>
        <v>0</v>
      </c>
      <c r="AA31" s="4">
        <f t="shared" si="71"/>
        <v>0</v>
      </c>
      <c r="AB31" s="4">
        <f t="shared" ref="AB31" si="84">AB33+AB34+AB35</f>
        <v>0</v>
      </c>
      <c r="AC31" s="4">
        <f t="shared" si="72"/>
        <v>0</v>
      </c>
      <c r="AD31" s="4">
        <f t="shared" ref="AD31:AF31" si="85">AD33+AD34+AD35</f>
        <v>0</v>
      </c>
      <c r="AE31" s="4">
        <f t="shared" si="73"/>
        <v>0</v>
      </c>
      <c r="AF31" s="4">
        <f t="shared" si="85"/>
        <v>0</v>
      </c>
      <c r="AG31" s="4">
        <f t="shared" si="74"/>
        <v>0</v>
      </c>
      <c r="AH31" s="4">
        <f t="shared" ref="AH31:AJ31" si="86">AH33+AH34+AH35</f>
        <v>0</v>
      </c>
      <c r="AI31" s="3">
        <f t="shared" si="9"/>
        <v>0</v>
      </c>
      <c r="AJ31" s="32">
        <f t="shared" si="86"/>
        <v>0</v>
      </c>
      <c r="AK31" s="3">
        <f t="shared" si="75"/>
        <v>0</v>
      </c>
      <c r="AL31" s="27">
        <f t="shared" ref="AL31" si="87">AL33+AL34+AL35</f>
        <v>0</v>
      </c>
      <c r="AM31" s="35">
        <f t="shared" si="76"/>
        <v>0</v>
      </c>
      <c r="AN31" s="4">
        <f t="shared" si="82"/>
        <v>0</v>
      </c>
      <c r="AO31" s="3">
        <f t="shared" ref="AO31:AQ31" si="88">AO33+AO34+AO35</f>
        <v>0</v>
      </c>
      <c r="AP31" s="3">
        <f t="shared" si="12"/>
        <v>0</v>
      </c>
      <c r="AQ31" s="3">
        <f t="shared" si="88"/>
        <v>0</v>
      </c>
      <c r="AR31" s="3">
        <f t="shared" si="77"/>
        <v>0</v>
      </c>
      <c r="AS31" s="3">
        <f t="shared" ref="AS31:AU31" si="89">AS33+AS34+AS35</f>
        <v>0</v>
      </c>
      <c r="AT31" s="3">
        <f t="shared" si="78"/>
        <v>0</v>
      </c>
      <c r="AU31" s="3">
        <f t="shared" si="89"/>
        <v>0</v>
      </c>
      <c r="AV31" s="3">
        <f t="shared" si="79"/>
        <v>0</v>
      </c>
      <c r="AW31" s="3">
        <f t="shared" ref="AW31:AY31" si="90">AW33+AW34+AW35</f>
        <v>0</v>
      </c>
      <c r="AX31" s="3">
        <f t="shared" si="80"/>
        <v>0</v>
      </c>
      <c r="AY31" s="3">
        <f t="shared" si="90"/>
        <v>0</v>
      </c>
      <c r="AZ31" s="3">
        <f t="shared" si="17"/>
        <v>0</v>
      </c>
      <c r="BA31" s="30">
        <f t="shared" ref="BA31" si="91">BA33+BA34+BA35</f>
        <v>0</v>
      </c>
      <c r="BB31" s="35">
        <f t="shared" si="81"/>
        <v>0</v>
      </c>
      <c r="BC31" s="82"/>
      <c r="BD31" s="82"/>
    </row>
    <row r="32" spans="1:56" x14ac:dyDescent="0.3">
      <c r="A32" s="61"/>
      <c r="B32" s="38" t="s">
        <v>119</v>
      </c>
      <c r="C32" s="38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3"/>
      <c r="S32" s="32"/>
      <c r="T32" s="3"/>
      <c r="U32" s="27"/>
      <c r="V32" s="35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3"/>
      <c r="AJ32" s="32"/>
      <c r="AK32" s="3"/>
      <c r="AL32" s="27"/>
      <c r="AM32" s="35"/>
      <c r="AN32" s="4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0"/>
      <c r="BB32" s="35"/>
      <c r="BC32" s="82"/>
      <c r="BD32" s="82"/>
    </row>
    <row r="33" spans="1:56" s="5" customFormat="1" hidden="1" x14ac:dyDescent="0.3">
      <c r="A33" s="12"/>
      <c r="B33" s="15" t="s">
        <v>6</v>
      </c>
      <c r="C33" s="1"/>
      <c r="D33" s="4">
        <v>2642.5999999999995</v>
      </c>
      <c r="E33" s="4">
        <f>-961.887-1626.313</f>
        <v>-2588.1999999999998</v>
      </c>
      <c r="F33" s="4">
        <f t="shared" si="4"/>
        <v>54.399999999999636</v>
      </c>
      <c r="G33" s="4">
        <f>8334.188+2454.875+85.946</f>
        <v>10875.009</v>
      </c>
      <c r="H33" s="4">
        <f t="shared" ref="H33:H36" si="92">F33+G33</f>
        <v>10929.409</v>
      </c>
      <c r="I33" s="4"/>
      <c r="J33" s="4">
        <f t="shared" ref="J33:J36" si="93">H33+I33</f>
        <v>10929.409</v>
      </c>
      <c r="K33" s="4"/>
      <c r="L33" s="4">
        <f t="shared" ref="L33:L36" si="94">J33+K33</f>
        <v>10929.409</v>
      </c>
      <c r="M33" s="4"/>
      <c r="N33" s="4">
        <f>L33+M33</f>
        <v>10929.409</v>
      </c>
      <c r="O33" s="4"/>
      <c r="P33" s="4">
        <f>N33+O33</f>
        <v>10929.409</v>
      </c>
      <c r="Q33" s="4"/>
      <c r="R33" s="4">
        <f t="shared" si="5"/>
        <v>10929.409</v>
      </c>
      <c r="S33" s="32"/>
      <c r="T33" s="4">
        <f t="shared" ref="T33:T36" si="95">R33+S33</f>
        <v>10929.409</v>
      </c>
      <c r="U33" s="27">
        <v>415.6</v>
      </c>
      <c r="V33" s="4">
        <f t="shared" ref="V33:V36" si="96">T33+U33</f>
        <v>11345.009</v>
      </c>
      <c r="W33" s="4">
        <v>0</v>
      </c>
      <c r="X33" s="4">
        <v>0</v>
      </c>
      <c r="Y33" s="4">
        <f t="shared" si="8"/>
        <v>0</v>
      </c>
      <c r="Z33" s="4">
        <v>0</v>
      </c>
      <c r="AA33" s="4">
        <f t="shared" ref="AA33:AA36" si="97">Y33+Z33</f>
        <v>0</v>
      </c>
      <c r="AB33" s="4">
        <v>0</v>
      </c>
      <c r="AC33" s="4">
        <f t="shared" ref="AC33:AC36" si="98">AA33+AB33</f>
        <v>0</v>
      </c>
      <c r="AD33" s="4">
        <v>0</v>
      </c>
      <c r="AE33" s="4">
        <f t="shared" ref="AE33:AE36" si="99">AC33+AD33</f>
        <v>0</v>
      </c>
      <c r="AF33" s="4">
        <v>0</v>
      </c>
      <c r="AG33" s="4">
        <f t="shared" ref="AG33:AG36" si="100">AE33+AF33</f>
        <v>0</v>
      </c>
      <c r="AH33" s="4">
        <v>0</v>
      </c>
      <c r="AI33" s="4">
        <f t="shared" si="9"/>
        <v>0</v>
      </c>
      <c r="AJ33" s="32">
        <v>0</v>
      </c>
      <c r="AK33" s="4">
        <f t="shared" ref="AK33:AK36" si="101">AI33+AJ33</f>
        <v>0</v>
      </c>
      <c r="AL33" s="27">
        <v>0</v>
      </c>
      <c r="AM33" s="4">
        <f t="shared" ref="AM33:AM36" si="102">AK33+AL33</f>
        <v>0</v>
      </c>
      <c r="AN33" s="4">
        <v>0</v>
      </c>
      <c r="AO33" s="3">
        <v>0</v>
      </c>
      <c r="AP33" s="3">
        <f t="shared" si="12"/>
        <v>0</v>
      </c>
      <c r="AQ33" s="3"/>
      <c r="AR33" s="3">
        <f t="shared" ref="AR33:AR36" si="103">AP33+AQ33</f>
        <v>0</v>
      </c>
      <c r="AS33" s="3"/>
      <c r="AT33" s="3">
        <f t="shared" ref="AT33:AT36" si="104">AR33+AS33</f>
        <v>0</v>
      </c>
      <c r="AU33" s="3"/>
      <c r="AV33" s="3">
        <f t="shared" ref="AV33:AV36" si="105">AT33+AU33</f>
        <v>0</v>
      </c>
      <c r="AW33" s="3"/>
      <c r="AX33" s="3">
        <f t="shared" ref="AX33:AX36" si="106">AV33+AW33</f>
        <v>0</v>
      </c>
      <c r="AY33" s="3"/>
      <c r="AZ33" s="3">
        <f t="shared" si="17"/>
        <v>0</v>
      </c>
      <c r="BA33" s="30"/>
      <c r="BB33" s="3">
        <f t="shared" ref="BB33:BB36" si="107">AZ33+BA33</f>
        <v>0</v>
      </c>
      <c r="BC33" s="5" t="s">
        <v>331</v>
      </c>
      <c r="BD33" s="5">
        <v>0</v>
      </c>
    </row>
    <row r="34" spans="1:56" x14ac:dyDescent="0.3">
      <c r="A34" s="61"/>
      <c r="B34" s="38" t="s">
        <v>123</v>
      </c>
      <c r="C34" s="38"/>
      <c r="D34" s="4">
        <v>2717.2</v>
      </c>
      <c r="E34" s="4"/>
      <c r="F34" s="4">
        <f t="shared" si="4"/>
        <v>2717.2</v>
      </c>
      <c r="G34" s="4"/>
      <c r="H34" s="4">
        <f t="shared" si="92"/>
        <v>2717.2</v>
      </c>
      <c r="I34" s="4"/>
      <c r="J34" s="4">
        <f t="shared" si="93"/>
        <v>2717.2</v>
      </c>
      <c r="K34" s="4"/>
      <c r="L34" s="4">
        <f t="shared" si="94"/>
        <v>2717.2</v>
      </c>
      <c r="M34" s="4"/>
      <c r="N34" s="4">
        <f>L34+M34</f>
        <v>2717.2</v>
      </c>
      <c r="O34" s="4"/>
      <c r="P34" s="4">
        <f>N34+O34</f>
        <v>2717.2</v>
      </c>
      <c r="Q34" s="4"/>
      <c r="R34" s="3">
        <f t="shared" si="5"/>
        <v>2717.2</v>
      </c>
      <c r="S34" s="32"/>
      <c r="T34" s="3">
        <f t="shared" si="95"/>
        <v>2717.2</v>
      </c>
      <c r="U34" s="27"/>
      <c r="V34" s="35">
        <f t="shared" si="96"/>
        <v>2717.2</v>
      </c>
      <c r="W34" s="4">
        <v>0</v>
      </c>
      <c r="X34" s="4">
        <v>0</v>
      </c>
      <c r="Y34" s="4">
        <f t="shared" si="8"/>
        <v>0</v>
      </c>
      <c r="Z34" s="4">
        <v>0</v>
      </c>
      <c r="AA34" s="4">
        <f t="shared" si="97"/>
        <v>0</v>
      </c>
      <c r="AB34" s="4">
        <v>0</v>
      </c>
      <c r="AC34" s="4">
        <f t="shared" si="98"/>
        <v>0</v>
      </c>
      <c r="AD34" s="4">
        <v>0</v>
      </c>
      <c r="AE34" s="4">
        <f t="shared" si="99"/>
        <v>0</v>
      </c>
      <c r="AF34" s="4">
        <v>0</v>
      </c>
      <c r="AG34" s="4">
        <f t="shared" si="100"/>
        <v>0</v>
      </c>
      <c r="AH34" s="4">
        <v>0</v>
      </c>
      <c r="AI34" s="3">
        <f t="shared" si="9"/>
        <v>0</v>
      </c>
      <c r="AJ34" s="32">
        <v>0</v>
      </c>
      <c r="AK34" s="3">
        <f t="shared" si="101"/>
        <v>0</v>
      </c>
      <c r="AL34" s="27">
        <v>0</v>
      </c>
      <c r="AM34" s="35">
        <f t="shared" si="102"/>
        <v>0</v>
      </c>
      <c r="AN34" s="4">
        <v>0</v>
      </c>
      <c r="AO34" s="3">
        <v>0</v>
      </c>
      <c r="AP34" s="3">
        <f t="shared" si="12"/>
        <v>0</v>
      </c>
      <c r="AQ34" s="3"/>
      <c r="AR34" s="3">
        <f t="shared" si="103"/>
        <v>0</v>
      </c>
      <c r="AS34" s="3"/>
      <c r="AT34" s="3">
        <f t="shared" si="104"/>
        <v>0</v>
      </c>
      <c r="AU34" s="3"/>
      <c r="AV34" s="3">
        <f t="shared" si="105"/>
        <v>0</v>
      </c>
      <c r="AW34" s="3"/>
      <c r="AX34" s="3">
        <f t="shared" si="106"/>
        <v>0</v>
      </c>
      <c r="AY34" s="3"/>
      <c r="AZ34" s="3">
        <f t="shared" si="17"/>
        <v>0</v>
      </c>
      <c r="BA34" s="30"/>
      <c r="BB34" s="35">
        <f t="shared" si="107"/>
        <v>0</v>
      </c>
      <c r="BC34" s="82" t="s">
        <v>254</v>
      </c>
      <c r="BD34" s="82"/>
    </row>
    <row r="35" spans="1:56" x14ac:dyDescent="0.3">
      <c r="A35" s="61"/>
      <c r="B35" s="38" t="s">
        <v>124</v>
      </c>
      <c r="C35" s="38"/>
      <c r="D35" s="4">
        <v>51627.7</v>
      </c>
      <c r="E35" s="4"/>
      <c r="F35" s="4">
        <f t="shared" si="4"/>
        <v>51627.7</v>
      </c>
      <c r="G35" s="4"/>
      <c r="H35" s="4">
        <f t="shared" si="92"/>
        <v>51627.7</v>
      </c>
      <c r="I35" s="4"/>
      <c r="J35" s="4">
        <f t="shared" si="93"/>
        <v>51627.7</v>
      </c>
      <c r="K35" s="4"/>
      <c r="L35" s="4">
        <f t="shared" si="94"/>
        <v>51627.7</v>
      </c>
      <c r="M35" s="4"/>
      <c r="N35" s="4">
        <f>L35+M35</f>
        <v>51627.7</v>
      </c>
      <c r="O35" s="4"/>
      <c r="P35" s="4">
        <f>N35+O35</f>
        <v>51627.7</v>
      </c>
      <c r="Q35" s="4"/>
      <c r="R35" s="3">
        <f t="shared" si="5"/>
        <v>51627.7</v>
      </c>
      <c r="S35" s="32"/>
      <c r="T35" s="3">
        <f t="shared" si="95"/>
        <v>51627.7</v>
      </c>
      <c r="U35" s="27"/>
      <c r="V35" s="35">
        <f t="shared" si="96"/>
        <v>51627.7</v>
      </c>
      <c r="W35" s="4">
        <v>0</v>
      </c>
      <c r="X35" s="4">
        <v>0</v>
      </c>
      <c r="Y35" s="4">
        <f t="shared" si="8"/>
        <v>0</v>
      </c>
      <c r="Z35" s="4">
        <v>0</v>
      </c>
      <c r="AA35" s="4">
        <f t="shared" si="97"/>
        <v>0</v>
      </c>
      <c r="AB35" s="4">
        <v>0</v>
      </c>
      <c r="AC35" s="4">
        <f t="shared" si="98"/>
        <v>0</v>
      </c>
      <c r="AD35" s="4">
        <v>0</v>
      </c>
      <c r="AE35" s="4">
        <f t="shared" si="99"/>
        <v>0</v>
      </c>
      <c r="AF35" s="4">
        <v>0</v>
      </c>
      <c r="AG35" s="4">
        <f t="shared" si="100"/>
        <v>0</v>
      </c>
      <c r="AH35" s="4">
        <v>0</v>
      </c>
      <c r="AI35" s="3">
        <f t="shared" si="9"/>
        <v>0</v>
      </c>
      <c r="AJ35" s="32">
        <v>0</v>
      </c>
      <c r="AK35" s="3">
        <f t="shared" si="101"/>
        <v>0</v>
      </c>
      <c r="AL35" s="27">
        <v>0</v>
      </c>
      <c r="AM35" s="35">
        <f t="shared" si="102"/>
        <v>0</v>
      </c>
      <c r="AN35" s="4">
        <v>0</v>
      </c>
      <c r="AO35" s="3">
        <v>0</v>
      </c>
      <c r="AP35" s="3">
        <f t="shared" si="12"/>
        <v>0</v>
      </c>
      <c r="AQ35" s="3"/>
      <c r="AR35" s="3">
        <f t="shared" si="103"/>
        <v>0</v>
      </c>
      <c r="AS35" s="3"/>
      <c r="AT35" s="3">
        <f t="shared" si="104"/>
        <v>0</v>
      </c>
      <c r="AU35" s="3"/>
      <c r="AV35" s="3">
        <f t="shared" si="105"/>
        <v>0</v>
      </c>
      <c r="AW35" s="3"/>
      <c r="AX35" s="3">
        <f t="shared" si="106"/>
        <v>0</v>
      </c>
      <c r="AY35" s="3"/>
      <c r="AZ35" s="3">
        <f t="shared" si="17"/>
        <v>0</v>
      </c>
      <c r="BA35" s="30"/>
      <c r="BB35" s="35">
        <f t="shared" si="107"/>
        <v>0</v>
      </c>
      <c r="BC35" s="82" t="s">
        <v>254</v>
      </c>
      <c r="BD35" s="82"/>
    </row>
    <row r="36" spans="1:56" ht="56.25" x14ac:dyDescent="0.3">
      <c r="A36" s="61" t="s">
        <v>164</v>
      </c>
      <c r="B36" s="38" t="s">
        <v>122</v>
      </c>
      <c r="C36" s="96" t="s">
        <v>58</v>
      </c>
      <c r="D36" s="4">
        <f>D38+D39+D40</f>
        <v>162811.29999999999</v>
      </c>
      <c r="E36" s="4">
        <f>E38+E39+E40</f>
        <v>-11490.373</v>
      </c>
      <c r="F36" s="4">
        <f t="shared" si="4"/>
        <v>151320.927</v>
      </c>
      <c r="G36" s="4">
        <f>G38+G39+G40</f>
        <v>32.229999999999997</v>
      </c>
      <c r="H36" s="4">
        <f t="shared" si="92"/>
        <v>151353.15700000001</v>
      </c>
      <c r="I36" s="4">
        <f>I38+I39+I40</f>
        <v>0</v>
      </c>
      <c r="J36" s="4">
        <f t="shared" si="93"/>
        <v>151353.15700000001</v>
      </c>
      <c r="K36" s="4">
        <f>K38+K39+K40</f>
        <v>0</v>
      </c>
      <c r="L36" s="4">
        <f t="shared" si="94"/>
        <v>151353.15700000001</v>
      </c>
      <c r="M36" s="4">
        <f>M38+M39+M40</f>
        <v>0</v>
      </c>
      <c r="N36" s="4">
        <f>L36+M36</f>
        <v>151353.15700000001</v>
      </c>
      <c r="O36" s="4">
        <f>O38+O39+O40</f>
        <v>0</v>
      </c>
      <c r="P36" s="4">
        <f>N36+O36</f>
        <v>151353.15700000001</v>
      </c>
      <c r="Q36" s="4">
        <f>Q38+Q39+Q40</f>
        <v>0</v>
      </c>
      <c r="R36" s="3">
        <f t="shared" si="5"/>
        <v>151353.15700000001</v>
      </c>
      <c r="S36" s="32">
        <f>S38+S39+S40</f>
        <v>0</v>
      </c>
      <c r="T36" s="3">
        <f t="shared" si="95"/>
        <v>151353.15700000001</v>
      </c>
      <c r="U36" s="27">
        <f>U38+U39+U40</f>
        <v>-7000</v>
      </c>
      <c r="V36" s="35">
        <f t="shared" si="96"/>
        <v>144353.15700000001</v>
      </c>
      <c r="W36" s="4">
        <f t="shared" ref="W36:AN36" si="108">W38+W39+W40</f>
        <v>0</v>
      </c>
      <c r="X36" s="4">
        <f t="shared" ref="X36:Z36" si="109">X38+X39+X40</f>
        <v>0</v>
      </c>
      <c r="Y36" s="4">
        <f t="shared" si="8"/>
        <v>0</v>
      </c>
      <c r="Z36" s="4">
        <f t="shared" si="109"/>
        <v>0</v>
      </c>
      <c r="AA36" s="4">
        <f t="shared" si="97"/>
        <v>0</v>
      </c>
      <c r="AB36" s="4">
        <f t="shared" ref="AB36" si="110">AB38+AB39+AB40</f>
        <v>0</v>
      </c>
      <c r="AC36" s="4">
        <f t="shared" si="98"/>
        <v>0</v>
      </c>
      <c r="AD36" s="4">
        <f t="shared" ref="AD36:AF36" si="111">AD38+AD39+AD40</f>
        <v>0</v>
      </c>
      <c r="AE36" s="4">
        <f t="shared" si="99"/>
        <v>0</v>
      </c>
      <c r="AF36" s="4">
        <f t="shared" si="111"/>
        <v>0</v>
      </c>
      <c r="AG36" s="4">
        <f t="shared" si="100"/>
        <v>0</v>
      </c>
      <c r="AH36" s="4">
        <f t="shared" ref="AH36:AJ36" si="112">AH38+AH39+AH40</f>
        <v>0</v>
      </c>
      <c r="AI36" s="3">
        <f t="shared" si="9"/>
        <v>0</v>
      </c>
      <c r="AJ36" s="32">
        <f t="shared" si="112"/>
        <v>0</v>
      </c>
      <c r="AK36" s="3">
        <f t="shared" si="101"/>
        <v>0</v>
      </c>
      <c r="AL36" s="27">
        <f t="shared" ref="AL36" si="113">AL38+AL39+AL40</f>
        <v>0</v>
      </c>
      <c r="AM36" s="35">
        <f t="shared" si="102"/>
        <v>0</v>
      </c>
      <c r="AN36" s="4">
        <f t="shared" si="108"/>
        <v>0</v>
      </c>
      <c r="AO36" s="3">
        <f t="shared" ref="AO36:AQ36" si="114">AO38+AO39+AO40</f>
        <v>0</v>
      </c>
      <c r="AP36" s="3">
        <f t="shared" si="12"/>
        <v>0</v>
      </c>
      <c r="AQ36" s="3">
        <f t="shared" si="114"/>
        <v>0</v>
      </c>
      <c r="AR36" s="3">
        <f t="shared" si="103"/>
        <v>0</v>
      </c>
      <c r="AS36" s="3">
        <f t="shared" ref="AS36:AU36" si="115">AS38+AS39+AS40</f>
        <v>0</v>
      </c>
      <c r="AT36" s="3">
        <f t="shared" si="104"/>
        <v>0</v>
      </c>
      <c r="AU36" s="3">
        <f t="shared" si="115"/>
        <v>0</v>
      </c>
      <c r="AV36" s="3">
        <f t="shared" si="105"/>
        <v>0</v>
      </c>
      <c r="AW36" s="3">
        <f t="shared" ref="AW36:AY36" si="116">AW38+AW39+AW40</f>
        <v>0</v>
      </c>
      <c r="AX36" s="3">
        <f t="shared" si="106"/>
        <v>0</v>
      </c>
      <c r="AY36" s="3">
        <f t="shared" si="116"/>
        <v>0</v>
      </c>
      <c r="AZ36" s="3">
        <f t="shared" si="17"/>
        <v>0</v>
      </c>
      <c r="BA36" s="30">
        <f t="shared" ref="BA36" si="117">BA38+BA39+BA40</f>
        <v>0</v>
      </c>
      <c r="BB36" s="35">
        <f t="shared" si="107"/>
        <v>0</v>
      </c>
      <c r="BC36" s="82"/>
      <c r="BD36" s="82"/>
    </row>
    <row r="37" spans="1:56" x14ac:dyDescent="0.3">
      <c r="A37" s="61"/>
      <c r="B37" s="38" t="s">
        <v>119</v>
      </c>
      <c r="C37" s="3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3"/>
      <c r="S37" s="32"/>
      <c r="T37" s="3"/>
      <c r="U37" s="27"/>
      <c r="V37" s="35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3"/>
      <c r="AJ37" s="32"/>
      <c r="AK37" s="3"/>
      <c r="AL37" s="27"/>
      <c r="AM37" s="35"/>
      <c r="AN37" s="4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0"/>
      <c r="BB37" s="35"/>
      <c r="BC37" s="82"/>
      <c r="BD37" s="82"/>
    </row>
    <row r="38" spans="1:56" s="5" customFormat="1" hidden="1" x14ac:dyDescent="0.3">
      <c r="A38" s="12"/>
      <c r="B38" s="15" t="s">
        <v>6</v>
      </c>
      <c r="C38" s="1"/>
      <c r="D38" s="4">
        <v>72811.3</v>
      </c>
      <c r="E38" s="4">
        <f>-8199.313-3291.06</f>
        <v>-11490.373</v>
      </c>
      <c r="F38" s="4">
        <f t="shared" si="4"/>
        <v>61320.927000000003</v>
      </c>
      <c r="G38" s="4">
        <v>32.229999999999997</v>
      </c>
      <c r="H38" s="4">
        <f t="shared" ref="H38:H47" si="118">F38+G38</f>
        <v>61353.157000000007</v>
      </c>
      <c r="I38" s="4"/>
      <c r="J38" s="4">
        <f t="shared" ref="J38:J47" si="119">H38+I38</f>
        <v>61353.157000000007</v>
      </c>
      <c r="K38" s="4"/>
      <c r="L38" s="4">
        <f t="shared" ref="L38:L47" si="120">J38+K38</f>
        <v>61353.157000000007</v>
      </c>
      <c r="M38" s="4"/>
      <c r="N38" s="4">
        <f>L38+M38</f>
        <v>61353.157000000007</v>
      </c>
      <c r="O38" s="4"/>
      <c r="P38" s="4">
        <f>N38+O38</f>
        <v>61353.157000000007</v>
      </c>
      <c r="Q38" s="4"/>
      <c r="R38" s="4">
        <f t="shared" si="5"/>
        <v>61353.157000000007</v>
      </c>
      <c r="S38" s="32"/>
      <c r="T38" s="4">
        <f t="shared" ref="T38:T42" si="121">R38+S38</f>
        <v>61353.157000000007</v>
      </c>
      <c r="U38" s="27">
        <v>-7000</v>
      </c>
      <c r="V38" s="4">
        <f t="shared" ref="V38:V42" si="122">T38+U38</f>
        <v>54353.157000000007</v>
      </c>
      <c r="W38" s="4">
        <v>0</v>
      </c>
      <c r="X38" s="4">
        <v>0</v>
      </c>
      <c r="Y38" s="4">
        <f t="shared" si="8"/>
        <v>0</v>
      </c>
      <c r="Z38" s="4">
        <v>0</v>
      </c>
      <c r="AA38" s="4">
        <f t="shared" ref="AA38:AA47" si="123">Y38+Z38</f>
        <v>0</v>
      </c>
      <c r="AB38" s="4">
        <v>0</v>
      </c>
      <c r="AC38" s="4">
        <f t="shared" ref="AC38:AC41" si="124">AA38+AB38</f>
        <v>0</v>
      </c>
      <c r="AD38" s="4">
        <v>0</v>
      </c>
      <c r="AE38" s="4">
        <f t="shared" ref="AE38:AE41" si="125">AC38+AD38</f>
        <v>0</v>
      </c>
      <c r="AF38" s="4">
        <v>0</v>
      </c>
      <c r="AG38" s="4">
        <f t="shared" ref="AG38:AG41" si="126">AE38+AF38</f>
        <v>0</v>
      </c>
      <c r="AH38" s="4">
        <v>0</v>
      </c>
      <c r="AI38" s="4">
        <f t="shared" si="9"/>
        <v>0</v>
      </c>
      <c r="AJ38" s="32">
        <v>0</v>
      </c>
      <c r="AK38" s="4">
        <f t="shared" ref="AK38:AK42" si="127">AI38+AJ38</f>
        <v>0</v>
      </c>
      <c r="AL38" s="27">
        <v>0</v>
      </c>
      <c r="AM38" s="4">
        <f t="shared" ref="AM38:AM42" si="128">AK38+AL38</f>
        <v>0</v>
      </c>
      <c r="AN38" s="4">
        <v>0</v>
      </c>
      <c r="AO38" s="3">
        <v>0</v>
      </c>
      <c r="AP38" s="3">
        <f t="shared" si="12"/>
        <v>0</v>
      </c>
      <c r="AQ38" s="3"/>
      <c r="AR38" s="3">
        <f t="shared" ref="AR38:AR47" si="129">AP38+AQ38</f>
        <v>0</v>
      </c>
      <c r="AS38" s="3"/>
      <c r="AT38" s="3">
        <f t="shared" ref="AT38:AT47" si="130">AR38+AS38</f>
        <v>0</v>
      </c>
      <c r="AU38" s="3"/>
      <c r="AV38" s="3">
        <f t="shared" ref="AV38:AV42" si="131">AT38+AU38</f>
        <v>0</v>
      </c>
      <c r="AW38" s="3"/>
      <c r="AX38" s="3">
        <f t="shared" ref="AX38:AX42" si="132">AV38+AW38</f>
        <v>0</v>
      </c>
      <c r="AY38" s="3"/>
      <c r="AZ38" s="3">
        <f t="shared" si="17"/>
        <v>0</v>
      </c>
      <c r="BA38" s="30"/>
      <c r="BB38" s="3">
        <f t="shared" ref="BB38:BB42" si="133">AZ38+BA38</f>
        <v>0</v>
      </c>
      <c r="BC38" s="5" t="s">
        <v>332</v>
      </c>
      <c r="BD38" s="5">
        <v>0</v>
      </c>
    </row>
    <row r="39" spans="1:56" x14ac:dyDescent="0.3">
      <c r="A39" s="61"/>
      <c r="B39" s="38" t="s">
        <v>123</v>
      </c>
      <c r="C39" s="38"/>
      <c r="D39" s="4">
        <v>90000</v>
      </c>
      <c r="E39" s="4"/>
      <c r="F39" s="4">
        <f t="shared" si="4"/>
        <v>90000</v>
      </c>
      <c r="G39" s="4"/>
      <c r="H39" s="4">
        <f t="shared" si="118"/>
        <v>90000</v>
      </c>
      <c r="I39" s="4"/>
      <c r="J39" s="4">
        <f t="shared" si="119"/>
        <v>90000</v>
      </c>
      <c r="K39" s="4"/>
      <c r="L39" s="4">
        <f t="shared" si="120"/>
        <v>90000</v>
      </c>
      <c r="M39" s="4"/>
      <c r="N39" s="4">
        <f>L39+M39</f>
        <v>90000</v>
      </c>
      <c r="O39" s="4"/>
      <c r="P39" s="4">
        <f>N39+O39</f>
        <v>90000</v>
      </c>
      <c r="Q39" s="4"/>
      <c r="R39" s="3">
        <f t="shared" si="5"/>
        <v>90000</v>
      </c>
      <c r="S39" s="32"/>
      <c r="T39" s="3">
        <f t="shared" si="121"/>
        <v>90000</v>
      </c>
      <c r="U39" s="27"/>
      <c r="V39" s="35">
        <f t="shared" si="122"/>
        <v>90000</v>
      </c>
      <c r="W39" s="4">
        <v>0</v>
      </c>
      <c r="X39" s="4">
        <v>0</v>
      </c>
      <c r="Y39" s="4">
        <f t="shared" si="8"/>
        <v>0</v>
      </c>
      <c r="Z39" s="4">
        <v>0</v>
      </c>
      <c r="AA39" s="4">
        <f t="shared" si="123"/>
        <v>0</v>
      </c>
      <c r="AB39" s="4">
        <v>0</v>
      </c>
      <c r="AC39" s="4">
        <f t="shared" si="124"/>
        <v>0</v>
      </c>
      <c r="AD39" s="4">
        <v>0</v>
      </c>
      <c r="AE39" s="4">
        <f t="shared" si="125"/>
        <v>0</v>
      </c>
      <c r="AF39" s="4">
        <v>0</v>
      </c>
      <c r="AG39" s="4">
        <f t="shared" si="126"/>
        <v>0</v>
      </c>
      <c r="AH39" s="4">
        <v>0</v>
      </c>
      <c r="AI39" s="3">
        <f t="shared" si="9"/>
        <v>0</v>
      </c>
      <c r="AJ39" s="32">
        <v>0</v>
      </c>
      <c r="AK39" s="3">
        <f t="shared" si="127"/>
        <v>0</v>
      </c>
      <c r="AL39" s="27">
        <v>0</v>
      </c>
      <c r="AM39" s="35">
        <f t="shared" si="128"/>
        <v>0</v>
      </c>
      <c r="AN39" s="4">
        <v>0</v>
      </c>
      <c r="AO39" s="3">
        <v>0</v>
      </c>
      <c r="AP39" s="3">
        <f t="shared" si="12"/>
        <v>0</v>
      </c>
      <c r="AQ39" s="3"/>
      <c r="AR39" s="3">
        <f t="shared" si="129"/>
        <v>0</v>
      </c>
      <c r="AS39" s="3"/>
      <c r="AT39" s="3">
        <f t="shared" si="130"/>
        <v>0</v>
      </c>
      <c r="AU39" s="3"/>
      <c r="AV39" s="3">
        <f t="shared" si="131"/>
        <v>0</v>
      </c>
      <c r="AW39" s="3"/>
      <c r="AX39" s="3">
        <f t="shared" si="132"/>
        <v>0</v>
      </c>
      <c r="AY39" s="3"/>
      <c r="AZ39" s="3">
        <f t="shared" si="17"/>
        <v>0</v>
      </c>
      <c r="BA39" s="30"/>
      <c r="BB39" s="35">
        <f t="shared" si="133"/>
        <v>0</v>
      </c>
      <c r="BC39" s="82" t="s">
        <v>256</v>
      </c>
      <c r="BD39" s="82"/>
    </row>
    <row r="40" spans="1:56" s="5" customFormat="1" hidden="1" x14ac:dyDescent="0.3">
      <c r="A40" s="12"/>
      <c r="B40" s="15" t="s">
        <v>124</v>
      </c>
      <c r="C40" s="1"/>
      <c r="D40" s="4">
        <v>0</v>
      </c>
      <c r="E40" s="4">
        <v>0</v>
      </c>
      <c r="F40" s="4">
        <f t="shared" si="4"/>
        <v>0</v>
      </c>
      <c r="G40" s="4">
        <v>0</v>
      </c>
      <c r="H40" s="4">
        <f t="shared" si="118"/>
        <v>0</v>
      </c>
      <c r="I40" s="4">
        <v>0</v>
      </c>
      <c r="J40" s="4">
        <f t="shared" si="119"/>
        <v>0</v>
      </c>
      <c r="K40" s="4">
        <v>0</v>
      </c>
      <c r="L40" s="4">
        <f t="shared" si="120"/>
        <v>0</v>
      </c>
      <c r="M40" s="4">
        <v>0</v>
      </c>
      <c r="N40" s="4">
        <f>L40+M40</f>
        <v>0</v>
      </c>
      <c r="O40" s="4">
        <v>0</v>
      </c>
      <c r="P40" s="4">
        <f>N40+O40</f>
        <v>0</v>
      </c>
      <c r="Q40" s="4">
        <v>0</v>
      </c>
      <c r="R40" s="4">
        <f t="shared" si="5"/>
        <v>0</v>
      </c>
      <c r="S40" s="32">
        <v>0</v>
      </c>
      <c r="T40" s="4">
        <f t="shared" si="121"/>
        <v>0</v>
      </c>
      <c r="U40" s="27">
        <v>0</v>
      </c>
      <c r="V40" s="4">
        <f t="shared" si="122"/>
        <v>0</v>
      </c>
      <c r="W40" s="4">
        <v>0</v>
      </c>
      <c r="X40" s="4">
        <v>0</v>
      </c>
      <c r="Y40" s="4">
        <f t="shared" si="8"/>
        <v>0</v>
      </c>
      <c r="Z40" s="4">
        <v>0</v>
      </c>
      <c r="AA40" s="4">
        <f t="shared" si="123"/>
        <v>0</v>
      </c>
      <c r="AB40" s="4">
        <v>0</v>
      </c>
      <c r="AC40" s="4">
        <f t="shared" si="124"/>
        <v>0</v>
      </c>
      <c r="AD40" s="4">
        <v>0</v>
      </c>
      <c r="AE40" s="4">
        <f t="shared" si="125"/>
        <v>0</v>
      </c>
      <c r="AF40" s="4">
        <v>0</v>
      </c>
      <c r="AG40" s="4">
        <f t="shared" si="126"/>
        <v>0</v>
      </c>
      <c r="AH40" s="4">
        <v>0</v>
      </c>
      <c r="AI40" s="4">
        <f t="shared" si="9"/>
        <v>0</v>
      </c>
      <c r="AJ40" s="32">
        <v>0</v>
      </c>
      <c r="AK40" s="4">
        <f t="shared" si="127"/>
        <v>0</v>
      </c>
      <c r="AL40" s="27">
        <v>0</v>
      </c>
      <c r="AM40" s="4">
        <f t="shared" si="128"/>
        <v>0</v>
      </c>
      <c r="AN40" s="4">
        <v>0</v>
      </c>
      <c r="AO40" s="3">
        <v>0</v>
      </c>
      <c r="AP40" s="3">
        <f t="shared" si="12"/>
        <v>0</v>
      </c>
      <c r="AQ40" s="3"/>
      <c r="AR40" s="3">
        <f t="shared" si="129"/>
        <v>0</v>
      </c>
      <c r="AS40" s="3"/>
      <c r="AT40" s="3">
        <f t="shared" si="130"/>
        <v>0</v>
      </c>
      <c r="AU40" s="3"/>
      <c r="AV40" s="3">
        <f t="shared" si="131"/>
        <v>0</v>
      </c>
      <c r="AW40" s="3"/>
      <c r="AX40" s="3">
        <f t="shared" si="132"/>
        <v>0</v>
      </c>
      <c r="AY40" s="3"/>
      <c r="AZ40" s="3">
        <f t="shared" si="17"/>
        <v>0</v>
      </c>
      <c r="BA40" s="30"/>
      <c r="BB40" s="3">
        <f t="shared" si="133"/>
        <v>0</v>
      </c>
      <c r="BD40" s="5">
        <v>0</v>
      </c>
    </row>
    <row r="41" spans="1:56" ht="54" customHeight="1" x14ac:dyDescent="0.3">
      <c r="A41" s="61" t="s">
        <v>158</v>
      </c>
      <c r="B41" s="38" t="s">
        <v>402</v>
      </c>
      <c r="C41" s="96" t="s">
        <v>58</v>
      </c>
      <c r="D41" s="4">
        <v>0</v>
      </c>
      <c r="E41" s="4">
        <v>0</v>
      </c>
      <c r="F41" s="4">
        <f t="shared" si="4"/>
        <v>0</v>
      </c>
      <c r="G41" s="4">
        <v>0</v>
      </c>
      <c r="H41" s="4">
        <f t="shared" si="118"/>
        <v>0</v>
      </c>
      <c r="I41" s="4">
        <v>0</v>
      </c>
      <c r="J41" s="4">
        <f t="shared" si="119"/>
        <v>0</v>
      </c>
      <c r="K41" s="4">
        <v>0</v>
      </c>
      <c r="L41" s="4">
        <f t="shared" si="120"/>
        <v>0</v>
      </c>
      <c r="M41" s="4">
        <v>0</v>
      </c>
      <c r="N41" s="4">
        <f>L41+M41</f>
        <v>0</v>
      </c>
      <c r="O41" s="4">
        <v>0</v>
      </c>
      <c r="P41" s="4">
        <f>N41+O41</f>
        <v>0</v>
      </c>
      <c r="Q41" s="4">
        <v>0</v>
      </c>
      <c r="R41" s="3">
        <f t="shared" si="5"/>
        <v>0</v>
      </c>
      <c r="S41" s="32">
        <v>0</v>
      </c>
      <c r="T41" s="3">
        <f t="shared" si="121"/>
        <v>0</v>
      </c>
      <c r="U41" s="27">
        <v>0</v>
      </c>
      <c r="V41" s="35">
        <f t="shared" si="122"/>
        <v>0</v>
      </c>
      <c r="W41" s="4">
        <v>0</v>
      </c>
      <c r="X41" s="4">
        <v>0</v>
      </c>
      <c r="Y41" s="4">
        <f t="shared" si="8"/>
        <v>0</v>
      </c>
      <c r="Z41" s="4">
        <v>0</v>
      </c>
      <c r="AA41" s="4">
        <f t="shared" si="123"/>
        <v>0</v>
      </c>
      <c r="AB41" s="4">
        <v>0</v>
      </c>
      <c r="AC41" s="4">
        <f t="shared" si="124"/>
        <v>0</v>
      </c>
      <c r="AD41" s="4">
        <v>0</v>
      </c>
      <c r="AE41" s="4">
        <f t="shared" si="125"/>
        <v>0</v>
      </c>
      <c r="AF41" s="4">
        <v>0</v>
      </c>
      <c r="AG41" s="4">
        <f t="shared" si="126"/>
        <v>0</v>
      </c>
      <c r="AH41" s="4">
        <v>0</v>
      </c>
      <c r="AI41" s="3">
        <f t="shared" si="9"/>
        <v>0</v>
      </c>
      <c r="AJ41" s="32">
        <v>0</v>
      </c>
      <c r="AK41" s="3">
        <f t="shared" si="127"/>
        <v>0</v>
      </c>
      <c r="AL41" s="27">
        <v>0</v>
      </c>
      <c r="AM41" s="35">
        <f t="shared" si="128"/>
        <v>0</v>
      </c>
      <c r="AN41" s="4">
        <v>150000</v>
      </c>
      <c r="AO41" s="3"/>
      <c r="AP41" s="3">
        <f t="shared" si="12"/>
        <v>150000</v>
      </c>
      <c r="AQ41" s="3"/>
      <c r="AR41" s="3">
        <f t="shared" si="129"/>
        <v>150000</v>
      </c>
      <c r="AS41" s="3"/>
      <c r="AT41" s="3">
        <f t="shared" si="130"/>
        <v>150000</v>
      </c>
      <c r="AU41" s="3"/>
      <c r="AV41" s="3">
        <f t="shared" si="131"/>
        <v>150000</v>
      </c>
      <c r="AW41" s="3"/>
      <c r="AX41" s="3">
        <f t="shared" si="132"/>
        <v>150000</v>
      </c>
      <c r="AY41" s="3"/>
      <c r="AZ41" s="3">
        <f t="shared" si="17"/>
        <v>150000</v>
      </c>
      <c r="BA41" s="30"/>
      <c r="BB41" s="35">
        <f t="shared" si="133"/>
        <v>150000</v>
      </c>
      <c r="BC41" s="82" t="s">
        <v>274</v>
      </c>
      <c r="BD41" s="82"/>
    </row>
    <row r="42" spans="1:56" ht="56.25" x14ac:dyDescent="0.3">
      <c r="A42" s="61" t="s">
        <v>165</v>
      </c>
      <c r="B42" s="38" t="s">
        <v>126</v>
      </c>
      <c r="C42" s="96" t="s">
        <v>58</v>
      </c>
      <c r="D42" s="4">
        <v>160630.9</v>
      </c>
      <c r="E42" s="4"/>
      <c r="F42" s="4">
        <f t="shared" si="4"/>
        <v>160630.9</v>
      </c>
      <c r="G42" s="4">
        <v>-100000</v>
      </c>
      <c r="H42" s="4">
        <f t="shared" si="118"/>
        <v>60630.899999999994</v>
      </c>
      <c r="I42" s="4"/>
      <c r="J42" s="4">
        <f t="shared" si="119"/>
        <v>60630.899999999994</v>
      </c>
      <c r="K42" s="4">
        <f>K44+K45</f>
        <v>123529.60000000001</v>
      </c>
      <c r="L42" s="4">
        <f>J42+K42</f>
        <v>184160.5</v>
      </c>
      <c r="M42" s="4">
        <f>M44+M45</f>
        <v>4997.1689999999999</v>
      </c>
      <c r="N42" s="4">
        <f>L42+M42</f>
        <v>189157.66899999999</v>
      </c>
      <c r="O42" s="4">
        <f>O44+O45</f>
        <v>0</v>
      </c>
      <c r="P42" s="4">
        <f>N42+O42</f>
        <v>189157.66899999999</v>
      </c>
      <c r="Q42" s="4">
        <f>Q44+Q45</f>
        <v>-67937.13</v>
      </c>
      <c r="R42" s="3">
        <f t="shared" si="5"/>
        <v>121220.53899999999</v>
      </c>
      <c r="S42" s="32">
        <f>S44+S45</f>
        <v>0</v>
      </c>
      <c r="T42" s="3">
        <f t="shared" si="121"/>
        <v>121220.53899999999</v>
      </c>
      <c r="U42" s="27">
        <f>U44+U45</f>
        <v>-69.19999999999709</v>
      </c>
      <c r="V42" s="35">
        <f t="shared" si="122"/>
        <v>121151.33899999999</v>
      </c>
      <c r="W42" s="4">
        <v>50000</v>
      </c>
      <c r="X42" s="4"/>
      <c r="Y42" s="4">
        <f t="shared" si="8"/>
        <v>50000</v>
      </c>
      <c r="Z42" s="4">
        <v>100000</v>
      </c>
      <c r="AA42" s="4">
        <f>Y42+Z42</f>
        <v>150000</v>
      </c>
      <c r="AB42" s="4">
        <f>AB44+AB45</f>
        <v>0</v>
      </c>
      <c r="AC42" s="4">
        <f>AA42+AB42</f>
        <v>150000</v>
      </c>
      <c r="AD42" s="4">
        <f>AD44+AD45</f>
        <v>0</v>
      </c>
      <c r="AE42" s="4">
        <f>AC42+AD42</f>
        <v>150000</v>
      </c>
      <c r="AF42" s="4">
        <f>AF44+AF45</f>
        <v>0</v>
      </c>
      <c r="AG42" s="4">
        <f>AE42+AF42</f>
        <v>150000</v>
      </c>
      <c r="AH42" s="4">
        <f>AH44+AH45</f>
        <v>67937.13</v>
      </c>
      <c r="AI42" s="3">
        <f t="shared" si="9"/>
        <v>217937.13</v>
      </c>
      <c r="AJ42" s="32">
        <f>AJ44+AJ45</f>
        <v>0</v>
      </c>
      <c r="AK42" s="3">
        <f t="shared" si="127"/>
        <v>217937.13</v>
      </c>
      <c r="AL42" s="27">
        <f>AL44+AL45</f>
        <v>69.2</v>
      </c>
      <c r="AM42" s="35">
        <f t="shared" si="128"/>
        <v>218006.33000000002</v>
      </c>
      <c r="AN42" s="4">
        <v>0</v>
      </c>
      <c r="AO42" s="3">
        <v>0</v>
      </c>
      <c r="AP42" s="3">
        <f t="shared" si="12"/>
        <v>0</v>
      </c>
      <c r="AQ42" s="3"/>
      <c r="AR42" s="3">
        <f t="shared" si="129"/>
        <v>0</v>
      </c>
      <c r="AS42" s="3">
        <f>AS44+AS45</f>
        <v>0</v>
      </c>
      <c r="AT42" s="3">
        <f t="shared" si="130"/>
        <v>0</v>
      </c>
      <c r="AU42" s="3">
        <f>AU44+AU45</f>
        <v>0</v>
      </c>
      <c r="AV42" s="3">
        <f t="shared" si="131"/>
        <v>0</v>
      </c>
      <c r="AW42" s="3">
        <f>AW44+AW45</f>
        <v>0</v>
      </c>
      <c r="AX42" s="3">
        <f t="shared" si="132"/>
        <v>0</v>
      </c>
      <c r="AY42" s="3">
        <f t="shared" ref="AY42:BA42" si="134">AY44+AY45</f>
        <v>0</v>
      </c>
      <c r="AZ42" s="3">
        <f t="shared" si="17"/>
        <v>0</v>
      </c>
      <c r="BA42" s="30">
        <f t="shared" si="134"/>
        <v>0</v>
      </c>
      <c r="BB42" s="35">
        <f t="shared" si="133"/>
        <v>0</v>
      </c>
      <c r="BC42" s="82"/>
      <c r="BD42" s="82"/>
    </row>
    <row r="43" spans="1:56" s="5" customFormat="1" hidden="1" x14ac:dyDescent="0.3">
      <c r="A43" s="24"/>
      <c r="B43" s="20" t="s">
        <v>119</v>
      </c>
      <c r="C43" s="2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3"/>
      <c r="S43" s="32"/>
      <c r="T43" s="3"/>
      <c r="U43" s="27"/>
      <c r="V43" s="3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3"/>
      <c r="AJ43" s="32"/>
      <c r="AK43" s="3"/>
      <c r="AL43" s="27"/>
      <c r="AM43" s="3"/>
      <c r="AN43" s="4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0"/>
      <c r="BB43" s="3"/>
      <c r="BD43" s="5">
        <v>0</v>
      </c>
    </row>
    <row r="44" spans="1:56" s="5" customFormat="1" hidden="1" x14ac:dyDescent="0.3">
      <c r="A44" s="16"/>
      <c r="B44" s="15" t="s">
        <v>6</v>
      </c>
      <c r="C44" s="2"/>
      <c r="D44" s="4">
        <v>160630.9</v>
      </c>
      <c r="E44" s="4"/>
      <c r="F44" s="4">
        <v>160630.9</v>
      </c>
      <c r="G44" s="4">
        <v>-100000</v>
      </c>
      <c r="H44" s="4">
        <f t="shared" si="118"/>
        <v>60630.899999999994</v>
      </c>
      <c r="I44" s="4"/>
      <c r="J44" s="4">
        <v>60630.9</v>
      </c>
      <c r="K44" s="4">
        <f>23529.6+60630.9-60630.9</f>
        <v>23529.599999999999</v>
      </c>
      <c r="L44" s="4">
        <f t="shared" si="120"/>
        <v>84160.5</v>
      </c>
      <c r="M44" s="4">
        <v>4997.1689999999999</v>
      </c>
      <c r="N44" s="4">
        <f>L44+M44</f>
        <v>89157.668999999994</v>
      </c>
      <c r="O44" s="4"/>
      <c r="P44" s="4">
        <f>N44+O44</f>
        <v>89157.668999999994</v>
      </c>
      <c r="Q44" s="4">
        <v>-67937.13</v>
      </c>
      <c r="R44" s="4">
        <f t="shared" si="5"/>
        <v>21220.53899999999</v>
      </c>
      <c r="S44" s="32"/>
      <c r="T44" s="4">
        <f t="shared" ref="T44:T47" si="135">R44+S44</f>
        <v>21220.53899999999</v>
      </c>
      <c r="U44" s="27">
        <f>100000-69.2</f>
        <v>99930.8</v>
      </c>
      <c r="V44" s="4">
        <f t="shared" ref="V44:V47" si="136">T44+U44</f>
        <v>121151.33899999999</v>
      </c>
      <c r="W44" s="4">
        <v>50000</v>
      </c>
      <c r="X44" s="4"/>
      <c r="Y44" s="4">
        <v>50000</v>
      </c>
      <c r="Z44" s="4">
        <v>100000</v>
      </c>
      <c r="AA44" s="4">
        <f t="shared" ref="AA44:AA45" si="137">Y44+Z44</f>
        <v>150000</v>
      </c>
      <c r="AB44" s="4">
        <f>-43450.7+43450.7</f>
        <v>0</v>
      </c>
      <c r="AC44" s="4">
        <f t="shared" ref="AC44:AC45" si="138">AA44+AB44</f>
        <v>150000</v>
      </c>
      <c r="AD44" s="4">
        <f>-43450.7+43450.7</f>
        <v>0</v>
      </c>
      <c r="AE44" s="4">
        <f t="shared" ref="AE44:AE47" si="139">AC44+AD44</f>
        <v>150000</v>
      </c>
      <c r="AF44" s="4">
        <f>-43450.7+43450.7</f>
        <v>0</v>
      </c>
      <c r="AG44" s="4">
        <f t="shared" ref="AG44:AG47" si="140">AE44+AF44</f>
        <v>150000</v>
      </c>
      <c r="AH44" s="4">
        <f>-43450.7+43450.7+67937.13</f>
        <v>67937.13</v>
      </c>
      <c r="AI44" s="4">
        <f t="shared" si="9"/>
        <v>217937.13</v>
      </c>
      <c r="AJ44" s="32"/>
      <c r="AK44" s="4">
        <f t="shared" ref="AK44:AK47" si="141">AI44+AJ44</f>
        <v>217937.13</v>
      </c>
      <c r="AL44" s="27">
        <v>69.2</v>
      </c>
      <c r="AM44" s="4">
        <f t="shared" ref="AM44:AM47" si="142">AK44+AL44</f>
        <v>218006.33000000002</v>
      </c>
      <c r="AN44" s="4"/>
      <c r="AO44" s="3"/>
      <c r="AP44" s="3"/>
      <c r="AQ44" s="3"/>
      <c r="AR44" s="3"/>
      <c r="AS44" s="3"/>
      <c r="AT44" s="3">
        <f t="shared" si="130"/>
        <v>0</v>
      </c>
      <c r="AU44" s="3"/>
      <c r="AV44" s="3">
        <f t="shared" ref="AV44:AV47" si="143">AT44+AU44</f>
        <v>0</v>
      </c>
      <c r="AW44" s="3"/>
      <c r="AX44" s="3">
        <f t="shared" ref="AX44:AX47" si="144">AV44+AW44</f>
        <v>0</v>
      </c>
      <c r="AY44" s="3"/>
      <c r="AZ44" s="3">
        <f t="shared" si="17"/>
        <v>0</v>
      </c>
      <c r="BA44" s="30"/>
      <c r="BB44" s="3">
        <f t="shared" ref="BB44:BB47" si="145">AZ44+BA44</f>
        <v>0</v>
      </c>
      <c r="BC44" s="5" t="s">
        <v>370</v>
      </c>
      <c r="BD44" s="5">
        <v>0</v>
      </c>
    </row>
    <row r="45" spans="1:56" s="5" customFormat="1" hidden="1" x14ac:dyDescent="0.3">
      <c r="A45" s="24"/>
      <c r="B45" s="20" t="s">
        <v>123</v>
      </c>
      <c r="C45" s="2"/>
      <c r="D45" s="4"/>
      <c r="E45" s="4"/>
      <c r="F45" s="4"/>
      <c r="G45" s="4"/>
      <c r="H45" s="4"/>
      <c r="I45" s="4"/>
      <c r="J45" s="4"/>
      <c r="K45" s="4">
        <v>100000</v>
      </c>
      <c r="L45" s="4">
        <f t="shared" si="120"/>
        <v>100000</v>
      </c>
      <c r="M45" s="4"/>
      <c r="N45" s="4">
        <f>L45+M45</f>
        <v>100000</v>
      </c>
      <c r="O45" s="4"/>
      <c r="P45" s="4">
        <f>N45+O45</f>
        <v>100000</v>
      </c>
      <c r="Q45" s="4"/>
      <c r="R45" s="3">
        <f t="shared" si="5"/>
        <v>100000</v>
      </c>
      <c r="S45" s="32"/>
      <c r="T45" s="3">
        <f t="shared" si="135"/>
        <v>100000</v>
      </c>
      <c r="U45" s="27">
        <v>-100000</v>
      </c>
      <c r="V45" s="3">
        <f t="shared" si="136"/>
        <v>0</v>
      </c>
      <c r="W45" s="4"/>
      <c r="X45" s="4"/>
      <c r="Y45" s="4"/>
      <c r="Z45" s="4"/>
      <c r="AA45" s="4">
        <f t="shared" si="137"/>
        <v>0</v>
      </c>
      <c r="AB45" s="4"/>
      <c r="AC45" s="4">
        <f t="shared" si="138"/>
        <v>0</v>
      </c>
      <c r="AD45" s="4"/>
      <c r="AE45" s="4">
        <f t="shared" si="139"/>
        <v>0</v>
      </c>
      <c r="AF45" s="4"/>
      <c r="AG45" s="4">
        <f t="shared" si="140"/>
        <v>0</v>
      </c>
      <c r="AH45" s="4"/>
      <c r="AI45" s="3">
        <f t="shared" si="9"/>
        <v>0</v>
      </c>
      <c r="AJ45" s="32"/>
      <c r="AK45" s="3">
        <f t="shared" si="141"/>
        <v>0</v>
      </c>
      <c r="AL45" s="27"/>
      <c r="AM45" s="3">
        <f t="shared" si="142"/>
        <v>0</v>
      </c>
      <c r="AN45" s="4"/>
      <c r="AO45" s="3"/>
      <c r="AP45" s="3"/>
      <c r="AQ45" s="3"/>
      <c r="AR45" s="3"/>
      <c r="AS45" s="3"/>
      <c r="AT45" s="3">
        <f t="shared" si="130"/>
        <v>0</v>
      </c>
      <c r="AU45" s="3"/>
      <c r="AV45" s="3">
        <f t="shared" si="143"/>
        <v>0</v>
      </c>
      <c r="AW45" s="3"/>
      <c r="AX45" s="3">
        <f t="shared" si="144"/>
        <v>0</v>
      </c>
      <c r="AY45" s="3"/>
      <c r="AZ45" s="3">
        <f t="shared" si="17"/>
        <v>0</v>
      </c>
      <c r="BA45" s="30"/>
      <c r="BB45" s="3">
        <f t="shared" si="145"/>
        <v>0</v>
      </c>
      <c r="BC45" s="5" t="s">
        <v>368</v>
      </c>
      <c r="BD45" s="5">
        <v>0</v>
      </c>
    </row>
    <row r="46" spans="1:56" s="5" customFormat="1" ht="40.5" hidden="1" customHeight="1" x14ac:dyDescent="0.3">
      <c r="A46" s="77" t="s">
        <v>166</v>
      </c>
      <c r="B46" s="75" t="s">
        <v>148</v>
      </c>
      <c r="C46" s="20" t="s">
        <v>11</v>
      </c>
      <c r="D46" s="4">
        <v>20807.900000000001</v>
      </c>
      <c r="E46" s="4"/>
      <c r="F46" s="4">
        <f t="shared" si="4"/>
        <v>20807.900000000001</v>
      </c>
      <c r="G46" s="4"/>
      <c r="H46" s="4">
        <f t="shared" si="118"/>
        <v>20807.900000000001</v>
      </c>
      <c r="I46" s="4"/>
      <c r="J46" s="4">
        <f t="shared" si="119"/>
        <v>20807.900000000001</v>
      </c>
      <c r="K46" s="4"/>
      <c r="L46" s="4">
        <f t="shared" si="120"/>
        <v>20807.900000000001</v>
      </c>
      <c r="M46" s="4"/>
      <c r="N46" s="4">
        <f>L46+M46</f>
        <v>20807.900000000001</v>
      </c>
      <c r="O46" s="4"/>
      <c r="P46" s="4">
        <f>N46+O46</f>
        <v>20807.900000000001</v>
      </c>
      <c r="Q46" s="4"/>
      <c r="R46" s="3">
        <f t="shared" si="5"/>
        <v>20807.900000000001</v>
      </c>
      <c r="S46" s="32"/>
      <c r="T46" s="3">
        <f t="shared" si="135"/>
        <v>20807.900000000001</v>
      </c>
      <c r="U46" s="27">
        <v>-20807.900000000001</v>
      </c>
      <c r="V46" s="3">
        <f t="shared" si="136"/>
        <v>0</v>
      </c>
      <c r="W46" s="4">
        <v>0</v>
      </c>
      <c r="X46" s="4">
        <v>0</v>
      </c>
      <c r="Y46" s="4">
        <f t="shared" si="8"/>
        <v>0</v>
      </c>
      <c r="Z46" s="4">
        <v>0</v>
      </c>
      <c r="AA46" s="4">
        <f t="shared" si="123"/>
        <v>0</v>
      </c>
      <c r="AB46" s="4">
        <v>0</v>
      </c>
      <c r="AC46" s="4">
        <f t="shared" ref="AC46:AC47" si="146">AA46+AB46</f>
        <v>0</v>
      </c>
      <c r="AD46" s="4">
        <v>0</v>
      </c>
      <c r="AE46" s="4">
        <f t="shared" si="139"/>
        <v>0</v>
      </c>
      <c r="AF46" s="4">
        <v>0</v>
      </c>
      <c r="AG46" s="4">
        <f t="shared" si="140"/>
        <v>0</v>
      </c>
      <c r="AH46" s="4">
        <v>0</v>
      </c>
      <c r="AI46" s="3">
        <f t="shared" si="9"/>
        <v>0</v>
      </c>
      <c r="AJ46" s="32">
        <v>0</v>
      </c>
      <c r="AK46" s="3">
        <f t="shared" si="141"/>
        <v>0</v>
      </c>
      <c r="AL46" s="27">
        <v>0</v>
      </c>
      <c r="AM46" s="3">
        <f t="shared" si="142"/>
        <v>0</v>
      </c>
      <c r="AN46" s="4">
        <v>0</v>
      </c>
      <c r="AO46" s="3">
        <v>0</v>
      </c>
      <c r="AP46" s="3">
        <f t="shared" si="12"/>
        <v>0</v>
      </c>
      <c r="AQ46" s="3"/>
      <c r="AR46" s="3">
        <f t="shared" si="129"/>
        <v>0</v>
      </c>
      <c r="AS46" s="3"/>
      <c r="AT46" s="3">
        <f t="shared" si="130"/>
        <v>0</v>
      </c>
      <c r="AU46" s="3"/>
      <c r="AV46" s="3">
        <f t="shared" si="143"/>
        <v>0</v>
      </c>
      <c r="AW46" s="3"/>
      <c r="AX46" s="3">
        <f t="shared" si="144"/>
        <v>0</v>
      </c>
      <c r="AY46" s="3"/>
      <c r="AZ46" s="3">
        <f t="shared" si="17"/>
        <v>0</v>
      </c>
      <c r="BA46" s="30"/>
      <c r="BB46" s="3">
        <f t="shared" si="145"/>
        <v>0</v>
      </c>
      <c r="BC46" s="5" t="s">
        <v>270</v>
      </c>
      <c r="BD46" s="5">
        <v>0</v>
      </c>
    </row>
    <row r="47" spans="1:56" ht="65.25" customHeight="1" x14ac:dyDescent="0.3">
      <c r="A47" s="97"/>
      <c r="B47" s="98"/>
      <c r="C47" s="96" t="s">
        <v>58</v>
      </c>
      <c r="D47" s="4">
        <f>D49+D50</f>
        <v>180013.59999999998</v>
      </c>
      <c r="E47" s="4">
        <f>E49+E50</f>
        <v>0</v>
      </c>
      <c r="F47" s="4">
        <f t="shared" si="4"/>
        <v>180013.59999999998</v>
      </c>
      <c r="G47" s="4">
        <f>G49+G50+G51</f>
        <v>195638.307</v>
      </c>
      <c r="H47" s="4">
        <f t="shared" si="118"/>
        <v>375651.90700000001</v>
      </c>
      <c r="I47" s="4">
        <f>I49+I50+I51</f>
        <v>0</v>
      </c>
      <c r="J47" s="4">
        <f t="shared" si="119"/>
        <v>375651.90700000001</v>
      </c>
      <c r="K47" s="4">
        <f>K49+K50+K51</f>
        <v>-5553.5770000000002</v>
      </c>
      <c r="L47" s="4">
        <f t="shared" si="120"/>
        <v>370098.33</v>
      </c>
      <c r="M47" s="4">
        <f>M49+M50+M51</f>
        <v>0</v>
      </c>
      <c r="N47" s="4">
        <f>L47+M47</f>
        <v>370098.33</v>
      </c>
      <c r="O47" s="4">
        <f>O49+O50+O51</f>
        <v>0</v>
      </c>
      <c r="P47" s="4">
        <f>N47+O47</f>
        <v>370098.33</v>
      </c>
      <c r="Q47" s="4">
        <f>Q49+Q50+Q51</f>
        <v>8574.4240000000009</v>
      </c>
      <c r="R47" s="3">
        <f t="shared" si="5"/>
        <v>378672.75400000002</v>
      </c>
      <c r="S47" s="32">
        <f>S49+S50+S51</f>
        <v>-8574.4240000000009</v>
      </c>
      <c r="T47" s="3">
        <f t="shared" si="135"/>
        <v>370098.33</v>
      </c>
      <c r="U47" s="27">
        <f>U49+U50+U51</f>
        <v>0</v>
      </c>
      <c r="V47" s="35">
        <f t="shared" si="136"/>
        <v>370098.33</v>
      </c>
      <c r="W47" s="4">
        <f t="shared" ref="W47:AN47" si="147">W49+W50</f>
        <v>0</v>
      </c>
      <c r="X47" s="4">
        <f t="shared" ref="X47" si="148">X49+X50</f>
        <v>0</v>
      </c>
      <c r="Y47" s="4">
        <f t="shared" si="8"/>
        <v>0</v>
      </c>
      <c r="Z47" s="4">
        <f>Z49+Z50+Z51</f>
        <v>0</v>
      </c>
      <c r="AA47" s="4">
        <f t="shared" si="123"/>
        <v>0</v>
      </c>
      <c r="AB47" s="4">
        <f>AB49+AB50+AB51</f>
        <v>0</v>
      </c>
      <c r="AC47" s="4">
        <f t="shared" si="146"/>
        <v>0</v>
      </c>
      <c r="AD47" s="4">
        <f>AD49+AD50+AD51</f>
        <v>0</v>
      </c>
      <c r="AE47" s="4">
        <f t="shared" si="139"/>
        <v>0</v>
      </c>
      <c r="AF47" s="4">
        <f>AF49+AF50+AF51</f>
        <v>0</v>
      </c>
      <c r="AG47" s="4">
        <f t="shared" si="140"/>
        <v>0</v>
      </c>
      <c r="AH47" s="4">
        <f>AH49+AH50+AH51</f>
        <v>0</v>
      </c>
      <c r="AI47" s="3">
        <f t="shared" si="9"/>
        <v>0</v>
      </c>
      <c r="AJ47" s="32">
        <f>AJ49+AJ50+AJ51</f>
        <v>0</v>
      </c>
      <c r="AK47" s="3">
        <f t="shared" si="141"/>
        <v>0</v>
      </c>
      <c r="AL47" s="27">
        <f>AL49+AL50+AL51</f>
        <v>0</v>
      </c>
      <c r="AM47" s="35">
        <f t="shared" si="142"/>
        <v>0</v>
      </c>
      <c r="AN47" s="4">
        <f t="shared" si="147"/>
        <v>0</v>
      </c>
      <c r="AO47" s="3">
        <f t="shared" ref="AO47" si="149">AO49+AO50</f>
        <v>0</v>
      </c>
      <c r="AP47" s="3">
        <f t="shared" si="12"/>
        <v>0</v>
      </c>
      <c r="AQ47" s="3">
        <f>AQ49+AQ50+AQ51</f>
        <v>0</v>
      </c>
      <c r="AR47" s="3">
        <f t="shared" si="129"/>
        <v>0</v>
      </c>
      <c r="AS47" s="3">
        <f>AS49+AS50+AS51</f>
        <v>0</v>
      </c>
      <c r="AT47" s="3">
        <f t="shared" si="130"/>
        <v>0</v>
      </c>
      <c r="AU47" s="3">
        <f>AU49+AU50+AU51</f>
        <v>0</v>
      </c>
      <c r="AV47" s="3">
        <f t="shared" si="143"/>
        <v>0</v>
      </c>
      <c r="AW47" s="3">
        <f>AW49+AW50+AW51</f>
        <v>0</v>
      </c>
      <c r="AX47" s="3">
        <f t="shared" si="144"/>
        <v>0</v>
      </c>
      <c r="AY47" s="3">
        <f t="shared" ref="AY47:BA47" si="150">AY49+AY50+AY51</f>
        <v>0</v>
      </c>
      <c r="AZ47" s="3">
        <f t="shared" si="17"/>
        <v>0</v>
      </c>
      <c r="BA47" s="30">
        <f t="shared" si="150"/>
        <v>0</v>
      </c>
      <c r="BB47" s="35">
        <f t="shared" si="145"/>
        <v>0</v>
      </c>
      <c r="BC47" s="82"/>
      <c r="BD47" s="82"/>
    </row>
    <row r="48" spans="1:56" x14ac:dyDescent="0.3">
      <c r="A48" s="61"/>
      <c r="B48" s="38" t="s">
        <v>119</v>
      </c>
      <c r="C48" s="3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3"/>
      <c r="S48" s="32"/>
      <c r="T48" s="3"/>
      <c r="U48" s="27"/>
      <c r="V48" s="35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3"/>
      <c r="AJ48" s="32"/>
      <c r="AK48" s="3"/>
      <c r="AL48" s="27"/>
      <c r="AM48" s="35"/>
      <c r="AN48" s="4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0"/>
      <c r="BB48" s="35"/>
      <c r="BC48" s="82"/>
      <c r="BD48" s="82"/>
    </row>
    <row r="49" spans="1:56" s="5" customFormat="1" hidden="1" x14ac:dyDescent="0.3">
      <c r="A49" s="12"/>
      <c r="B49" s="15" t="s">
        <v>6</v>
      </c>
      <c r="C49" s="1"/>
      <c r="D49" s="4">
        <v>43110.2</v>
      </c>
      <c r="E49" s="4"/>
      <c r="F49" s="4">
        <f t="shared" si="4"/>
        <v>43110.2</v>
      </c>
      <c r="G49" s="4">
        <v>4858.0069999999996</v>
      </c>
      <c r="H49" s="4">
        <f t="shared" ref="H49:H52" si="151">F49+G49</f>
        <v>47968.206999999995</v>
      </c>
      <c r="I49" s="4"/>
      <c r="J49" s="4">
        <f t="shared" ref="J49:J52" si="152">H49+I49</f>
        <v>47968.206999999995</v>
      </c>
      <c r="K49" s="4">
        <v>-5553.5770000000002</v>
      </c>
      <c r="L49" s="4">
        <f t="shared" ref="L49:L52" si="153">J49+K49</f>
        <v>42414.63</v>
      </c>
      <c r="M49" s="4"/>
      <c r="N49" s="4">
        <f>L49+M49</f>
        <v>42414.63</v>
      </c>
      <c r="O49" s="4"/>
      <c r="P49" s="4">
        <f>N49+O49</f>
        <v>42414.63</v>
      </c>
      <c r="Q49" s="4">
        <v>8574.4240000000009</v>
      </c>
      <c r="R49" s="4">
        <f t="shared" si="5"/>
        <v>50989.053999999996</v>
      </c>
      <c r="S49" s="32">
        <v>-8574.4240000000009</v>
      </c>
      <c r="T49" s="4">
        <f t="shared" ref="T49:T52" si="154">R49+S49</f>
        <v>42414.63</v>
      </c>
      <c r="U49" s="27"/>
      <c r="V49" s="4">
        <f t="shared" ref="V49:V52" si="155">T49+U49</f>
        <v>42414.63</v>
      </c>
      <c r="W49" s="4">
        <v>0</v>
      </c>
      <c r="X49" s="4">
        <v>0</v>
      </c>
      <c r="Y49" s="4">
        <f t="shared" si="8"/>
        <v>0</v>
      </c>
      <c r="Z49" s="4">
        <v>0</v>
      </c>
      <c r="AA49" s="4">
        <f t="shared" ref="AA49:AA52" si="156">Y49+Z49</f>
        <v>0</v>
      </c>
      <c r="AB49" s="4">
        <v>0</v>
      </c>
      <c r="AC49" s="4">
        <f t="shared" ref="AC49:AC52" si="157">AA49+AB49</f>
        <v>0</v>
      </c>
      <c r="AD49" s="4">
        <v>0</v>
      </c>
      <c r="AE49" s="4">
        <f t="shared" ref="AE49:AE52" si="158">AC49+AD49</f>
        <v>0</v>
      </c>
      <c r="AF49" s="4">
        <v>0</v>
      </c>
      <c r="AG49" s="4">
        <f t="shared" ref="AG49:AG52" si="159">AE49+AF49</f>
        <v>0</v>
      </c>
      <c r="AH49" s="4">
        <v>0</v>
      </c>
      <c r="AI49" s="4">
        <f t="shared" si="9"/>
        <v>0</v>
      </c>
      <c r="AJ49" s="32">
        <v>0</v>
      </c>
      <c r="AK49" s="4">
        <f t="shared" ref="AK49:AK52" si="160">AI49+AJ49</f>
        <v>0</v>
      </c>
      <c r="AL49" s="27">
        <v>0</v>
      </c>
      <c r="AM49" s="4">
        <f t="shared" ref="AM49:AM52" si="161">AK49+AL49</f>
        <v>0</v>
      </c>
      <c r="AN49" s="4">
        <v>0</v>
      </c>
      <c r="AO49" s="3">
        <v>0</v>
      </c>
      <c r="AP49" s="3">
        <f t="shared" si="12"/>
        <v>0</v>
      </c>
      <c r="AQ49" s="3"/>
      <c r="AR49" s="3">
        <f t="shared" ref="AR49:AR52" si="162">AP49+AQ49</f>
        <v>0</v>
      </c>
      <c r="AS49" s="3"/>
      <c r="AT49" s="3">
        <f t="shared" ref="AT49:AT52" si="163">AR49+AS49</f>
        <v>0</v>
      </c>
      <c r="AU49" s="3"/>
      <c r="AV49" s="3">
        <f t="shared" ref="AV49:AV52" si="164">AT49+AU49</f>
        <v>0</v>
      </c>
      <c r="AW49" s="3"/>
      <c r="AX49" s="3">
        <f t="shared" ref="AX49:AX52" si="165">AV49+AW49</f>
        <v>0</v>
      </c>
      <c r="AY49" s="3"/>
      <c r="AZ49" s="3">
        <f t="shared" si="17"/>
        <v>0</v>
      </c>
      <c r="BA49" s="30"/>
      <c r="BB49" s="3">
        <f t="shared" ref="BB49:BB52" si="166">AZ49+BA49</f>
        <v>0</v>
      </c>
      <c r="BC49" s="5" t="s">
        <v>396</v>
      </c>
      <c r="BD49" s="5">
        <v>0</v>
      </c>
    </row>
    <row r="50" spans="1:56" x14ac:dyDescent="0.3">
      <c r="A50" s="61"/>
      <c r="B50" s="38" t="s">
        <v>123</v>
      </c>
      <c r="C50" s="38"/>
      <c r="D50" s="4">
        <v>136903.4</v>
      </c>
      <c r="E50" s="4"/>
      <c r="F50" s="4">
        <f t="shared" si="4"/>
        <v>136903.4</v>
      </c>
      <c r="G50" s="4">
        <f>-10041.2+10041.2</f>
        <v>0</v>
      </c>
      <c r="H50" s="4">
        <f t="shared" si="151"/>
        <v>136903.4</v>
      </c>
      <c r="I50" s="4"/>
      <c r="J50" s="4">
        <f t="shared" si="152"/>
        <v>136903.4</v>
      </c>
      <c r="K50" s="4"/>
      <c r="L50" s="4">
        <f t="shared" si="153"/>
        <v>136903.4</v>
      </c>
      <c r="M50" s="4"/>
      <c r="N50" s="4">
        <f>L50+M50</f>
        <v>136903.4</v>
      </c>
      <c r="O50" s="4"/>
      <c r="P50" s="4">
        <f>N50+O50</f>
        <v>136903.4</v>
      </c>
      <c r="Q50" s="4"/>
      <c r="R50" s="3">
        <f t="shared" si="5"/>
        <v>136903.4</v>
      </c>
      <c r="S50" s="32"/>
      <c r="T50" s="3">
        <f t="shared" si="154"/>
        <v>136903.4</v>
      </c>
      <c r="U50" s="27"/>
      <c r="V50" s="35">
        <f t="shared" si="155"/>
        <v>136903.4</v>
      </c>
      <c r="W50" s="4">
        <v>0</v>
      </c>
      <c r="X50" s="4">
        <v>0</v>
      </c>
      <c r="Y50" s="4">
        <f t="shared" si="8"/>
        <v>0</v>
      </c>
      <c r="Z50" s="4">
        <v>0</v>
      </c>
      <c r="AA50" s="4">
        <f t="shared" si="156"/>
        <v>0</v>
      </c>
      <c r="AB50" s="4">
        <v>0</v>
      </c>
      <c r="AC50" s="4">
        <f t="shared" si="157"/>
        <v>0</v>
      </c>
      <c r="AD50" s="4">
        <v>0</v>
      </c>
      <c r="AE50" s="4">
        <f t="shared" si="158"/>
        <v>0</v>
      </c>
      <c r="AF50" s="4">
        <v>0</v>
      </c>
      <c r="AG50" s="4">
        <f t="shared" si="159"/>
        <v>0</v>
      </c>
      <c r="AH50" s="4">
        <v>0</v>
      </c>
      <c r="AI50" s="3">
        <f t="shared" si="9"/>
        <v>0</v>
      </c>
      <c r="AJ50" s="32">
        <v>0</v>
      </c>
      <c r="AK50" s="3">
        <f t="shared" si="160"/>
        <v>0</v>
      </c>
      <c r="AL50" s="27">
        <v>0</v>
      </c>
      <c r="AM50" s="35">
        <f t="shared" si="161"/>
        <v>0</v>
      </c>
      <c r="AN50" s="4">
        <v>0</v>
      </c>
      <c r="AO50" s="3">
        <v>0</v>
      </c>
      <c r="AP50" s="3">
        <f t="shared" si="12"/>
        <v>0</v>
      </c>
      <c r="AQ50" s="3"/>
      <c r="AR50" s="3">
        <f t="shared" si="162"/>
        <v>0</v>
      </c>
      <c r="AS50" s="3"/>
      <c r="AT50" s="3">
        <f t="shared" si="163"/>
        <v>0</v>
      </c>
      <c r="AU50" s="3"/>
      <c r="AV50" s="3">
        <f t="shared" si="164"/>
        <v>0</v>
      </c>
      <c r="AW50" s="3"/>
      <c r="AX50" s="3">
        <f t="shared" si="165"/>
        <v>0</v>
      </c>
      <c r="AY50" s="3"/>
      <c r="AZ50" s="3">
        <f t="shared" si="17"/>
        <v>0</v>
      </c>
      <c r="BA50" s="30"/>
      <c r="BB50" s="35">
        <f t="shared" si="166"/>
        <v>0</v>
      </c>
      <c r="BC50" s="82" t="s">
        <v>348</v>
      </c>
      <c r="BD50" s="82"/>
    </row>
    <row r="51" spans="1:56" x14ac:dyDescent="0.3">
      <c r="A51" s="61"/>
      <c r="B51" s="38" t="s">
        <v>124</v>
      </c>
      <c r="C51" s="38"/>
      <c r="D51" s="4"/>
      <c r="E51" s="4"/>
      <c r="F51" s="4"/>
      <c r="G51" s="4">
        <v>190780.3</v>
      </c>
      <c r="H51" s="4">
        <f t="shared" si="151"/>
        <v>190780.3</v>
      </c>
      <c r="I51" s="4"/>
      <c r="J51" s="4">
        <f t="shared" si="152"/>
        <v>190780.3</v>
      </c>
      <c r="K51" s="4"/>
      <c r="L51" s="4">
        <f t="shared" si="153"/>
        <v>190780.3</v>
      </c>
      <c r="M51" s="4"/>
      <c r="N51" s="4">
        <f>L51+M51</f>
        <v>190780.3</v>
      </c>
      <c r="O51" s="4"/>
      <c r="P51" s="4">
        <f>N51+O51</f>
        <v>190780.3</v>
      </c>
      <c r="Q51" s="4"/>
      <c r="R51" s="3">
        <f t="shared" si="5"/>
        <v>190780.3</v>
      </c>
      <c r="S51" s="32"/>
      <c r="T51" s="3">
        <f t="shared" si="154"/>
        <v>190780.3</v>
      </c>
      <c r="U51" s="27"/>
      <c r="V51" s="35">
        <f t="shared" si="155"/>
        <v>190780.3</v>
      </c>
      <c r="W51" s="4"/>
      <c r="X51" s="4"/>
      <c r="Y51" s="4"/>
      <c r="Z51" s="4"/>
      <c r="AA51" s="4">
        <f t="shared" si="156"/>
        <v>0</v>
      </c>
      <c r="AB51" s="4"/>
      <c r="AC51" s="4">
        <f t="shared" si="157"/>
        <v>0</v>
      </c>
      <c r="AD51" s="4"/>
      <c r="AE51" s="4">
        <f t="shared" si="158"/>
        <v>0</v>
      </c>
      <c r="AF51" s="4"/>
      <c r="AG51" s="4">
        <f t="shared" si="159"/>
        <v>0</v>
      </c>
      <c r="AH51" s="4"/>
      <c r="AI51" s="3">
        <f t="shared" si="9"/>
        <v>0</v>
      </c>
      <c r="AJ51" s="32"/>
      <c r="AK51" s="3">
        <f t="shared" si="160"/>
        <v>0</v>
      </c>
      <c r="AL51" s="27"/>
      <c r="AM51" s="35">
        <f t="shared" si="161"/>
        <v>0</v>
      </c>
      <c r="AN51" s="4"/>
      <c r="AO51" s="3"/>
      <c r="AP51" s="3"/>
      <c r="AQ51" s="3"/>
      <c r="AR51" s="3">
        <f t="shared" si="162"/>
        <v>0</v>
      </c>
      <c r="AS51" s="3"/>
      <c r="AT51" s="3">
        <f t="shared" si="163"/>
        <v>0</v>
      </c>
      <c r="AU51" s="3"/>
      <c r="AV51" s="3">
        <f t="shared" si="164"/>
        <v>0</v>
      </c>
      <c r="AW51" s="3"/>
      <c r="AX51" s="3">
        <f t="shared" si="165"/>
        <v>0</v>
      </c>
      <c r="AY51" s="3"/>
      <c r="AZ51" s="3">
        <f t="shared" si="17"/>
        <v>0</v>
      </c>
      <c r="BA51" s="30"/>
      <c r="BB51" s="35">
        <f t="shared" si="166"/>
        <v>0</v>
      </c>
      <c r="BC51" s="82" t="s">
        <v>347</v>
      </c>
      <c r="BD51" s="82"/>
    </row>
    <row r="52" spans="1:56" ht="56.25" x14ac:dyDescent="0.3">
      <c r="A52" s="99" t="s">
        <v>157</v>
      </c>
      <c r="B52" s="38" t="s">
        <v>125</v>
      </c>
      <c r="C52" s="96" t="s">
        <v>58</v>
      </c>
      <c r="D52" s="4">
        <f>D54+D55+D56</f>
        <v>174232.5</v>
      </c>
      <c r="E52" s="4">
        <f>E54+E55+E56</f>
        <v>0</v>
      </c>
      <c r="F52" s="4">
        <f t="shared" si="4"/>
        <v>174232.5</v>
      </c>
      <c r="G52" s="4">
        <f>G54+G55+G56</f>
        <v>0</v>
      </c>
      <c r="H52" s="4">
        <f t="shared" si="151"/>
        <v>174232.5</v>
      </c>
      <c r="I52" s="4">
        <f>I54+I55+I56</f>
        <v>0</v>
      </c>
      <c r="J52" s="4">
        <f t="shared" si="152"/>
        <v>174232.5</v>
      </c>
      <c r="K52" s="4">
        <f>K54+K55+K56</f>
        <v>218181.3</v>
      </c>
      <c r="L52" s="4">
        <f t="shared" si="153"/>
        <v>392413.8</v>
      </c>
      <c r="M52" s="4">
        <f>M54+M55+M56</f>
        <v>1000.072</v>
      </c>
      <c r="N52" s="4">
        <f>L52+M52</f>
        <v>393413.87199999997</v>
      </c>
      <c r="O52" s="4">
        <f>O54+O55+O56</f>
        <v>0</v>
      </c>
      <c r="P52" s="4">
        <f>N52+O52</f>
        <v>393413.87199999997</v>
      </c>
      <c r="Q52" s="4">
        <f>Q54+Q55+Q56</f>
        <v>0</v>
      </c>
      <c r="R52" s="3">
        <f t="shared" si="5"/>
        <v>393413.87199999997</v>
      </c>
      <c r="S52" s="32">
        <f>S54+S55+S56</f>
        <v>0</v>
      </c>
      <c r="T52" s="3">
        <f t="shared" si="154"/>
        <v>393413.87199999997</v>
      </c>
      <c r="U52" s="27">
        <f>U54+U55+U56</f>
        <v>67626.8</v>
      </c>
      <c r="V52" s="35">
        <f t="shared" si="155"/>
        <v>461040.67199999996</v>
      </c>
      <c r="W52" s="4">
        <f t="shared" ref="W52:AN52" si="167">W54+W55+W56</f>
        <v>348666.5</v>
      </c>
      <c r="X52" s="4">
        <f t="shared" ref="X52:Z52" si="168">X54+X55+X56</f>
        <v>0</v>
      </c>
      <c r="Y52" s="4">
        <f t="shared" si="8"/>
        <v>348666.5</v>
      </c>
      <c r="Z52" s="4">
        <f t="shared" si="168"/>
        <v>-34269.599999999999</v>
      </c>
      <c r="AA52" s="4">
        <f t="shared" si="156"/>
        <v>314396.90000000002</v>
      </c>
      <c r="AB52" s="4">
        <f t="shared" ref="AB52" si="169">AB54+AB55+AB56</f>
        <v>-194908.7</v>
      </c>
      <c r="AC52" s="4">
        <f t="shared" si="157"/>
        <v>119488.20000000001</v>
      </c>
      <c r="AD52" s="4">
        <f t="shared" ref="AD52:AF52" si="170">AD54+AD55+AD56</f>
        <v>0</v>
      </c>
      <c r="AE52" s="4">
        <f t="shared" si="158"/>
        <v>119488.20000000001</v>
      </c>
      <c r="AF52" s="4">
        <f t="shared" si="170"/>
        <v>0</v>
      </c>
      <c r="AG52" s="4">
        <f t="shared" si="159"/>
        <v>119488.20000000001</v>
      </c>
      <c r="AH52" s="4">
        <f t="shared" ref="AH52:AJ52" si="171">AH54+AH55+AH56</f>
        <v>0</v>
      </c>
      <c r="AI52" s="3">
        <f t="shared" si="9"/>
        <v>119488.20000000001</v>
      </c>
      <c r="AJ52" s="32">
        <f t="shared" si="171"/>
        <v>0</v>
      </c>
      <c r="AK52" s="3">
        <f t="shared" si="160"/>
        <v>119488.20000000001</v>
      </c>
      <c r="AL52" s="27">
        <f t="shared" ref="AL52" si="172">AL54+AL55+AL56</f>
        <v>-119488.2</v>
      </c>
      <c r="AM52" s="35">
        <f t="shared" si="161"/>
        <v>0</v>
      </c>
      <c r="AN52" s="4">
        <f t="shared" si="167"/>
        <v>0</v>
      </c>
      <c r="AO52" s="3">
        <f t="shared" ref="AO52:AQ52" si="173">AO54+AO55+AO56</f>
        <v>0</v>
      </c>
      <c r="AP52" s="3">
        <f t="shared" si="12"/>
        <v>0</v>
      </c>
      <c r="AQ52" s="3">
        <f t="shared" si="173"/>
        <v>0</v>
      </c>
      <c r="AR52" s="3">
        <f t="shared" si="162"/>
        <v>0</v>
      </c>
      <c r="AS52" s="3">
        <f t="shared" ref="AS52:AU52" si="174">AS54+AS55+AS56</f>
        <v>0</v>
      </c>
      <c r="AT52" s="3">
        <f t="shared" si="163"/>
        <v>0</v>
      </c>
      <c r="AU52" s="3">
        <f t="shared" si="174"/>
        <v>0</v>
      </c>
      <c r="AV52" s="3">
        <f t="shared" si="164"/>
        <v>0</v>
      </c>
      <c r="AW52" s="3">
        <f t="shared" ref="AW52:AY52" si="175">AW54+AW55+AW56</f>
        <v>0</v>
      </c>
      <c r="AX52" s="3">
        <f t="shared" si="165"/>
        <v>0</v>
      </c>
      <c r="AY52" s="3">
        <f t="shared" si="175"/>
        <v>0</v>
      </c>
      <c r="AZ52" s="3">
        <f t="shared" si="17"/>
        <v>0</v>
      </c>
      <c r="BA52" s="30">
        <f t="shared" ref="BA52" si="176">BA54+BA55+BA56</f>
        <v>0</v>
      </c>
      <c r="BB52" s="35">
        <f t="shared" si="166"/>
        <v>0</v>
      </c>
      <c r="BC52" s="82"/>
      <c r="BD52" s="82"/>
    </row>
    <row r="53" spans="1:56" x14ac:dyDescent="0.3">
      <c r="A53" s="100"/>
      <c r="B53" s="38" t="s">
        <v>119</v>
      </c>
      <c r="C53" s="3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3"/>
      <c r="S53" s="32"/>
      <c r="T53" s="3"/>
      <c r="U53" s="27"/>
      <c r="V53" s="35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3"/>
      <c r="AJ53" s="32"/>
      <c r="AK53" s="3"/>
      <c r="AL53" s="27"/>
      <c r="AM53" s="35"/>
      <c r="AN53" s="4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0"/>
      <c r="BB53" s="35"/>
      <c r="BC53" s="82"/>
      <c r="BD53" s="82"/>
    </row>
    <row r="54" spans="1:56" s="5" customFormat="1" hidden="1" x14ac:dyDescent="0.3">
      <c r="A54" s="78"/>
      <c r="B54" s="15" t="s">
        <v>6</v>
      </c>
      <c r="C54" s="1"/>
      <c r="D54" s="4">
        <v>17057.399999999998</v>
      </c>
      <c r="E54" s="4"/>
      <c r="F54" s="4">
        <f t="shared" si="4"/>
        <v>17057.399999999998</v>
      </c>
      <c r="G54" s="4"/>
      <c r="H54" s="4">
        <f t="shared" ref="H54:H61" si="177">F54+G54</f>
        <v>17057.399999999998</v>
      </c>
      <c r="I54" s="4"/>
      <c r="J54" s="4">
        <f t="shared" ref="J54:J61" si="178">H54+I54</f>
        <v>17057.399999999998</v>
      </c>
      <c r="K54" s="4">
        <f>95000+17914.8</f>
        <v>112914.8</v>
      </c>
      <c r="L54" s="4">
        <f t="shared" ref="L54:L61" si="179">J54+K54</f>
        <v>129972.2</v>
      </c>
      <c r="M54" s="4">
        <v>1000.072</v>
      </c>
      <c r="N54" s="4">
        <f>L54+M54</f>
        <v>130972.272</v>
      </c>
      <c r="O54" s="4"/>
      <c r="P54" s="4">
        <f>N54+O54</f>
        <v>130972.272</v>
      </c>
      <c r="Q54" s="4"/>
      <c r="R54" s="4">
        <f t="shared" si="5"/>
        <v>130972.272</v>
      </c>
      <c r="S54" s="32"/>
      <c r="T54" s="4">
        <f t="shared" ref="T54:T61" si="180">R54+S54</f>
        <v>130972.272</v>
      </c>
      <c r="U54" s="27">
        <v>69.2</v>
      </c>
      <c r="V54" s="4">
        <f t="shared" ref="V54:V61" si="181">T54+U54</f>
        <v>131041.47199999999</v>
      </c>
      <c r="W54" s="4">
        <v>150010.20000000001</v>
      </c>
      <c r="X54" s="4"/>
      <c r="Y54" s="4">
        <f t="shared" si="8"/>
        <v>150010.20000000001</v>
      </c>
      <c r="Z54" s="4"/>
      <c r="AA54" s="4">
        <f t="shared" ref="AA54:AA61" si="182">Y54+Z54</f>
        <v>150010.20000000001</v>
      </c>
      <c r="AB54" s="4">
        <f>-54941-95000</f>
        <v>-149941</v>
      </c>
      <c r="AC54" s="4">
        <f t="shared" ref="AC54:AC61" si="183">AA54+AB54</f>
        <v>69.200000000011642</v>
      </c>
      <c r="AD54" s="4"/>
      <c r="AE54" s="4">
        <f t="shared" ref="AE54:AE61" si="184">AC54+AD54</f>
        <v>69.200000000011642</v>
      </c>
      <c r="AF54" s="4"/>
      <c r="AG54" s="4">
        <f t="shared" ref="AG54:AG61" si="185">AE54+AF54</f>
        <v>69.200000000011642</v>
      </c>
      <c r="AH54" s="4"/>
      <c r="AI54" s="4">
        <f t="shared" si="9"/>
        <v>69.200000000011642</v>
      </c>
      <c r="AJ54" s="32"/>
      <c r="AK54" s="4">
        <f t="shared" ref="AK54:AK61" si="186">AI54+AJ54</f>
        <v>69.200000000011642</v>
      </c>
      <c r="AL54" s="27">
        <v>-69.2</v>
      </c>
      <c r="AM54" s="4">
        <f t="shared" ref="AM54:AM61" si="187">AK54+AL54</f>
        <v>1.1638690011750441E-11</v>
      </c>
      <c r="AN54" s="4">
        <v>0</v>
      </c>
      <c r="AO54" s="3">
        <v>0</v>
      </c>
      <c r="AP54" s="3">
        <f t="shared" si="12"/>
        <v>0</v>
      </c>
      <c r="AQ54" s="3"/>
      <c r="AR54" s="3">
        <f t="shared" ref="AR54:AR61" si="188">AP54+AQ54</f>
        <v>0</v>
      </c>
      <c r="AS54" s="3"/>
      <c r="AT54" s="3">
        <f t="shared" ref="AT54:AT61" si="189">AR54+AS54</f>
        <v>0</v>
      </c>
      <c r="AU54" s="3"/>
      <c r="AV54" s="3">
        <f t="shared" ref="AV54:AV61" si="190">AT54+AU54</f>
        <v>0</v>
      </c>
      <c r="AW54" s="3"/>
      <c r="AX54" s="3">
        <f t="shared" ref="AX54:AX61" si="191">AV54+AW54</f>
        <v>0</v>
      </c>
      <c r="AY54" s="3"/>
      <c r="AZ54" s="3">
        <f t="shared" si="17"/>
        <v>0</v>
      </c>
      <c r="BA54" s="30"/>
      <c r="BB54" s="3">
        <f t="shared" ref="BB54:BB61" si="192">AZ54+BA54</f>
        <v>0</v>
      </c>
      <c r="BC54" s="5" t="s">
        <v>399</v>
      </c>
      <c r="BD54" s="5">
        <v>0</v>
      </c>
    </row>
    <row r="55" spans="1:56" x14ac:dyDescent="0.3">
      <c r="A55" s="100"/>
      <c r="B55" s="38" t="s">
        <v>123</v>
      </c>
      <c r="C55" s="38"/>
      <c r="D55" s="4">
        <v>157175.1</v>
      </c>
      <c r="E55" s="4"/>
      <c r="F55" s="4">
        <f t="shared" si="4"/>
        <v>157175.1</v>
      </c>
      <c r="G55" s="4"/>
      <c r="H55" s="4">
        <f t="shared" si="177"/>
        <v>157175.1</v>
      </c>
      <c r="I55" s="4"/>
      <c r="J55" s="4">
        <f t="shared" si="178"/>
        <v>157175.1</v>
      </c>
      <c r="K55" s="4">
        <v>105266.5</v>
      </c>
      <c r="L55" s="4">
        <f t="shared" si="179"/>
        <v>262441.59999999998</v>
      </c>
      <c r="M55" s="4"/>
      <c r="N55" s="4">
        <f>L55+M55</f>
        <v>262441.59999999998</v>
      </c>
      <c r="O55" s="4"/>
      <c r="P55" s="4">
        <f>N55+O55</f>
        <v>262441.59999999998</v>
      </c>
      <c r="Q55" s="4"/>
      <c r="R55" s="3">
        <f t="shared" si="5"/>
        <v>262441.59999999998</v>
      </c>
      <c r="S55" s="32"/>
      <c r="T55" s="3">
        <f t="shared" si="180"/>
        <v>262441.59999999998</v>
      </c>
      <c r="U55" s="27">
        <v>67557.600000000006</v>
      </c>
      <c r="V55" s="35">
        <f t="shared" si="181"/>
        <v>329999.19999999995</v>
      </c>
      <c r="W55" s="4">
        <v>84685.5</v>
      </c>
      <c r="X55" s="4"/>
      <c r="Y55" s="4">
        <f t="shared" si="8"/>
        <v>84685.5</v>
      </c>
      <c r="Z55" s="4"/>
      <c r="AA55" s="4">
        <f t="shared" si="182"/>
        <v>84685.5</v>
      </c>
      <c r="AB55" s="4">
        <v>34733.5</v>
      </c>
      <c r="AC55" s="4">
        <f t="shared" si="183"/>
        <v>119419</v>
      </c>
      <c r="AD55" s="4"/>
      <c r="AE55" s="4">
        <f t="shared" si="184"/>
        <v>119419</v>
      </c>
      <c r="AF55" s="4"/>
      <c r="AG55" s="4">
        <f t="shared" si="185"/>
        <v>119419</v>
      </c>
      <c r="AH55" s="4"/>
      <c r="AI55" s="3">
        <f t="shared" si="9"/>
        <v>119419</v>
      </c>
      <c r="AJ55" s="32"/>
      <c r="AK55" s="3">
        <f t="shared" si="186"/>
        <v>119419</v>
      </c>
      <c r="AL55" s="27">
        <v>-119419</v>
      </c>
      <c r="AM55" s="35">
        <f t="shared" si="187"/>
        <v>0</v>
      </c>
      <c r="AN55" s="4">
        <v>0</v>
      </c>
      <c r="AO55" s="3">
        <v>0</v>
      </c>
      <c r="AP55" s="3">
        <f t="shared" si="12"/>
        <v>0</v>
      </c>
      <c r="AQ55" s="3"/>
      <c r="AR55" s="3">
        <f t="shared" si="188"/>
        <v>0</v>
      </c>
      <c r="AS55" s="3"/>
      <c r="AT55" s="3">
        <f t="shared" si="189"/>
        <v>0</v>
      </c>
      <c r="AU55" s="3"/>
      <c r="AV55" s="3">
        <f t="shared" si="190"/>
        <v>0</v>
      </c>
      <c r="AW55" s="3"/>
      <c r="AX55" s="3">
        <f t="shared" si="191"/>
        <v>0</v>
      </c>
      <c r="AY55" s="3"/>
      <c r="AZ55" s="3">
        <f t="shared" si="17"/>
        <v>0</v>
      </c>
      <c r="BA55" s="30"/>
      <c r="BB55" s="35">
        <f t="shared" si="192"/>
        <v>0</v>
      </c>
      <c r="BC55" s="82" t="s">
        <v>367</v>
      </c>
      <c r="BD55" s="82"/>
    </row>
    <row r="56" spans="1:56" s="5" customFormat="1" hidden="1" x14ac:dyDescent="0.3">
      <c r="A56" s="78"/>
      <c r="B56" s="15" t="s">
        <v>124</v>
      </c>
      <c r="C56" s="1"/>
      <c r="D56" s="4">
        <v>0</v>
      </c>
      <c r="E56" s="4"/>
      <c r="F56" s="4">
        <f t="shared" si="4"/>
        <v>0</v>
      </c>
      <c r="G56" s="4"/>
      <c r="H56" s="4">
        <f t="shared" si="177"/>
        <v>0</v>
      </c>
      <c r="I56" s="4"/>
      <c r="J56" s="4">
        <f t="shared" si="178"/>
        <v>0</v>
      </c>
      <c r="K56" s="4"/>
      <c r="L56" s="4">
        <f t="shared" si="179"/>
        <v>0</v>
      </c>
      <c r="M56" s="4"/>
      <c r="N56" s="4">
        <f>L56+M56</f>
        <v>0</v>
      </c>
      <c r="O56" s="4"/>
      <c r="P56" s="4">
        <f>N56+O56</f>
        <v>0</v>
      </c>
      <c r="Q56" s="4"/>
      <c r="R56" s="4">
        <f t="shared" si="5"/>
        <v>0</v>
      </c>
      <c r="S56" s="32"/>
      <c r="T56" s="4">
        <f t="shared" si="180"/>
        <v>0</v>
      </c>
      <c r="U56" s="27"/>
      <c r="V56" s="4">
        <f>T56+U56</f>
        <v>0</v>
      </c>
      <c r="W56" s="4">
        <v>113970.8</v>
      </c>
      <c r="X56" s="4"/>
      <c r="Y56" s="4">
        <f t="shared" si="8"/>
        <v>113970.8</v>
      </c>
      <c r="Z56" s="4">
        <v>-34269.599999999999</v>
      </c>
      <c r="AA56" s="4">
        <f t="shared" si="182"/>
        <v>79701.200000000012</v>
      </c>
      <c r="AB56" s="4">
        <v>-79701.2</v>
      </c>
      <c r="AC56" s="4">
        <f t="shared" si="183"/>
        <v>0</v>
      </c>
      <c r="AD56" s="4"/>
      <c r="AE56" s="4">
        <f t="shared" si="184"/>
        <v>0</v>
      </c>
      <c r="AF56" s="4"/>
      <c r="AG56" s="4">
        <f t="shared" si="185"/>
        <v>0</v>
      </c>
      <c r="AH56" s="4"/>
      <c r="AI56" s="4">
        <f t="shared" si="9"/>
        <v>0</v>
      </c>
      <c r="AJ56" s="32"/>
      <c r="AK56" s="4">
        <f t="shared" si="186"/>
        <v>0</v>
      </c>
      <c r="AL56" s="27"/>
      <c r="AM56" s="4">
        <f t="shared" si="187"/>
        <v>0</v>
      </c>
      <c r="AN56" s="4">
        <v>0</v>
      </c>
      <c r="AO56" s="3">
        <v>0</v>
      </c>
      <c r="AP56" s="3">
        <f t="shared" si="12"/>
        <v>0</v>
      </c>
      <c r="AQ56" s="3"/>
      <c r="AR56" s="3">
        <f t="shared" si="188"/>
        <v>0</v>
      </c>
      <c r="AS56" s="3"/>
      <c r="AT56" s="3">
        <f t="shared" si="189"/>
        <v>0</v>
      </c>
      <c r="AU56" s="3"/>
      <c r="AV56" s="3">
        <f t="shared" si="190"/>
        <v>0</v>
      </c>
      <c r="AW56" s="3"/>
      <c r="AX56" s="3">
        <f t="shared" si="191"/>
        <v>0</v>
      </c>
      <c r="AY56" s="3"/>
      <c r="AZ56" s="3">
        <f t="shared" si="17"/>
        <v>0</v>
      </c>
      <c r="BA56" s="30"/>
      <c r="BB56" s="3">
        <f t="shared" si="192"/>
        <v>0</v>
      </c>
      <c r="BC56" s="5" t="s">
        <v>315</v>
      </c>
      <c r="BD56" s="5">
        <v>0</v>
      </c>
    </row>
    <row r="57" spans="1:56" ht="37.5" x14ac:dyDescent="0.3">
      <c r="A57" s="100"/>
      <c r="B57" s="38" t="s">
        <v>125</v>
      </c>
      <c r="C57" s="38" t="s">
        <v>11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32"/>
      <c r="T57" s="4"/>
      <c r="U57" s="27">
        <f>U59+U60</f>
        <v>50792.244000000006</v>
      </c>
      <c r="V57" s="32">
        <f t="shared" ref="V57:V60" si="193">T57+U57</f>
        <v>50792.244000000006</v>
      </c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32"/>
      <c r="AK57" s="4"/>
      <c r="AL57" s="27"/>
      <c r="AM57" s="32">
        <f t="shared" si="187"/>
        <v>0</v>
      </c>
      <c r="AN57" s="4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0"/>
      <c r="BB57" s="35">
        <f t="shared" si="192"/>
        <v>0</v>
      </c>
      <c r="BC57" s="82"/>
      <c r="BD57" s="82"/>
    </row>
    <row r="58" spans="1:56" x14ac:dyDescent="0.3">
      <c r="A58" s="101"/>
      <c r="B58" s="38" t="s">
        <v>119</v>
      </c>
      <c r="C58" s="38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32"/>
      <c r="T58" s="4"/>
      <c r="U58" s="27"/>
      <c r="V58" s="32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32"/>
      <c r="AK58" s="4"/>
      <c r="AL58" s="27"/>
      <c r="AM58" s="32"/>
      <c r="AN58" s="4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0"/>
      <c r="BB58" s="35"/>
      <c r="BC58" s="82"/>
      <c r="BD58" s="82"/>
    </row>
    <row r="59" spans="1:56" s="5" customFormat="1" hidden="1" x14ac:dyDescent="0.3">
      <c r="A59" s="64"/>
      <c r="B59" s="15" t="s">
        <v>6</v>
      </c>
      <c r="C59" s="60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32"/>
      <c r="T59" s="4"/>
      <c r="U59" s="27">
        <v>4174.9440000000004</v>
      </c>
      <c r="V59" s="4">
        <f t="shared" si="193"/>
        <v>4174.9440000000004</v>
      </c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32"/>
      <c r="AK59" s="4"/>
      <c r="AL59" s="27"/>
      <c r="AM59" s="4">
        <f t="shared" si="187"/>
        <v>0</v>
      </c>
      <c r="AN59" s="4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0"/>
      <c r="BB59" s="3">
        <f t="shared" si="192"/>
        <v>0</v>
      </c>
      <c r="BC59" s="5" t="s">
        <v>401</v>
      </c>
      <c r="BD59" s="5">
        <v>0</v>
      </c>
    </row>
    <row r="60" spans="1:56" x14ac:dyDescent="0.3">
      <c r="A60" s="101"/>
      <c r="B60" s="38" t="s">
        <v>123</v>
      </c>
      <c r="C60" s="38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32"/>
      <c r="T60" s="4"/>
      <c r="U60" s="27">
        <v>46617.3</v>
      </c>
      <c r="V60" s="32">
        <f t="shared" si="193"/>
        <v>46617.3</v>
      </c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32"/>
      <c r="AK60" s="4"/>
      <c r="AL60" s="27"/>
      <c r="AM60" s="32">
        <f t="shared" si="187"/>
        <v>0</v>
      </c>
      <c r="AN60" s="4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0"/>
      <c r="BB60" s="35">
        <f t="shared" si="192"/>
        <v>0</v>
      </c>
      <c r="BC60" s="82"/>
      <c r="BD60" s="82"/>
    </row>
    <row r="61" spans="1:56" ht="56.25" x14ac:dyDescent="0.3">
      <c r="A61" s="102" t="s">
        <v>159</v>
      </c>
      <c r="B61" s="38" t="s">
        <v>127</v>
      </c>
      <c r="C61" s="96" t="s">
        <v>58</v>
      </c>
      <c r="D61" s="4">
        <f>D63+D64+D65</f>
        <v>103095.3</v>
      </c>
      <c r="E61" s="4">
        <f>E63+E64+E65</f>
        <v>0</v>
      </c>
      <c r="F61" s="4">
        <f t="shared" si="4"/>
        <v>103095.3</v>
      </c>
      <c r="G61" s="4">
        <f>G63+G64+G65</f>
        <v>8789.0679999999993</v>
      </c>
      <c r="H61" s="4">
        <f t="shared" si="177"/>
        <v>111884.368</v>
      </c>
      <c r="I61" s="4">
        <f>I63+I64+I65</f>
        <v>0</v>
      </c>
      <c r="J61" s="4">
        <f t="shared" si="178"/>
        <v>111884.368</v>
      </c>
      <c r="K61" s="4">
        <f>K63+K64+K65</f>
        <v>-30281.743999999999</v>
      </c>
      <c r="L61" s="4">
        <f t="shared" si="179"/>
        <v>81602.624000000011</v>
      </c>
      <c r="M61" s="4">
        <f>M63+M64+M65</f>
        <v>0</v>
      </c>
      <c r="N61" s="4">
        <f>L61+M61</f>
        <v>81602.624000000011</v>
      </c>
      <c r="O61" s="4">
        <f>O63+O64+O65</f>
        <v>0</v>
      </c>
      <c r="P61" s="4">
        <f>N61+O61</f>
        <v>81602.624000000011</v>
      </c>
      <c r="Q61" s="4">
        <f>Q63+Q64+Q65</f>
        <v>0</v>
      </c>
      <c r="R61" s="3">
        <f t="shared" si="5"/>
        <v>81602.624000000011</v>
      </c>
      <c r="S61" s="32">
        <f>S63+S64+S65</f>
        <v>0</v>
      </c>
      <c r="T61" s="3">
        <f t="shared" si="180"/>
        <v>81602.624000000011</v>
      </c>
      <c r="U61" s="27">
        <f>U63+U64+U65</f>
        <v>0</v>
      </c>
      <c r="V61" s="35">
        <f t="shared" si="181"/>
        <v>81602.624000000011</v>
      </c>
      <c r="W61" s="4">
        <f t="shared" ref="W61:AN61" si="194">W63+W64+W65</f>
        <v>318972.30000000005</v>
      </c>
      <c r="X61" s="4">
        <f t="shared" ref="X61:Z61" si="195">X63+X64+X65</f>
        <v>0</v>
      </c>
      <c r="Y61" s="4">
        <f t="shared" si="8"/>
        <v>318972.30000000005</v>
      </c>
      <c r="Z61" s="4">
        <f t="shared" si="195"/>
        <v>0</v>
      </c>
      <c r="AA61" s="4">
        <f t="shared" si="182"/>
        <v>318972.30000000005</v>
      </c>
      <c r="AB61" s="4">
        <f t="shared" ref="AB61" si="196">AB63+AB64+AB65</f>
        <v>68730.099999999991</v>
      </c>
      <c r="AC61" s="4">
        <f t="shared" si="183"/>
        <v>387702.4</v>
      </c>
      <c r="AD61" s="4">
        <f t="shared" ref="AD61:AF61" si="197">AD63+AD64+AD65</f>
        <v>0</v>
      </c>
      <c r="AE61" s="4">
        <f t="shared" si="184"/>
        <v>387702.4</v>
      </c>
      <c r="AF61" s="4">
        <f t="shared" si="197"/>
        <v>0</v>
      </c>
      <c r="AG61" s="4">
        <f t="shared" si="185"/>
        <v>387702.4</v>
      </c>
      <c r="AH61" s="4">
        <f t="shared" ref="AH61:AJ61" si="198">AH63+AH64+AH65</f>
        <v>0</v>
      </c>
      <c r="AI61" s="3">
        <f t="shared" si="9"/>
        <v>387702.4</v>
      </c>
      <c r="AJ61" s="32">
        <f t="shared" si="198"/>
        <v>0</v>
      </c>
      <c r="AK61" s="3">
        <f t="shared" si="186"/>
        <v>387702.4</v>
      </c>
      <c r="AL61" s="27">
        <f t="shared" ref="AL61" si="199">AL63+AL64+AL65</f>
        <v>-4542.3999999999996</v>
      </c>
      <c r="AM61" s="35">
        <f t="shared" si="187"/>
        <v>383160</v>
      </c>
      <c r="AN61" s="4">
        <f t="shared" si="194"/>
        <v>307175.10000000003</v>
      </c>
      <c r="AO61" s="3">
        <f t="shared" ref="AO61:AQ61" si="200">AO63+AO64+AO65</f>
        <v>0</v>
      </c>
      <c r="AP61" s="3">
        <f t="shared" si="12"/>
        <v>307175.10000000003</v>
      </c>
      <c r="AQ61" s="3">
        <f t="shared" si="200"/>
        <v>-34269.4</v>
      </c>
      <c r="AR61" s="3">
        <f t="shared" si="188"/>
        <v>272905.7</v>
      </c>
      <c r="AS61" s="3">
        <f t="shared" ref="AS61:AU61" si="201">AS63+AS64+AS65</f>
        <v>70490.3</v>
      </c>
      <c r="AT61" s="3">
        <f t="shared" si="189"/>
        <v>343396</v>
      </c>
      <c r="AU61" s="3">
        <f t="shared" si="201"/>
        <v>0</v>
      </c>
      <c r="AV61" s="3">
        <f t="shared" si="190"/>
        <v>343396</v>
      </c>
      <c r="AW61" s="3">
        <f t="shared" ref="AW61:AY61" si="202">AW63+AW64+AW65</f>
        <v>0</v>
      </c>
      <c r="AX61" s="3">
        <f t="shared" si="191"/>
        <v>343396</v>
      </c>
      <c r="AY61" s="3">
        <f t="shared" si="202"/>
        <v>0</v>
      </c>
      <c r="AZ61" s="3">
        <f t="shared" si="17"/>
        <v>343396</v>
      </c>
      <c r="BA61" s="30">
        <f t="shared" ref="BA61" si="203">BA63+BA64+BA65</f>
        <v>0</v>
      </c>
      <c r="BB61" s="35">
        <f t="shared" si="192"/>
        <v>343396</v>
      </c>
      <c r="BC61" s="82"/>
      <c r="BD61" s="82"/>
    </row>
    <row r="62" spans="1:56" x14ac:dyDescent="0.3">
      <c r="A62" s="61"/>
      <c r="B62" s="38" t="s">
        <v>9</v>
      </c>
      <c r="C62" s="38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"/>
      <c r="S62" s="32"/>
      <c r="T62" s="3"/>
      <c r="U62" s="27"/>
      <c r="V62" s="35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3"/>
      <c r="AJ62" s="32"/>
      <c r="AK62" s="3"/>
      <c r="AL62" s="27"/>
      <c r="AM62" s="35"/>
      <c r="AN62" s="4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0"/>
      <c r="BB62" s="35"/>
      <c r="BC62" s="82"/>
      <c r="BD62" s="82"/>
    </row>
    <row r="63" spans="1:56" s="5" customFormat="1" hidden="1" x14ac:dyDescent="0.3">
      <c r="A63" s="12"/>
      <c r="B63" s="15" t="s">
        <v>6</v>
      </c>
      <c r="C63" s="1"/>
      <c r="D63" s="4">
        <v>103095.3</v>
      </c>
      <c r="E63" s="4"/>
      <c r="F63" s="4">
        <f t="shared" si="4"/>
        <v>103095.3</v>
      </c>
      <c r="G63" s="4">
        <v>8789.0679999999993</v>
      </c>
      <c r="H63" s="4">
        <f t="shared" ref="H63:H67" si="204">F63+G63</f>
        <v>111884.368</v>
      </c>
      <c r="I63" s="4"/>
      <c r="J63" s="4">
        <f t="shared" ref="J63:J67" si="205">H63+I63</f>
        <v>111884.368</v>
      </c>
      <c r="K63" s="4">
        <v>-94190.144</v>
      </c>
      <c r="L63" s="4">
        <f t="shared" ref="L63:L67" si="206">J63+K63</f>
        <v>17694.224000000002</v>
      </c>
      <c r="M63" s="4"/>
      <c r="N63" s="4">
        <f>L63+M63</f>
        <v>17694.224000000002</v>
      </c>
      <c r="O63" s="4"/>
      <c r="P63" s="4">
        <f>N63+O63</f>
        <v>17694.224000000002</v>
      </c>
      <c r="Q63" s="4"/>
      <c r="R63" s="4">
        <f t="shared" si="5"/>
        <v>17694.224000000002</v>
      </c>
      <c r="S63" s="32"/>
      <c r="T63" s="4">
        <f t="shared" ref="T63:T67" si="207">R63+S63</f>
        <v>17694.224000000002</v>
      </c>
      <c r="U63" s="27"/>
      <c r="V63" s="4">
        <f t="shared" ref="V63:V67" si="208">T63+U63</f>
        <v>17694.224000000002</v>
      </c>
      <c r="W63" s="4">
        <v>112002.7</v>
      </c>
      <c r="X63" s="4"/>
      <c r="Y63" s="4">
        <f t="shared" si="8"/>
        <v>112002.7</v>
      </c>
      <c r="Z63" s="4"/>
      <c r="AA63" s="4">
        <f t="shared" ref="AA63:AA67" si="209">Y63+Z63</f>
        <v>112002.7</v>
      </c>
      <c r="AB63" s="4">
        <v>-96644</v>
      </c>
      <c r="AC63" s="4">
        <f t="shared" ref="AC63:AC67" si="210">AA63+AB63</f>
        <v>15358.699999999997</v>
      </c>
      <c r="AD63" s="4"/>
      <c r="AE63" s="4">
        <f t="shared" ref="AE63:AE67" si="211">AC63+AD63</f>
        <v>15358.699999999997</v>
      </c>
      <c r="AF63" s="4"/>
      <c r="AG63" s="4">
        <f t="shared" ref="AG63:AG67" si="212">AE63+AF63</f>
        <v>15358.699999999997</v>
      </c>
      <c r="AH63" s="4"/>
      <c r="AI63" s="4">
        <f t="shared" si="9"/>
        <v>15358.699999999997</v>
      </c>
      <c r="AJ63" s="32"/>
      <c r="AK63" s="4">
        <f t="shared" ref="AK63:AK67" si="213">AI63+AJ63</f>
        <v>15358.699999999997</v>
      </c>
      <c r="AL63" s="27"/>
      <c r="AM63" s="4">
        <f t="shared" ref="AM63:AM67" si="214">AK63+AL63</f>
        <v>15358.699999999997</v>
      </c>
      <c r="AN63" s="4">
        <v>0</v>
      </c>
      <c r="AO63" s="3">
        <v>0</v>
      </c>
      <c r="AP63" s="3">
        <f t="shared" si="12"/>
        <v>0</v>
      </c>
      <c r="AQ63" s="3"/>
      <c r="AR63" s="3">
        <f t="shared" ref="AR63:AR67" si="215">AP63+AQ63</f>
        <v>0</v>
      </c>
      <c r="AS63" s="3"/>
      <c r="AT63" s="3">
        <f t="shared" ref="AT63:AT67" si="216">AR63+AS63</f>
        <v>0</v>
      </c>
      <c r="AU63" s="3"/>
      <c r="AV63" s="3">
        <f t="shared" ref="AV63:AV67" si="217">AT63+AU63</f>
        <v>0</v>
      </c>
      <c r="AW63" s="3"/>
      <c r="AX63" s="3">
        <f t="shared" ref="AX63:AX67" si="218">AV63+AW63</f>
        <v>0</v>
      </c>
      <c r="AY63" s="3"/>
      <c r="AZ63" s="3">
        <f t="shared" si="17"/>
        <v>0</v>
      </c>
      <c r="BA63" s="30"/>
      <c r="BB63" s="3">
        <f t="shared" ref="BB63:BB67" si="219">AZ63+BA63</f>
        <v>0</v>
      </c>
      <c r="BC63" s="5" t="s">
        <v>329</v>
      </c>
      <c r="BD63" s="5">
        <v>0</v>
      </c>
    </row>
    <row r="64" spans="1:56" x14ac:dyDescent="0.3">
      <c r="A64" s="61"/>
      <c r="B64" s="38" t="s">
        <v>123</v>
      </c>
      <c r="C64" s="38"/>
      <c r="D64" s="4">
        <v>0</v>
      </c>
      <c r="E64" s="4"/>
      <c r="F64" s="4">
        <f t="shared" si="4"/>
        <v>0</v>
      </c>
      <c r="G64" s="4"/>
      <c r="H64" s="4">
        <f t="shared" si="204"/>
        <v>0</v>
      </c>
      <c r="I64" s="4"/>
      <c r="J64" s="4">
        <f t="shared" si="205"/>
        <v>0</v>
      </c>
      <c r="K64" s="4">
        <v>63908.4</v>
      </c>
      <c r="L64" s="4">
        <f t="shared" si="206"/>
        <v>63908.4</v>
      </c>
      <c r="M64" s="4"/>
      <c r="N64" s="4">
        <f>L64+M64</f>
        <v>63908.4</v>
      </c>
      <c r="O64" s="4"/>
      <c r="P64" s="4">
        <f>N64+O64</f>
        <v>63908.4</v>
      </c>
      <c r="Q64" s="4"/>
      <c r="R64" s="3">
        <f t="shared" si="5"/>
        <v>63908.4</v>
      </c>
      <c r="S64" s="32"/>
      <c r="T64" s="3">
        <f t="shared" si="207"/>
        <v>63908.4</v>
      </c>
      <c r="U64" s="27"/>
      <c r="V64" s="35">
        <f t="shared" si="208"/>
        <v>63908.4</v>
      </c>
      <c r="W64" s="4">
        <v>29124</v>
      </c>
      <c r="X64" s="4"/>
      <c r="Y64" s="4">
        <f t="shared" si="8"/>
        <v>29124</v>
      </c>
      <c r="Z64" s="4"/>
      <c r="AA64" s="4">
        <f t="shared" si="209"/>
        <v>29124</v>
      </c>
      <c r="AB64" s="4">
        <v>85672.9</v>
      </c>
      <c r="AC64" s="4">
        <f t="shared" si="210"/>
        <v>114796.9</v>
      </c>
      <c r="AD64" s="4"/>
      <c r="AE64" s="4">
        <f t="shared" si="211"/>
        <v>114796.9</v>
      </c>
      <c r="AF64" s="4"/>
      <c r="AG64" s="4">
        <f t="shared" si="212"/>
        <v>114796.9</v>
      </c>
      <c r="AH64" s="4"/>
      <c r="AI64" s="3">
        <f t="shared" si="9"/>
        <v>114796.9</v>
      </c>
      <c r="AJ64" s="32"/>
      <c r="AK64" s="3">
        <f t="shared" si="213"/>
        <v>114796.9</v>
      </c>
      <c r="AL64" s="27">
        <v>-4542.3999999999996</v>
      </c>
      <c r="AM64" s="35">
        <f t="shared" si="214"/>
        <v>110254.5</v>
      </c>
      <c r="AN64" s="4">
        <v>15358.7</v>
      </c>
      <c r="AO64" s="3"/>
      <c r="AP64" s="3">
        <f t="shared" si="12"/>
        <v>15358.7</v>
      </c>
      <c r="AQ64" s="3"/>
      <c r="AR64" s="3">
        <f t="shared" si="215"/>
        <v>15358.7</v>
      </c>
      <c r="AS64" s="3">
        <v>70490.3</v>
      </c>
      <c r="AT64" s="3">
        <f t="shared" si="216"/>
        <v>85849</v>
      </c>
      <c r="AU64" s="3"/>
      <c r="AV64" s="3">
        <f t="shared" si="217"/>
        <v>85849</v>
      </c>
      <c r="AW64" s="3"/>
      <c r="AX64" s="3">
        <f t="shared" si="218"/>
        <v>85849</v>
      </c>
      <c r="AY64" s="3"/>
      <c r="AZ64" s="3">
        <f t="shared" si="17"/>
        <v>85849</v>
      </c>
      <c r="BA64" s="30"/>
      <c r="BB64" s="35">
        <f t="shared" si="219"/>
        <v>85849</v>
      </c>
      <c r="BC64" s="82" t="s">
        <v>400</v>
      </c>
      <c r="BD64" s="82"/>
    </row>
    <row r="65" spans="1:56" x14ac:dyDescent="0.3">
      <c r="A65" s="61"/>
      <c r="B65" s="38" t="s">
        <v>124</v>
      </c>
      <c r="C65" s="38"/>
      <c r="D65" s="4">
        <v>0</v>
      </c>
      <c r="E65" s="4"/>
      <c r="F65" s="4">
        <f t="shared" si="4"/>
        <v>0</v>
      </c>
      <c r="G65" s="4"/>
      <c r="H65" s="4">
        <f t="shared" si="204"/>
        <v>0</v>
      </c>
      <c r="I65" s="4"/>
      <c r="J65" s="4">
        <f t="shared" si="205"/>
        <v>0</v>
      </c>
      <c r="K65" s="4"/>
      <c r="L65" s="4">
        <f t="shared" si="206"/>
        <v>0</v>
      </c>
      <c r="M65" s="4"/>
      <c r="N65" s="4">
        <f>L65+M65</f>
        <v>0</v>
      </c>
      <c r="O65" s="4"/>
      <c r="P65" s="4">
        <f>N65+O65</f>
        <v>0</v>
      </c>
      <c r="Q65" s="4"/>
      <c r="R65" s="3">
        <f t="shared" si="5"/>
        <v>0</v>
      </c>
      <c r="S65" s="32"/>
      <c r="T65" s="3">
        <f t="shared" si="207"/>
        <v>0</v>
      </c>
      <c r="U65" s="27"/>
      <c r="V65" s="35">
        <f t="shared" si="208"/>
        <v>0</v>
      </c>
      <c r="W65" s="4">
        <v>177845.6</v>
      </c>
      <c r="X65" s="4"/>
      <c r="Y65" s="4">
        <f t="shared" si="8"/>
        <v>177845.6</v>
      </c>
      <c r="Z65" s="4"/>
      <c r="AA65" s="4">
        <f t="shared" si="209"/>
        <v>177845.6</v>
      </c>
      <c r="AB65" s="4">
        <v>79701.2</v>
      </c>
      <c r="AC65" s="4">
        <f t="shared" si="210"/>
        <v>257546.8</v>
      </c>
      <c r="AD65" s="4"/>
      <c r="AE65" s="4">
        <f t="shared" si="211"/>
        <v>257546.8</v>
      </c>
      <c r="AF65" s="4"/>
      <c r="AG65" s="4">
        <f t="shared" si="212"/>
        <v>257546.8</v>
      </c>
      <c r="AH65" s="4"/>
      <c r="AI65" s="3">
        <f t="shared" si="9"/>
        <v>257546.8</v>
      </c>
      <c r="AJ65" s="32"/>
      <c r="AK65" s="3">
        <f t="shared" si="213"/>
        <v>257546.8</v>
      </c>
      <c r="AL65" s="27"/>
      <c r="AM65" s="35">
        <f t="shared" si="214"/>
        <v>257546.8</v>
      </c>
      <c r="AN65" s="4">
        <v>291816.40000000002</v>
      </c>
      <c r="AO65" s="3"/>
      <c r="AP65" s="3">
        <f t="shared" si="12"/>
        <v>291816.40000000002</v>
      </c>
      <c r="AQ65" s="3">
        <v>-34269.4</v>
      </c>
      <c r="AR65" s="3">
        <f t="shared" si="215"/>
        <v>257547.00000000003</v>
      </c>
      <c r="AS65" s="3"/>
      <c r="AT65" s="3">
        <f t="shared" si="216"/>
        <v>257547.00000000003</v>
      </c>
      <c r="AU65" s="3"/>
      <c r="AV65" s="3">
        <f t="shared" si="217"/>
        <v>257547.00000000003</v>
      </c>
      <c r="AW65" s="3"/>
      <c r="AX65" s="3">
        <f t="shared" si="218"/>
        <v>257547.00000000003</v>
      </c>
      <c r="AY65" s="3"/>
      <c r="AZ65" s="3">
        <f t="shared" si="17"/>
        <v>257547.00000000003</v>
      </c>
      <c r="BA65" s="30"/>
      <c r="BB65" s="35">
        <f t="shared" si="219"/>
        <v>257547.00000000003</v>
      </c>
      <c r="BC65" s="82" t="s">
        <v>315</v>
      </c>
      <c r="BD65" s="82"/>
    </row>
    <row r="66" spans="1:56" ht="56.25" x14ac:dyDescent="0.3">
      <c r="A66" s="61" t="s">
        <v>167</v>
      </c>
      <c r="B66" s="38" t="s">
        <v>149</v>
      </c>
      <c r="C66" s="96" t="s">
        <v>58</v>
      </c>
      <c r="D66" s="4">
        <v>0</v>
      </c>
      <c r="E66" s="4"/>
      <c r="F66" s="4">
        <f t="shared" si="4"/>
        <v>0</v>
      </c>
      <c r="G66" s="4">
        <v>5800.2259999999997</v>
      </c>
      <c r="H66" s="4">
        <f t="shared" si="204"/>
        <v>5800.2259999999997</v>
      </c>
      <c r="I66" s="4"/>
      <c r="J66" s="4">
        <f t="shared" si="205"/>
        <v>5800.2259999999997</v>
      </c>
      <c r="K66" s="4"/>
      <c r="L66" s="4">
        <f t="shared" si="206"/>
        <v>5800.2259999999997</v>
      </c>
      <c r="M66" s="4"/>
      <c r="N66" s="4">
        <f>L66+M66</f>
        <v>5800.2259999999997</v>
      </c>
      <c r="O66" s="4">
        <v>6880.4740000000002</v>
      </c>
      <c r="P66" s="4">
        <f>N66+O66</f>
        <v>12680.7</v>
      </c>
      <c r="Q66" s="4"/>
      <c r="R66" s="3">
        <f t="shared" si="5"/>
        <v>12680.7</v>
      </c>
      <c r="S66" s="32"/>
      <c r="T66" s="3">
        <f t="shared" si="207"/>
        <v>12680.7</v>
      </c>
      <c r="U66" s="27"/>
      <c r="V66" s="35">
        <f t="shared" si="208"/>
        <v>12680.7</v>
      </c>
      <c r="W66" s="4">
        <v>39792.400000000001</v>
      </c>
      <c r="X66" s="4"/>
      <c r="Y66" s="4">
        <f t="shared" si="8"/>
        <v>39792.400000000001</v>
      </c>
      <c r="Z66" s="4"/>
      <c r="AA66" s="4">
        <f t="shared" si="209"/>
        <v>39792.400000000001</v>
      </c>
      <c r="AB66" s="4"/>
      <c r="AC66" s="4">
        <f t="shared" si="210"/>
        <v>39792.400000000001</v>
      </c>
      <c r="AD66" s="4"/>
      <c r="AE66" s="4">
        <f t="shared" si="211"/>
        <v>39792.400000000001</v>
      </c>
      <c r="AF66" s="4">
        <v>-6880.4740000000002</v>
      </c>
      <c r="AG66" s="4">
        <f t="shared" si="212"/>
        <v>32911.925999999999</v>
      </c>
      <c r="AH66" s="4"/>
      <c r="AI66" s="3">
        <f t="shared" si="9"/>
        <v>32911.925999999999</v>
      </c>
      <c r="AJ66" s="32"/>
      <c r="AK66" s="3">
        <f t="shared" si="213"/>
        <v>32911.925999999999</v>
      </c>
      <c r="AL66" s="27"/>
      <c r="AM66" s="35">
        <f t="shared" si="214"/>
        <v>32911.925999999999</v>
      </c>
      <c r="AN66" s="4">
        <v>58995.4</v>
      </c>
      <c r="AO66" s="3"/>
      <c r="AP66" s="3">
        <f t="shared" si="12"/>
        <v>58995.4</v>
      </c>
      <c r="AQ66" s="3"/>
      <c r="AR66" s="3">
        <f t="shared" si="215"/>
        <v>58995.4</v>
      </c>
      <c r="AS66" s="3"/>
      <c r="AT66" s="3">
        <f t="shared" si="216"/>
        <v>58995.4</v>
      </c>
      <c r="AU66" s="3"/>
      <c r="AV66" s="3">
        <f t="shared" si="217"/>
        <v>58995.4</v>
      </c>
      <c r="AW66" s="3"/>
      <c r="AX66" s="3">
        <f t="shared" si="218"/>
        <v>58995.4</v>
      </c>
      <c r="AY66" s="3"/>
      <c r="AZ66" s="3">
        <f t="shared" si="17"/>
        <v>58995.4</v>
      </c>
      <c r="BA66" s="30"/>
      <c r="BB66" s="35">
        <f t="shared" si="219"/>
        <v>58995.4</v>
      </c>
      <c r="BC66" s="82" t="s">
        <v>257</v>
      </c>
      <c r="BD66" s="82"/>
    </row>
    <row r="67" spans="1:56" ht="56.25" x14ac:dyDescent="0.3">
      <c r="A67" s="61" t="s">
        <v>168</v>
      </c>
      <c r="B67" s="38" t="s">
        <v>128</v>
      </c>
      <c r="C67" s="96" t="s">
        <v>58</v>
      </c>
      <c r="D67" s="4">
        <f>D69+D70</f>
        <v>157514.5</v>
      </c>
      <c r="E67" s="4">
        <f>E69+E70</f>
        <v>0</v>
      </c>
      <c r="F67" s="4">
        <f t="shared" si="4"/>
        <v>157514.5</v>
      </c>
      <c r="G67" s="4">
        <f>G69+G70</f>
        <v>11477.304</v>
      </c>
      <c r="H67" s="4">
        <f t="shared" si="204"/>
        <v>168991.804</v>
      </c>
      <c r="I67" s="4">
        <f>I69+I70</f>
        <v>0</v>
      </c>
      <c r="J67" s="4">
        <f t="shared" si="205"/>
        <v>168991.804</v>
      </c>
      <c r="K67" s="4">
        <f>K69+K70</f>
        <v>0</v>
      </c>
      <c r="L67" s="4">
        <f t="shared" si="206"/>
        <v>168991.804</v>
      </c>
      <c r="M67" s="4">
        <f>M69+M70</f>
        <v>0</v>
      </c>
      <c r="N67" s="4">
        <f>L67+M67</f>
        <v>168991.804</v>
      </c>
      <c r="O67" s="4">
        <f>O69+O70</f>
        <v>-6880.4740000000002</v>
      </c>
      <c r="P67" s="4">
        <f>N67+O67</f>
        <v>162111.33000000002</v>
      </c>
      <c r="Q67" s="4">
        <f>Q69+Q70</f>
        <v>-112876.507</v>
      </c>
      <c r="R67" s="3">
        <f t="shared" si="5"/>
        <v>49234.823000000019</v>
      </c>
      <c r="S67" s="32">
        <f>S69+S70</f>
        <v>0</v>
      </c>
      <c r="T67" s="3">
        <f t="shared" si="207"/>
        <v>49234.823000000019</v>
      </c>
      <c r="U67" s="27">
        <f>U69+U70</f>
        <v>0</v>
      </c>
      <c r="V67" s="35">
        <f t="shared" si="208"/>
        <v>49234.823000000019</v>
      </c>
      <c r="W67" s="4">
        <f t="shared" ref="W67:AN67" si="220">W69+W70</f>
        <v>393678.30000000005</v>
      </c>
      <c r="X67" s="4">
        <f t="shared" ref="X67:Z67" si="221">X69+X70</f>
        <v>0</v>
      </c>
      <c r="Y67" s="4">
        <f t="shared" si="8"/>
        <v>393678.30000000005</v>
      </c>
      <c r="Z67" s="4">
        <f t="shared" si="221"/>
        <v>0</v>
      </c>
      <c r="AA67" s="4">
        <f t="shared" si="209"/>
        <v>393678.30000000005</v>
      </c>
      <c r="AB67" s="4">
        <f t="shared" ref="AB67" si="222">AB69+AB70</f>
        <v>0</v>
      </c>
      <c r="AC67" s="4">
        <f t="shared" si="210"/>
        <v>393678.30000000005</v>
      </c>
      <c r="AD67" s="4">
        <f t="shared" ref="AD67:AF67" si="223">AD69+AD70</f>
        <v>0</v>
      </c>
      <c r="AE67" s="4">
        <f t="shared" si="211"/>
        <v>393678.30000000005</v>
      </c>
      <c r="AF67" s="4">
        <f t="shared" si="223"/>
        <v>6880.4740000000002</v>
      </c>
      <c r="AG67" s="4">
        <f t="shared" si="212"/>
        <v>400558.77400000003</v>
      </c>
      <c r="AH67" s="4">
        <f t="shared" ref="AH67:AJ67" si="224">AH69+AH70</f>
        <v>112876.507</v>
      </c>
      <c r="AI67" s="3">
        <f t="shared" si="9"/>
        <v>513435.28100000002</v>
      </c>
      <c r="AJ67" s="32">
        <f t="shared" si="224"/>
        <v>0</v>
      </c>
      <c r="AK67" s="3">
        <f t="shared" si="213"/>
        <v>513435.28100000002</v>
      </c>
      <c r="AL67" s="27">
        <f t="shared" ref="AL67" si="225">AL69+AL70</f>
        <v>0</v>
      </c>
      <c r="AM67" s="35">
        <f t="shared" si="214"/>
        <v>513435.28100000002</v>
      </c>
      <c r="AN67" s="4">
        <f t="shared" si="220"/>
        <v>0</v>
      </c>
      <c r="AO67" s="3">
        <f t="shared" ref="AO67:AQ67" si="226">AO69+AO70</f>
        <v>0</v>
      </c>
      <c r="AP67" s="3">
        <f t="shared" si="12"/>
        <v>0</v>
      </c>
      <c r="AQ67" s="3">
        <f t="shared" si="226"/>
        <v>0</v>
      </c>
      <c r="AR67" s="3">
        <f t="shared" si="215"/>
        <v>0</v>
      </c>
      <c r="AS67" s="3">
        <f t="shared" ref="AS67:AU67" si="227">AS69+AS70</f>
        <v>0</v>
      </c>
      <c r="AT67" s="3">
        <f t="shared" si="216"/>
        <v>0</v>
      </c>
      <c r="AU67" s="3">
        <f t="shared" si="227"/>
        <v>0</v>
      </c>
      <c r="AV67" s="3">
        <f t="shared" si="217"/>
        <v>0</v>
      </c>
      <c r="AW67" s="3">
        <f t="shared" ref="AW67:AY67" si="228">AW69+AW70</f>
        <v>0</v>
      </c>
      <c r="AX67" s="3">
        <f t="shared" si="218"/>
        <v>0</v>
      </c>
      <c r="AY67" s="3">
        <f t="shared" si="228"/>
        <v>0</v>
      </c>
      <c r="AZ67" s="3">
        <f t="shared" si="17"/>
        <v>0</v>
      </c>
      <c r="BA67" s="30">
        <f t="shared" ref="BA67" si="229">BA69+BA70</f>
        <v>0</v>
      </c>
      <c r="BB67" s="35">
        <f t="shared" si="219"/>
        <v>0</v>
      </c>
      <c r="BC67" s="82"/>
      <c r="BD67" s="82"/>
    </row>
    <row r="68" spans="1:56" x14ac:dyDescent="0.3">
      <c r="A68" s="61"/>
      <c r="B68" s="38" t="s">
        <v>119</v>
      </c>
      <c r="C68" s="38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3"/>
      <c r="S68" s="32"/>
      <c r="T68" s="3"/>
      <c r="U68" s="27"/>
      <c r="V68" s="35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3"/>
      <c r="AJ68" s="32"/>
      <c r="AK68" s="3"/>
      <c r="AL68" s="27"/>
      <c r="AM68" s="35"/>
      <c r="AN68" s="4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0"/>
      <c r="BB68" s="35"/>
      <c r="BC68" s="82"/>
      <c r="BD68" s="82"/>
    </row>
    <row r="69" spans="1:56" s="5" customFormat="1" hidden="1" x14ac:dyDescent="0.3">
      <c r="A69" s="12"/>
      <c r="B69" s="15" t="s">
        <v>6</v>
      </c>
      <c r="C69" s="1"/>
      <c r="D69" s="4">
        <v>122590.7</v>
      </c>
      <c r="E69" s="4"/>
      <c r="F69" s="4">
        <f t="shared" si="4"/>
        <v>122590.7</v>
      </c>
      <c r="G69" s="4">
        <v>11477.304</v>
      </c>
      <c r="H69" s="4">
        <f t="shared" ref="H69:H71" si="230">F69+G69</f>
        <v>134068.00399999999</v>
      </c>
      <c r="I69" s="4"/>
      <c r="J69" s="4">
        <f t="shared" ref="J69:J71" si="231">H69+I69</f>
        <v>134068.00399999999</v>
      </c>
      <c r="K69" s="4">
        <v>34923.800000000003</v>
      </c>
      <c r="L69" s="4">
        <f t="shared" ref="L69:L71" si="232">J69+K69</f>
        <v>168991.804</v>
      </c>
      <c r="M69" s="4"/>
      <c r="N69" s="4">
        <f>L69+M69</f>
        <v>168991.804</v>
      </c>
      <c r="O69" s="4">
        <f>-6880.474</f>
        <v>-6880.4740000000002</v>
      </c>
      <c r="P69" s="4">
        <f>N69+O69</f>
        <v>162111.33000000002</v>
      </c>
      <c r="Q69" s="4">
        <v>-112876.507</v>
      </c>
      <c r="R69" s="4">
        <f t="shared" si="5"/>
        <v>49234.823000000019</v>
      </c>
      <c r="S69" s="32"/>
      <c r="T69" s="4">
        <f t="shared" ref="T69:T71" si="233">R69+S69</f>
        <v>49234.823000000019</v>
      </c>
      <c r="U69" s="27"/>
      <c r="V69" s="4">
        <f t="shared" ref="V69:V71" si="234">T69+U69</f>
        <v>49234.823000000019</v>
      </c>
      <c r="W69" s="4">
        <v>125512.2</v>
      </c>
      <c r="X69" s="4"/>
      <c r="Y69" s="4">
        <f t="shared" si="8"/>
        <v>125512.2</v>
      </c>
      <c r="Z69" s="4"/>
      <c r="AA69" s="4">
        <f t="shared" ref="AA69:AA71" si="235">Y69+Z69</f>
        <v>125512.2</v>
      </c>
      <c r="AB69" s="4"/>
      <c r="AC69" s="4">
        <f t="shared" ref="AC69:AC71" si="236">AA69+AB69</f>
        <v>125512.2</v>
      </c>
      <c r="AD69" s="4"/>
      <c r="AE69" s="4">
        <f t="shared" ref="AE69:AE71" si="237">AC69+AD69</f>
        <v>125512.2</v>
      </c>
      <c r="AF69" s="4">
        <v>6880.4740000000002</v>
      </c>
      <c r="AG69" s="4">
        <f t="shared" ref="AG69:AG71" si="238">AE69+AF69</f>
        <v>132392.674</v>
      </c>
      <c r="AH69" s="4">
        <v>112876.507</v>
      </c>
      <c r="AI69" s="4">
        <f t="shared" si="9"/>
        <v>245269.18099999998</v>
      </c>
      <c r="AJ69" s="32"/>
      <c r="AK69" s="4">
        <f t="shared" ref="AK69:AK71" si="239">AI69+AJ69</f>
        <v>245269.18099999998</v>
      </c>
      <c r="AL69" s="27"/>
      <c r="AM69" s="4">
        <f t="shared" ref="AM69:AM71" si="240">AK69+AL69</f>
        <v>245269.18099999998</v>
      </c>
      <c r="AN69" s="4">
        <v>0</v>
      </c>
      <c r="AO69" s="3">
        <v>0</v>
      </c>
      <c r="AP69" s="3">
        <f t="shared" si="12"/>
        <v>0</v>
      </c>
      <c r="AQ69" s="3"/>
      <c r="AR69" s="3">
        <f t="shared" ref="AR69:AR71" si="241">AP69+AQ69</f>
        <v>0</v>
      </c>
      <c r="AS69" s="3"/>
      <c r="AT69" s="3">
        <f t="shared" ref="AT69:AT71" si="242">AR69+AS69</f>
        <v>0</v>
      </c>
      <c r="AU69" s="3"/>
      <c r="AV69" s="3">
        <f t="shared" ref="AV69:AV71" si="243">AT69+AU69</f>
        <v>0</v>
      </c>
      <c r="AW69" s="3"/>
      <c r="AX69" s="3">
        <f t="shared" ref="AX69:AX71" si="244">AV69+AW69</f>
        <v>0</v>
      </c>
      <c r="AY69" s="3"/>
      <c r="AZ69" s="3">
        <f t="shared" si="17"/>
        <v>0</v>
      </c>
      <c r="BA69" s="30"/>
      <c r="BB69" s="3">
        <f t="shared" ref="BB69:BB71" si="245">AZ69+BA69</f>
        <v>0</v>
      </c>
      <c r="BC69" s="5" t="s">
        <v>258</v>
      </c>
      <c r="BD69" s="5">
        <v>0</v>
      </c>
    </row>
    <row r="70" spans="1:56" x14ac:dyDescent="0.3">
      <c r="A70" s="61"/>
      <c r="B70" s="38" t="s">
        <v>123</v>
      </c>
      <c r="C70" s="38"/>
      <c r="D70" s="4">
        <v>34923.800000000003</v>
      </c>
      <c r="E70" s="4"/>
      <c r="F70" s="4">
        <f t="shared" si="4"/>
        <v>34923.800000000003</v>
      </c>
      <c r="G70" s="4"/>
      <c r="H70" s="4">
        <f t="shared" si="230"/>
        <v>34923.800000000003</v>
      </c>
      <c r="I70" s="4"/>
      <c r="J70" s="4">
        <f t="shared" si="231"/>
        <v>34923.800000000003</v>
      </c>
      <c r="K70" s="4">
        <v>-34923.800000000003</v>
      </c>
      <c r="L70" s="4">
        <f t="shared" si="232"/>
        <v>0</v>
      </c>
      <c r="M70" s="4"/>
      <c r="N70" s="4">
        <f>L70+M70</f>
        <v>0</v>
      </c>
      <c r="O70" s="4"/>
      <c r="P70" s="4">
        <f>N70+O70</f>
        <v>0</v>
      </c>
      <c r="Q70" s="4"/>
      <c r="R70" s="3">
        <f t="shared" si="5"/>
        <v>0</v>
      </c>
      <c r="S70" s="32"/>
      <c r="T70" s="3">
        <f t="shared" si="233"/>
        <v>0</v>
      </c>
      <c r="U70" s="27"/>
      <c r="V70" s="35">
        <f t="shared" si="234"/>
        <v>0</v>
      </c>
      <c r="W70" s="4">
        <v>268166.10000000003</v>
      </c>
      <c r="X70" s="4"/>
      <c r="Y70" s="4">
        <f t="shared" si="8"/>
        <v>268166.10000000003</v>
      </c>
      <c r="Z70" s="4"/>
      <c r="AA70" s="4">
        <f t="shared" si="235"/>
        <v>268166.10000000003</v>
      </c>
      <c r="AB70" s="4"/>
      <c r="AC70" s="4">
        <f t="shared" si="236"/>
        <v>268166.10000000003</v>
      </c>
      <c r="AD70" s="4"/>
      <c r="AE70" s="4">
        <f t="shared" si="237"/>
        <v>268166.10000000003</v>
      </c>
      <c r="AF70" s="4"/>
      <c r="AG70" s="4">
        <f t="shared" si="238"/>
        <v>268166.10000000003</v>
      </c>
      <c r="AH70" s="4"/>
      <c r="AI70" s="3">
        <f t="shared" si="9"/>
        <v>268166.10000000003</v>
      </c>
      <c r="AJ70" s="32"/>
      <c r="AK70" s="3">
        <f t="shared" si="239"/>
        <v>268166.10000000003</v>
      </c>
      <c r="AL70" s="27"/>
      <c r="AM70" s="35">
        <f t="shared" si="240"/>
        <v>268166.10000000003</v>
      </c>
      <c r="AN70" s="4">
        <v>0</v>
      </c>
      <c r="AO70" s="3">
        <v>0</v>
      </c>
      <c r="AP70" s="3">
        <f t="shared" si="12"/>
        <v>0</v>
      </c>
      <c r="AQ70" s="3"/>
      <c r="AR70" s="3">
        <f t="shared" si="241"/>
        <v>0</v>
      </c>
      <c r="AS70" s="3"/>
      <c r="AT70" s="3">
        <f t="shared" si="242"/>
        <v>0</v>
      </c>
      <c r="AU70" s="3"/>
      <c r="AV70" s="3">
        <f t="shared" si="243"/>
        <v>0</v>
      </c>
      <c r="AW70" s="3"/>
      <c r="AX70" s="3">
        <f t="shared" si="244"/>
        <v>0</v>
      </c>
      <c r="AY70" s="3"/>
      <c r="AZ70" s="3">
        <f t="shared" si="17"/>
        <v>0</v>
      </c>
      <c r="BA70" s="30"/>
      <c r="BB70" s="35">
        <f t="shared" si="245"/>
        <v>0</v>
      </c>
      <c r="BC70" s="82" t="s">
        <v>368</v>
      </c>
      <c r="BD70" s="82"/>
    </row>
    <row r="71" spans="1:56" ht="56.25" x14ac:dyDescent="0.3">
      <c r="A71" s="61" t="s">
        <v>169</v>
      </c>
      <c r="B71" s="38" t="s">
        <v>150</v>
      </c>
      <c r="C71" s="96" t="s">
        <v>58</v>
      </c>
      <c r="D71" s="4">
        <f>D73+D74</f>
        <v>0</v>
      </c>
      <c r="E71" s="4">
        <f>E73+E74</f>
        <v>0</v>
      </c>
      <c r="F71" s="4">
        <f t="shared" si="4"/>
        <v>0</v>
      </c>
      <c r="G71" s="4">
        <f>G73+G74</f>
        <v>15</v>
      </c>
      <c r="H71" s="4">
        <f t="shared" si="230"/>
        <v>15</v>
      </c>
      <c r="I71" s="4">
        <f>I73+I74</f>
        <v>0</v>
      </c>
      <c r="J71" s="4">
        <f t="shared" si="231"/>
        <v>15</v>
      </c>
      <c r="K71" s="4">
        <f>K73+K74</f>
        <v>0</v>
      </c>
      <c r="L71" s="4">
        <f t="shared" si="232"/>
        <v>15</v>
      </c>
      <c r="M71" s="4">
        <f>M73+M74</f>
        <v>0</v>
      </c>
      <c r="N71" s="4">
        <f>L71+M71</f>
        <v>15</v>
      </c>
      <c r="O71" s="4">
        <f>O73+O74</f>
        <v>0</v>
      </c>
      <c r="P71" s="4">
        <f>N71+O71</f>
        <v>15</v>
      </c>
      <c r="Q71" s="4">
        <f>Q73+Q74</f>
        <v>0</v>
      </c>
      <c r="R71" s="3">
        <f t="shared" si="5"/>
        <v>15</v>
      </c>
      <c r="S71" s="32">
        <f>S73+S74</f>
        <v>0</v>
      </c>
      <c r="T71" s="3">
        <f t="shared" si="233"/>
        <v>15</v>
      </c>
      <c r="U71" s="27">
        <f>U73+U74</f>
        <v>0</v>
      </c>
      <c r="V71" s="35">
        <f t="shared" si="234"/>
        <v>15</v>
      </c>
      <c r="W71" s="4">
        <f t="shared" ref="W71:AN71" si="246">W73+W74</f>
        <v>7485</v>
      </c>
      <c r="X71" s="4">
        <f t="shared" ref="X71:Z71" si="247">X73+X74</f>
        <v>0</v>
      </c>
      <c r="Y71" s="4">
        <f t="shared" si="8"/>
        <v>7485</v>
      </c>
      <c r="Z71" s="4">
        <f t="shared" si="247"/>
        <v>0</v>
      </c>
      <c r="AA71" s="4">
        <f t="shared" si="235"/>
        <v>7485</v>
      </c>
      <c r="AB71" s="4">
        <f t="shared" ref="AB71" si="248">AB73+AB74</f>
        <v>0</v>
      </c>
      <c r="AC71" s="4">
        <f t="shared" si="236"/>
        <v>7485</v>
      </c>
      <c r="AD71" s="4">
        <f t="shared" ref="AD71:AF71" si="249">AD73+AD74</f>
        <v>0</v>
      </c>
      <c r="AE71" s="4">
        <f t="shared" si="237"/>
        <v>7485</v>
      </c>
      <c r="AF71" s="4">
        <f t="shared" si="249"/>
        <v>0</v>
      </c>
      <c r="AG71" s="4">
        <f t="shared" si="238"/>
        <v>7485</v>
      </c>
      <c r="AH71" s="4">
        <f t="shared" ref="AH71:AJ71" si="250">AH73+AH74</f>
        <v>0</v>
      </c>
      <c r="AI71" s="3">
        <f t="shared" si="9"/>
        <v>7485</v>
      </c>
      <c r="AJ71" s="32">
        <f t="shared" si="250"/>
        <v>0</v>
      </c>
      <c r="AK71" s="3">
        <f t="shared" si="239"/>
        <v>7485</v>
      </c>
      <c r="AL71" s="27">
        <f t="shared" ref="AL71" si="251">AL73+AL74</f>
        <v>0</v>
      </c>
      <c r="AM71" s="35">
        <f t="shared" si="240"/>
        <v>7485</v>
      </c>
      <c r="AN71" s="4">
        <f t="shared" si="246"/>
        <v>140546.70000000001</v>
      </c>
      <c r="AO71" s="3">
        <f t="shared" ref="AO71:AQ71" si="252">AO73+AO74</f>
        <v>0</v>
      </c>
      <c r="AP71" s="3">
        <f t="shared" si="12"/>
        <v>140546.70000000001</v>
      </c>
      <c r="AQ71" s="3">
        <f t="shared" si="252"/>
        <v>0</v>
      </c>
      <c r="AR71" s="3">
        <f t="shared" si="241"/>
        <v>140546.70000000001</v>
      </c>
      <c r="AS71" s="3">
        <f t="shared" ref="AS71:AU71" si="253">AS73+AS74</f>
        <v>0</v>
      </c>
      <c r="AT71" s="3">
        <f t="shared" si="242"/>
        <v>140546.70000000001</v>
      </c>
      <c r="AU71" s="3">
        <f t="shared" si="253"/>
        <v>0</v>
      </c>
      <c r="AV71" s="3">
        <f t="shared" si="243"/>
        <v>140546.70000000001</v>
      </c>
      <c r="AW71" s="3">
        <f t="shared" ref="AW71:AY71" si="254">AW73+AW74</f>
        <v>0</v>
      </c>
      <c r="AX71" s="3">
        <f t="shared" si="244"/>
        <v>140546.70000000001</v>
      </c>
      <c r="AY71" s="3">
        <f t="shared" si="254"/>
        <v>0</v>
      </c>
      <c r="AZ71" s="3">
        <f t="shared" si="17"/>
        <v>140546.70000000001</v>
      </c>
      <c r="BA71" s="30">
        <f t="shared" ref="BA71" si="255">BA73+BA74</f>
        <v>0</v>
      </c>
      <c r="BB71" s="35">
        <f t="shared" si="245"/>
        <v>140546.70000000001</v>
      </c>
      <c r="BC71" s="82"/>
      <c r="BD71" s="82"/>
    </row>
    <row r="72" spans="1:56" x14ac:dyDescent="0.3">
      <c r="A72" s="61"/>
      <c r="B72" s="38" t="s">
        <v>119</v>
      </c>
      <c r="C72" s="3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3"/>
      <c r="S72" s="32"/>
      <c r="T72" s="3"/>
      <c r="U72" s="27"/>
      <c r="V72" s="35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3"/>
      <c r="AJ72" s="32"/>
      <c r="AK72" s="3"/>
      <c r="AL72" s="27"/>
      <c r="AM72" s="35"/>
      <c r="AN72" s="4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0"/>
      <c r="BB72" s="35"/>
      <c r="BC72" s="82"/>
      <c r="BD72" s="82"/>
    </row>
    <row r="73" spans="1:56" s="5" customFormat="1" hidden="1" x14ac:dyDescent="0.3">
      <c r="A73" s="12"/>
      <c r="B73" s="15" t="s">
        <v>6</v>
      </c>
      <c r="C73" s="1"/>
      <c r="D73" s="4">
        <v>0</v>
      </c>
      <c r="E73" s="4">
        <v>0</v>
      </c>
      <c r="F73" s="4">
        <f t="shared" si="4"/>
        <v>0</v>
      </c>
      <c r="G73" s="4">
        <v>15</v>
      </c>
      <c r="H73" s="4">
        <f t="shared" ref="H73:H75" si="256">F73+G73</f>
        <v>15</v>
      </c>
      <c r="I73" s="4"/>
      <c r="J73" s="4">
        <f t="shared" ref="J73:J75" si="257">H73+I73</f>
        <v>15</v>
      </c>
      <c r="K73" s="4"/>
      <c r="L73" s="4">
        <f t="shared" ref="L73:L75" si="258">J73+K73</f>
        <v>15</v>
      </c>
      <c r="M73" s="4"/>
      <c r="N73" s="4">
        <f>L73+M73</f>
        <v>15</v>
      </c>
      <c r="O73" s="4"/>
      <c r="P73" s="4">
        <f>N73+O73</f>
        <v>15</v>
      </c>
      <c r="Q73" s="4"/>
      <c r="R73" s="4">
        <f t="shared" si="5"/>
        <v>15</v>
      </c>
      <c r="S73" s="32"/>
      <c r="T73" s="4">
        <f t="shared" ref="T73:T75" si="259">R73+S73</f>
        <v>15</v>
      </c>
      <c r="U73" s="27"/>
      <c r="V73" s="4">
        <f t="shared" ref="V73:V75" si="260">T73+U73</f>
        <v>15</v>
      </c>
      <c r="W73" s="4">
        <v>7485</v>
      </c>
      <c r="X73" s="4"/>
      <c r="Y73" s="4">
        <f t="shared" si="8"/>
        <v>7485</v>
      </c>
      <c r="Z73" s="4"/>
      <c r="AA73" s="4">
        <f t="shared" ref="AA73:AA74" si="261">Y73+Z73</f>
        <v>7485</v>
      </c>
      <c r="AB73" s="4"/>
      <c r="AC73" s="4">
        <f t="shared" ref="AC73:AC74" si="262">AA73+AB73</f>
        <v>7485</v>
      </c>
      <c r="AD73" s="4"/>
      <c r="AE73" s="4">
        <f t="shared" ref="AE73:AE74" si="263">AC73+AD73</f>
        <v>7485</v>
      </c>
      <c r="AF73" s="4"/>
      <c r="AG73" s="4">
        <f t="shared" ref="AG73:AG74" si="264">AE73+AF73</f>
        <v>7485</v>
      </c>
      <c r="AH73" s="4"/>
      <c r="AI73" s="4">
        <f t="shared" si="9"/>
        <v>7485</v>
      </c>
      <c r="AJ73" s="32"/>
      <c r="AK73" s="4">
        <f t="shared" ref="AK73:AK75" si="265">AI73+AJ73</f>
        <v>7485</v>
      </c>
      <c r="AL73" s="27"/>
      <c r="AM73" s="4">
        <f t="shared" ref="AM73:AM75" si="266">AK73+AL73</f>
        <v>7485</v>
      </c>
      <c r="AN73" s="4">
        <v>33061</v>
      </c>
      <c r="AO73" s="3"/>
      <c r="AP73" s="3">
        <f t="shared" si="12"/>
        <v>33061</v>
      </c>
      <c r="AQ73" s="3"/>
      <c r="AR73" s="3">
        <f t="shared" ref="AR73:AR75" si="267">AP73+AQ73</f>
        <v>33061</v>
      </c>
      <c r="AS73" s="3"/>
      <c r="AT73" s="3">
        <f t="shared" ref="AT73:AT75" si="268">AR73+AS73</f>
        <v>33061</v>
      </c>
      <c r="AU73" s="3"/>
      <c r="AV73" s="3">
        <f t="shared" ref="AV73:AV75" si="269">AT73+AU73</f>
        <v>33061</v>
      </c>
      <c r="AW73" s="3"/>
      <c r="AX73" s="3">
        <f t="shared" ref="AX73:AX75" si="270">AV73+AW73</f>
        <v>33061</v>
      </c>
      <c r="AY73" s="3"/>
      <c r="AZ73" s="3">
        <f t="shared" si="17"/>
        <v>33061</v>
      </c>
      <c r="BA73" s="30"/>
      <c r="BB73" s="3">
        <f t="shared" ref="BB73:BB75" si="271">AZ73+BA73</f>
        <v>33061</v>
      </c>
      <c r="BC73" s="5" t="s">
        <v>272</v>
      </c>
      <c r="BD73" s="5">
        <v>0</v>
      </c>
    </row>
    <row r="74" spans="1:56" x14ac:dyDescent="0.3">
      <c r="A74" s="61"/>
      <c r="B74" s="38" t="s">
        <v>123</v>
      </c>
      <c r="C74" s="38"/>
      <c r="D74" s="4">
        <v>0</v>
      </c>
      <c r="E74" s="4">
        <v>0</v>
      </c>
      <c r="F74" s="4">
        <f t="shared" si="4"/>
        <v>0</v>
      </c>
      <c r="G74" s="4">
        <v>0</v>
      </c>
      <c r="H74" s="4">
        <f t="shared" si="256"/>
        <v>0</v>
      </c>
      <c r="I74" s="4">
        <v>0</v>
      </c>
      <c r="J74" s="4">
        <f t="shared" si="257"/>
        <v>0</v>
      </c>
      <c r="K74" s="4">
        <v>0</v>
      </c>
      <c r="L74" s="4">
        <f t="shared" si="258"/>
        <v>0</v>
      </c>
      <c r="M74" s="4">
        <v>0</v>
      </c>
      <c r="N74" s="4">
        <f>L74+M74</f>
        <v>0</v>
      </c>
      <c r="O74" s="4">
        <v>0</v>
      </c>
      <c r="P74" s="4">
        <f>N74+O74</f>
        <v>0</v>
      </c>
      <c r="Q74" s="4">
        <v>0</v>
      </c>
      <c r="R74" s="3">
        <f t="shared" si="5"/>
        <v>0</v>
      </c>
      <c r="S74" s="32">
        <v>0</v>
      </c>
      <c r="T74" s="3">
        <f t="shared" si="259"/>
        <v>0</v>
      </c>
      <c r="U74" s="27">
        <v>0</v>
      </c>
      <c r="V74" s="35">
        <f t="shared" si="260"/>
        <v>0</v>
      </c>
      <c r="W74" s="4">
        <v>0</v>
      </c>
      <c r="X74" s="4">
        <v>0</v>
      </c>
      <c r="Y74" s="4">
        <f t="shared" si="8"/>
        <v>0</v>
      </c>
      <c r="Z74" s="4">
        <v>0</v>
      </c>
      <c r="AA74" s="4">
        <f t="shared" si="261"/>
        <v>0</v>
      </c>
      <c r="AB74" s="4">
        <v>0</v>
      </c>
      <c r="AC74" s="4">
        <f t="shared" si="262"/>
        <v>0</v>
      </c>
      <c r="AD74" s="4">
        <v>0</v>
      </c>
      <c r="AE74" s="4">
        <f t="shared" si="263"/>
        <v>0</v>
      </c>
      <c r="AF74" s="4">
        <v>0</v>
      </c>
      <c r="AG74" s="4">
        <f t="shared" si="264"/>
        <v>0</v>
      </c>
      <c r="AH74" s="4">
        <v>0</v>
      </c>
      <c r="AI74" s="3">
        <f t="shared" si="9"/>
        <v>0</v>
      </c>
      <c r="AJ74" s="32">
        <v>0</v>
      </c>
      <c r="AK74" s="3">
        <f t="shared" si="265"/>
        <v>0</v>
      </c>
      <c r="AL74" s="27">
        <v>0</v>
      </c>
      <c r="AM74" s="35">
        <f t="shared" si="266"/>
        <v>0</v>
      </c>
      <c r="AN74" s="4">
        <v>107485.7</v>
      </c>
      <c r="AO74" s="3"/>
      <c r="AP74" s="3">
        <f t="shared" si="12"/>
        <v>107485.7</v>
      </c>
      <c r="AQ74" s="3"/>
      <c r="AR74" s="3">
        <f t="shared" si="267"/>
        <v>107485.7</v>
      </c>
      <c r="AS74" s="3"/>
      <c r="AT74" s="3">
        <f t="shared" si="268"/>
        <v>107485.7</v>
      </c>
      <c r="AU74" s="3"/>
      <c r="AV74" s="3">
        <f t="shared" si="269"/>
        <v>107485.7</v>
      </c>
      <c r="AW74" s="3"/>
      <c r="AX74" s="3">
        <f t="shared" si="270"/>
        <v>107485.7</v>
      </c>
      <c r="AY74" s="3"/>
      <c r="AZ74" s="3">
        <f t="shared" si="17"/>
        <v>107485.7</v>
      </c>
      <c r="BA74" s="30"/>
      <c r="BB74" s="35">
        <f t="shared" si="271"/>
        <v>107485.7</v>
      </c>
      <c r="BC74" s="82"/>
      <c r="BD74" s="82"/>
    </row>
    <row r="75" spans="1:56" ht="56.25" x14ac:dyDescent="0.3">
      <c r="A75" s="61" t="s">
        <v>170</v>
      </c>
      <c r="B75" s="38" t="s">
        <v>358</v>
      </c>
      <c r="C75" s="96" t="s">
        <v>58</v>
      </c>
      <c r="D75" s="4">
        <f>D77+D78</f>
        <v>0</v>
      </c>
      <c r="E75" s="4">
        <f>E77+E78</f>
        <v>0</v>
      </c>
      <c r="F75" s="4">
        <f t="shared" si="4"/>
        <v>0</v>
      </c>
      <c r="G75" s="4">
        <f>G77+G78</f>
        <v>0</v>
      </c>
      <c r="H75" s="4">
        <f t="shared" si="256"/>
        <v>0</v>
      </c>
      <c r="I75" s="4">
        <f>I77+I78</f>
        <v>0</v>
      </c>
      <c r="J75" s="4">
        <f t="shared" si="257"/>
        <v>0</v>
      </c>
      <c r="K75" s="4">
        <f>K77+K78</f>
        <v>0</v>
      </c>
      <c r="L75" s="4">
        <f t="shared" si="258"/>
        <v>0</v>
      </c>
      <c r="M75" s="4">
        <f>M77+M78</f>
        <v>0</v>
      </c>
      <c r="N75" s="4">
        <f>L75+M75</f>
        <v>0</v>
      </c>
      <c r="O75" s="4">
        <f>O77+O78</f>
        <v>0</v>
      </c>
      <c r="P75" s="4">
        <f>N75+O75</f>
        <v>0</v>
      </c>
      <c r="Q75" s="4">
        <f>Q77+Q78</f>
        <v>0</v>
      </c>
      <c r="R75" s="3">
        <f t="shared" si="5"/>
        <v>0</v>
      </c>
      <c r="S75" s="32">
        <f>S77+S78</f>
        <v>0</v>
      </c>
      <c r="T75" s="3">
        <f t="shared" si="259"/>
        <v>0</v>
      </c>
      <c r="U75" s="27">
        <f>U77+U78</f>
        <v>0</v>
      </c>
      <c r="V75" s="35">
        <f t="shared" si="260"/>
        <v>0</v>
      </c>
      <c r="W75" s="4">
        <f t="shared" ref="W75:AN75" si="272">W77+W78</f>
        <v>22858.799999999999</v>
      </c>
      <c r="X75" s="4">
        <f t="shared" ref="X75:Z75" si="273">X77+X78</f>
        <v>0</v>
      </c>
      <c r="Y75" s="4">
        <f t="shared" si="8"/>
        <v>22858.799999999999</v>
      </c>
      <c r="Z75" s="4">
        <f t="shared" si="273"/>
        <v>0</v>
      </c>
      <c r="AA75" s="4">
        <f>Y75+Z75</f>
        <v>22858.799999999999</v>
      </c>
      <c r="AB75" s="4">
        <f t="shared" ref="AB75" si="274">AB77+AB78</f>
        <v>0</v>
      </c>
      <c r="AC75" s="4">
        <f>AA75+AB75</f>
        <v>22858.799999999999</v>
      </c>
      <c r="AD75" s="4">
        <f t="shared" ref="AD75:AF75" si="275">AD77+AD78</f>
        <v>0</v>
      </c>
      <c r="AE75" s="4">
        <f>AC75+AD75</f>
        <v>22858.799999999999</v>
      </c>
      <c r="AF75" s="4">
        <f t="shared" si="275"/>
        <v>0</v>
      </c>
      <c r="AG75" s="4">
        <f>AE75+AF75</f>
        <v>22858.799999999999</v>
      </c>
      <c r="AH75" s="4">
        <f t="shared" ref="AH75:AJ75" si="276">AH77+AH78</f>
        <v>0</v>
      </c>
      <c r="AI75" s="3">
        <f t="shared" si="9"/>
        <v>22858.799999999999</v>
      </c>
      <c r="AJ75" s="32">
        <f t="shared" si="276"/>
        <v>0</v>
      </c>
      <c r="AK75" s="3">
        <f t="shared" si="265"/>
        <v>22858.799999999999</v>
      </c>
      <c r="AL75" s="27">
        <f t="shared" ref="AL75" si="277">AL77+AL78</f>
        <v>116198.6</v>
      </c>
      <c r="AM75" s="35">
        <f t="shared" si="266"/>
        <v>139057.4</v>
      </c>
      <c r="AN75" s="4">
        <f t="shared" si="272"/>
        <v>560717.5</v>
      </c>
      <c r="AO75" s="3">
        <f t="shared" ref="AO75:AQ75" si="278">AO77+AO78</f>
        <v>0</v>
      </c>
      <c r="AP75" s="3">
        <f t="shared" si="12"/>
        <v>560717.5</v>
      </c>
      <c r="AQ75" s="3">
        <f t="shared" si="278"/>
        <v>-70490.2</v>
      </c>
      <c r="AR75" s="3">
        <f t="shared" si="267"/>
        <v>490227.3</v>
      </c>
      <c r="AS75" s="3">
        <f t="shared" ref="AS75:AU75" si="279">AS77+AS78</f>
        <v>-36199.800000000003</v>
      </c>
      <c r="AT75" s="3">
        <f t="shared" si="268"/>
        <v>454027.5</v>
      </c>
      <c r="AU75" s="3">
        <f t="shared" si="279"/>
        <v>0</v>
      </c>
      <c r="AV75" s="3">
        <f t="shared" si="269"/>
        <v>454027.5</v>
      </c>
      <c r="AW75" s="3">
        <f t="shared" ref="AW75:AY75" si="280">AW77+AW78</f>
        <v>0</v>
      </c>
      <c r="AX75" s="3">
        <f t="shared" si="270"/>
        <v>454027.5</v>
      </c>
      <c r="AY75" s="3">
        <f t="shared" si="280"/>
        <v>0</v>
      </c>
      <c r="AZ75" s="3">
        <f t="shared" si="17"/>
        <v>454027.5</v>
      </c>
      <c r="BA75" s="30">
        <f t="shared" ref="BA75" si="281">BA77+BA78</f>
        <v>-48185.8</v>
      </c>
      <c r="BB75" s="35">
        <f t="shared" si="271"/>
        <v>405841.7</v>
      </c>
      <c r="BC75" s="82"/>
      <c r="BD75" s="82"/>
    </row>
    <row r="76" spans="1:56" x14ac:dyDescent="0.3">
      <c r="A76" s="61"/>
      <c r="B76" s="38" t="s">
        <v>119</v>
      </c>
      <c r="C76" s="38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3"/>
      <c r="S76" s="32"/>
      <c r="T76" s="3"/>
      <c r="U76" s="27"/>
      <c r="V76" s="35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3"/>
      <c r="AJ76" s="32"/>
      <c r="AK76" s="3"/>
      <c r="AL76" s="27"/>
      <c r="AM76" s="35"/>
      <c r="AN76" s="4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0"/>
      <c r="BB76" s="35"/>
      <c r="BC76" s="82"/>
      <c r="BD76" s="82"/>
    </row>
    <row r="77" spans="1:56" s="5" customFormat="1" hidden="1" x14ac:dyDescent="0.3">
      <c r="A77" s="12"/>
      <c r="B77" s="15" t="s">
        <v>6</v>
      </c>
      <c r="C77" s="1"/>
      <c r="D77" s="4">
        <v>0</v>
      </c>
      <c r="E77" s="4">
        <v>0</v>
      </c>
      <c r="F77" s="4">
        <f t="shared" si="4"/>
        <v>0</v>
      </c>
      <c r="G77" s="4">
        <v>0</v>
      </c>
      <c r="H77" s="4">
        <f t="shared" ref="H77:H103" si="282">F77+G77</f>
        <v>0</v>
      </c>
      <c r="I77" s="4">
        <v>0</v>
      </c>
      <c r="J77" s="4">
        <f t="shared" ref="J77:J103" si="283">H77+I77</f>
        <v>0</v>
      </c>
      <c r="K77" s="4">
        <v>0</v>
      </c>
      <c r="L77" s="4">
        <f t="shared" ref="L77:L103" si="284">J77+K77</f>
        <v>0</v>
      </c>
      <c r="M77" s="4">
        <v>0</v>
      </c>
      <c r="N77" s="4">
        <f>L77+M77</f>
        <v>0</v>
      </c>
      <c r="O77" s="4">
        <v>0</v>
      </c>
      <c r="P77" s="4">
        <f>N77+O77</f>
        <v>0</v>
      </c>
      <c r="Q77" s="4">
        <v>0</v>
      </c>
      <c r="R77" s="4">
        <f t="shared" si="5"/>
        <v>0</v>
      </c>
      <c r="S77" s="32">
        <v>0</v>
      </c>
      <c r="T77" s="4">
        <f t="shared" ref="T77:T79" si="285">R77+S77</f>
        <v>0</v>
      </c>
      <c r="U77" s="27">
        <v>0</v>
      </c>
      <c r="V77" s="4">
        <f t="shared" ref="V77:V79" si="286">T77+U77</f>
        <v>0</v>
      </c>
      <c r="W77" s="4">
        <v>22858.799999999999</v>
      </c>
      <c r="X77" s="4"/>
      <c r="Y77" s="4">
        <f t="shared" si="8"/>
        <v>22858.799999999999</v>
      </c>
      <c r="Z77" s="4"/>
      <c r="AA77" s="4">
        <f t="shared" ref="AA77:AA103" si="287">Y77+Z77</f>
        <v>22858.799999999999</v>
      </c>
      <c r="AB77" s="4"/>
      <c r="AC77" s="4">
        <f t="shared" ref="AC77:AC103" si="288">AA77+AB77</f>
        <v>22858.799999999999</v>
      </c>
      <c r="AD77" s="4"/>
      <c r="AE77" s="4">
        <f t="shared" ref="AE77:AE78" si="289">AC77+AD77</f>
        <v>22858.799999999999</v>
      </c>
      <c r="AF77" s="4"/>
      <c r="AG77" s="4">
        <f t="shared" ref="AG77:AG78" si="290">AE77+AF77</f>
        <v>22858.799999999999</v>
      </c>
      <c r="AH77" s="4"/>
      <c r="AI77" s="4">
        <f t="shared" si="9"/>
        <v>22858.799999999999</v>
      </c>
      <c r="AJ77" s="32"/>
      <c r="AK77" s="4">
        <f t="shared" ref="AK77:AK79" si="291">AI77+AJ77</f>
        <v>22858.799999999999</v>
      </c>
      <c r="AL77" s="27"/>
      <c r="AM77" s="4">
        <f t="shared" ref="AM77:AM79" si="292">AK77+AL77</f>
        <v>22858.799999999999</v>
      </c>
      <c r="AN77" s="4">
        <v>46572</v>
      </c>
      <c r="AO77" s="3"/>
      <c r="AP77" s="3">
        <f t="shared" si="12"/>
        <v>46572</v>
      </c>
      <c r="AQ77" s="3"/>
      <c r="AR77" s="3">
        <f t="shared" ref="AR77:AR103" si="293">AP77+AQ77</f>
        <v>46572</v>
      </c>
      <c r="AS77" s="3"/>
      <c r="AT77" s="3">
        <f t="shared" ref="AT77:AT103" si="294">AR77+AS77</f>
        <v>46572</v>
      </c>
      <c r="AU77" s="3"/>
      <c r="AV77" s="3">
        <f t="shared" ref="AV77:AV79" si="295">AT77+AU77</f>
        <v>46572</v>
      </c>
      <c r="AW77" s="3"/>
      <c r="AX77" s="3">
        <f t="shared" ref="AX77:AX79" si="296">AV77+AW77</f>
        <v>46572</v>
      </c>
      <c r="AY77" s="3"/>
      <c r="AZ77" s="3">
        <f t="shared" si="17"/>
        <v>46572</v>
      </c>
      <c r="BA77" s="30"/>
      <c r="BB77" s="3">
        <f t="shared" ref="BB77:BB79" si="297">AZ77+BA77</f>
        <v>46572</v>
      </c>
      <c r="BC77" s="5" t="s">
        <v>273</v>
      </c>
      <c r="BD77" s="5">
        <v>0</v>
      </c>
    </row>
    <row r="78" spans="1:56" x14ac:dyDescent="0.3">
      <c r="A78" s="61"/>
      <c r="B78" s="38" t="s">
        <v>123</v>
      </c>
      <c r="C78" s="38"/>
      <c r="D78" s="4">
        <v>0</v>
      </c>
      <c r="E78" s="4">
        <v>0</v>
      </c>
      <c r="F78" s="4">
        <f t="shared" si="4"/>
        <v>0</v>
      </c>
      <c r="G78" s="4">
        <v>0</v>
      </c>
      <c r="H78" s="4">
        <f t="shared" si="282"/>
        <v>0</v>
      </c>
      <c r="I78" s="4">
        <v>0</v>
      </c>
      <c r="J78" s="4">
        <f t="shared" si="283"/>
        <v>0</v>
      </c>
      <c r="K78" s="4">
        <v>0</v>
      </c>
      <c r="L78" s="4">
        <f t="shared" si="284"/>
        <v>0</v>
      </c>
      <c r="M78" s="4">
        <v>0</v>
      </c>
      <c r="N78" s="4">
        <f>L78+M78</f>
        <v>0</v>
      </c>
      <c r="O78" s="4">
        <v>0</v>
      </c>
      <c r="P78" s="4">
        <f>N78+O78</f>
        <v>0</v>
      </c>
      <c r="Q78" s="4">
        <v>0</v>
      </c>
      <c r="R78" s="3">
        <f t="shared" si="5"/>
        <v>0</v>
      </c>
      <c r="S78" s="32">
        <v>0</v>
      </c>
      <c r="T78" s="3">
        <f t="shared" si="285"/>
        <v>0</v>
      </c>
      <c r="U78" s="27">
        <v>0</v>
      </c>
      <c r="V78" s="35">
        <f t="shared" si="286"/>
        <v>0</v>
      </c>
      <c r="W78" s="4">
        <v>0</v>
      </c>
      <c r="X78" s="4">
        <v>0</v>
      </c>
      <c r="Y78" s="4">
        <f t="shared" si="8"/>
        <v>0</v>
      </c>
      <c r="Z78" s="4"/>
      <c r="AA78" s="4">
        <f t="shared" si="287"/>
        <v>0</v>
      </c>
      <c r="AB78" s="4"/>
      <c r="AC78" s="4">
        <f t="shared" si="288"/>
        <v>0</v>
      </c>
      <c r="AD78" s="4"/>
      <c r="AE78" s="4">
        <f t="shared" si="289"/>
        <v>0</v>
      </c>
      <c r="AF78" s="4"/>
      <c r="AG78" s="4">
        <f t="shared" si="290"/>
        <v>0</v>
      </c>
      <c r="AH78" s="4"/>
      <c r="AI78" s="3">
        <f t="shared" si="9"/>
        <v>0</v>
      </c>
      <c r="AJ78" s="32"/>
      <c r="AK78" s="3">
        <f t="shared" si="291"/>
        <v>0</v>
      </c>
      <c r="AL78" s="27">
        <v>116198.6</v>
      </c>
      <c r="AM78" s="35">
        <f t="shared" si="292"/>
        <v>116198.6</v>
      </c>
      <c r="AN78" s="4">
        <v>514145.5</v>
      </c>
      <c r="AO78" s="3"/>
      <c r="AP78" s="3">
        <f t="shared" si="12"/>
        <v>514145.5</v>
      </c>
      <c r="AQ78" s="3">
        <v>-70490.2</v>
      </c>
      <c r="AR78" s="3">
        <f t="shared" si="293"/>
        <v>443655.3</v>
      </c>
      <c r="AS78" s="3">
        <v>-36199.800000000003</v>
      </c>
      <c r="AT78" s="3">
        <f t="shared" si="294"/>
        <v>407455.5</v>
      </c>
      <c r="AU78" s="3"/>
      <c r="AV78" s="3">
        <f t="shared" si="295"/>
        <v>407455.5</v>
      </c>
      <c r="AW78" s="3"/>
      <c r="AX78" s="3">
        <f t="shared" si="296"/>
        <v>407455.5</v>
      </c>
      <c r="AY78" s="3"/>
      <c r="AZ78" s="3">
        <f t="shared" si="17"/>
        <v>407455.5</v>
      </c>
      <c r="BA78" s="30">
        <v>-48185.8</v>
      </c>
      <c r="BB78" s="35">
        <f t="shared" si="297"/>
        <v>359269.7</v>
      </c>
      <c r="BC78" s="82" t="s">
        <v>348</v>
      </c>
      <c r="BD78" s="82"/>
    </row>
    <row r="79" spans="1:56" ht="56.25" x14ac:dyDescent="0.3">
      <c r="A79" s="61" t="s">
        <v>171</v>
      </c>
      <c r="B79" s="38" t="s">
        <v>129</v>
      </c>
      <c r="C79" s="96" t="s">
        <v>58</v>
      </c>
      <c r="D79" s="4">
        <v>0</v>
      </c>
      <c r="E79" s="4">
        <v>0</v>
      </c>
      <c r="F79" s="4">
        <f t="shared" si="4"/>
        <v>0</v>
      </c>
      <c r="G79" s="4">
        <v>0</v>
      </c>
      <c r="H79" s="4">
        <f t="shared" si="282"/>
        <v>0</v>
      </c>
      <c r="I79" s="4">
        <v>0</v>
      </c>
      <c r="J79" s="4">
        <f t="shared" si="283"/>
        <v>0</v>
      </c>
      <c r="K79" s="4">
        <v>0</v>
      </c>
      <c r="L79" s="4">
        <f t="shared" si="284"/>
        <v>0</v>
      </c>
      <c r="M79" s="4">
        <v>0</v>
      </c>
      <c r="N79" s="4">
        <f>L79+M79</f>
        <v>0</v>
      </c>
      <c r="O79" s="4">
        <v>0</v>
      </c>
      <c r="P79" s="4">
        <f>N79+O79</f>
        <v>0</v>
      </c>
      <c r="Q79" s="4">
        <v>0</v>
      </c>
      <c r="R79" s="3">
        <f t="shared" si="5"/>
        <v>0</v>
      </c>
      <c r="S79" s="32">
        <v>0</v>
      </c>
      <c r="T79" s="3">
        <f t="shared" si="285"/>
        <v>0</v>
      </c>
      <c r="U79" s="27">
        <v>0</v>
      </c>
      <c r="V79" s="35">
        <f t="shared" si="286"/>
        <v>0</v>
      </c>
      <c r="W79" s="4">
        <v>29410.6</v>
      </c>
      <c r="X79" s="4"/>
      <c r="Y79" s="4">
        <f>W79+X79</f>
        <v>29410.6</v>
      </c>
      <c r="Z79" s="4"/>
      <c r="AA79" s="4">
        <f t="shared" si="287"/>
        <v>29410.6</v>
      </c>
      <c r="AB79" s="4">
        <f>AB81+AB82</f>
        <v>11406.4</v>
      </c>
      <c r="AC79" s="4">
        <f>AA79+AB79</f>
        <v>40817</v>
      </c>
      <c r="AD79" s="4">
        <f>AD81+AD82</f>
        <v>0</v>
      </c>
      <c r="AE79" s="4">
        <f>AC79+AD79</f>
        <v>40817</v>
      </c>
      <c r="AF79" s="4">
        <f>AF81+AF82</f>
        <v>0</v>
      </c>
      <c r="AG79" s="4">
        <f>AE79+AF79</f>
        <v>40817</v>
      </c>
      <c r="AH79" s="4">
        <f>AH81+AH82</f>
        <v>0</v>
      </c>
      <c r="AI79" s="3">
        <f t="shared" si="9"/>
        <v>40817</v>
      </c>
      <c r="AJ79" s="32">
        <f>AJ81+AJ82</f>
        <v>0</v>
      </c>
      <c r="AK79" s="3">
        <f t="shared" si="291"/>
        <v>40817</v>
      </c>
      <c r="AL79" s="27">
        <f>AL81+AL82</f>
        <v>0</v>
      </c>
      <c r="AM79" s="35">
        <f t="shared" si="292"/>
        <v>40817</v>
      </c>
      <c r="AN79" s="4">
        <v>124668</v>
      </c>
      <c r="AO79" s="3"/>
      <c r="AP79" s="3">
        <f>AN79+AO79</f>
        <v>124668</v>
      </c>
      <c r="AQ79" s="3"/>
      <c r="AR79" s="3">
        <f>AP79+AQ79</f>
        <v>124668</v>
      </c>
      <c r="AS79" s="3">
        <f>AS81+AS82</f>
        <v>41885.100000000006</v>
      </c>
      <c r="AT79" s="3">
        <f t="shared" si="294"/>
        <v>166553.1</v>
      </c>
      <c r="AU79" s="3">
        <f>AU81+AU82</f>
        <v>0</v>
      </c>
      <c r="AV79" s="3">
        <f t="shared" si="295"/>
        <v>166553.1</v>
      </c>
      <c r="AW79" s="3">
        <f>AW81+AW82</f>
        <v>0</v>
      </c>
      <c r="AX79" s="3">
        <f t="shared" si="296"/>
        <v>166553.1</v>
      </c>
      <c r="AY79" s="3">
        <f t="shared" ref="AY79:BA79" si="298">AY81+AY82</f>
        <v>0</v>
      </c>
      <c r="AZ79" s="3">
        <f t="shared" si="17"/>
        <v>166553.1</v>
      </c>
      <c r="BA79" s="30">
        <f t="shared" si="298"/>
        <v>-18655.3</v>
      </c>
      <c r="BB79" s="35">
        <f t="shared" si="297"/>
        <v>147897.80000000002</v>
      </c>
      <c r="BC79" s="82"/>
      <c r="BD79" s="82"/>
    </row>
    <row r="80" spans="1:56" x14ac:dyDescent="0.3">
      <c r="A80" s="61"/>
      <c r="B80" s="38" t="s">
        <v>119</v>
      </c>
      <c r="C80" s="96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3"/>
      <c r="S80" s="32"/>
      <c r="T80" s="3"/>
      <c r="U80" s="27"/>
      <c r="V80" s="35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3"/>
      <c r="AJ80" s="32"/>
      <c r="AK80" s="3"/>
      <c r="AL80" s="27"/>
      <c r="AM80" s="35"/>
      <c r="AN80" s="4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0"/>
      <c r="BB80" s="35"/>
      <c r="BC80" s="82"/>
      <c r="BD80" s="82"/>
    </row>
    <row r="81" spans="1:56" s="5" customFormat="1" hidden="1" x14ac:dyDescent="0.3">
      <c r="A81" s="12"/>
      <c r="B81" s="15" t="s">
        <v>6</v>
      </c>
      <c r="C81" s="2"/>
      <c r="D81" s="4"/>
      <c r="E81" s="4"/>
      <c r="F81" s="4"/>
      <c r="G81" s="4"/>
      <c r="H81" s="4"/>
      <c r="I81" s="4"/>
      <c r="J81" s="4"/>
      <c r="K81" s="4"/>
      <c r="L81" s="4">
        <f t="shared" si="284"/>
        <v>0</v>
      </c>
      <c r="M81" s="4"/>
      <c r="N81" s="4">
        <f t="shared" ref="N81:N97" si="299">L81+M81</f>
        <v>0</v>
      </c>
      <c r="O81" s="4"/>
      <c r="P81" s="4">
        <f t="shared" ref="P81:P97" si="300">N81+O81</f>
        <v>0</v>
      </c>
      <c r="Q81" s="4"/>
      <c r="R81" s="4">
        <f t="shared" si="5"/>
        <v>0</v>
      </c>
      <c r="S81" s="32"/>
      <c r="T81" s="4">
        <f t="shared" ref="T81:T97" si="301">R81+S81</f>
        <v>0</v>
      </c>
      <c r="U81" s="27"/>
      <c r="V81" s="4">
        <f t="shared" ref="V81:V97" si="302">T81+U81</f>
        <v>0</v>
      </c>
      <c r="W81" s="4">
        <v>9410.6</v>
      </c>
      <c r="X81" s="4"/>
      <c r="Y81" s="4">
        <v>9410.6</v>
      </c>
      <c r="Z81" s="4"/>
      <c r="AA81" s="4">
        <v>9410.6</v>
      </c>
      <c r="AB81" s="4">
        <v>-8593.6</v>
      </c>
      <c r="AC81" s="4">
        <f t="shared" ref="AC81:AC82" si="303">AA81+AB81</f>
        <v>817</v>
      </c>
      <c r="AD81" s="4"/>
      <c r="AE81" s="4">
        <f t="shared" ref="AE81:AE97" si="304">AC81+AD81</f>
        <v>817</v>
      </c>
      <c r="AF81" s="4"/>
      <c r="AG81" s="4">
        <f t="shared" ref="AG81:AG97" si="305">AE81+AF81</f>
        <v>817</v>
      </c>
      <c r="AH81" s="4"/>
      <c r="AI81" s="4">
        <f t="shared" si="9"/>
        <v>817</v>
      </c>
      <c r="AJ81" s="32"/>
      <c r="AK81" s="4">
        <f t="shared" ref="AK81:AK97" si="306">AI81+AJ81</f>
        <v>817</v>
      </c>
      <c r="AL81" s="27"/>
      <c r="AM81" s="4">
        <f t="shared" ref="AM81:AM97" si="307">AK81+AL81</f>
        <v>817</v>
      </c>
      <c r="AN81" s="4">
        <v>124668</v>
      </c>
      <c r="AO81" s="3"/>
      <c r="AP81" s="3">
        <f t="shared" ref="AP81:AP82" si="308">AN81+AO81</f>
        <v>124668</v>
      </c>
      <c r="AQ81" s="3"/>
      <c r="AR81" s="3">
        <f t="shared" ref="AR81:AR82" si="309">AP81+AQ81</f>
        <v>124668</v>
      </c>
      <c r="AS81" s="3">
        <v>-124668</v>
      </c>
      <c r="AT81" s="3">
        <f t="shared" si="294"/>
        <v>0</v>
      </c>
      <c r="AU81" s="3"/>
      <c r="AV81" s="3">
        <f t="shared" ref="AV81:AV97" si="310">AT81+AU81</f>
        <v>0</v>
      </c>
      <c r="AW81" s="3"/>
      <c r="AX81" s="3">
        <f t="shared" ref="AX81:AX97" si="311">AV81+AW81</f>
        <v>0</v>
      </c>
      <c r="AY81" s="3"/>
      <c r="AZ81" s="3">
        <f t="shared" si="17"/>
        <v>0</v>
      </c>
      <c r="BA81" s="30"/>
      <c r="BB81" s="3">
        <f t="shared" ref="BB81:BB97" si="312">AZ81+BA81</f>
        <v>0</v>
      </c>
      <c r="BC81" s="5" t="s">
        <v>369</v>
      </c>
      <c r="BD81" s="5">
        <v>0</v>
      </c>
    </row>
    <row r="82" spans="1:56" x14ac:dyDescent="0.3">
      <c r="A82" s="61"/>
      <c r="B82" s="38" t="s">
        <v>123</v>
      </c>
      <c r="C82" s="96"/>
      <c r="D82" s="4"/>
      <c r="E82" s="4"/>
      <c r="F82" s="4"/>
      <c r="G82" s="4"/>
      <c r="H82" s="4"/>
      <c r="I82" s="4"/>
      <c r="J82" s="4"/>
      <c r="K82" s="4"/>
      <c r="L82" s="4">
        <f t="shared" si="284"/>
        <v>0</v>
      </c>
      <c r="M82" s="4"/>
      <c r="N82" s="4">
        <f t="shared" si="299"/>
        <v>0</v>
      </c>
      <c r="O82" s="4"/>
      <c r="P82" s="4">
        <f t="shared" si="300"/>
        <v>0</v>
      </c>
      <c r="Q82" s="4"/>
      <c r="R82" s="3">
        <f t="shared" si="5"/>
        <v>0</v>
      </c>
      <c r="S82" s="32"/>
      <c r="T82" s="3">
        <f t="shared" si="301"/>
        <v>0</v>
      </c>
      <c r="U82" s="27"/>
      <c r="V82" s="35">
        <f t="shared" si="302"/>
        <v>0</v>
      </c>
      <c r="W82" s="4">
        <v>20000</v>
      </c>
      <c r="X82" s="4"/>
      <c r="Y82" s="4">
        <v>20000</v>
      </c>
      <c r="Z82" s="4"/>
      <c r="AA82" s="4">
        <v>20000</v>
      </c>
      <c r="AB82" s="4">
        <v>20000</v>
      </c>
      <c r="AC82" s="4">
        <f t="shared" si="303"/>
        <v>40000</v>
      </c>
      <c r="AD82" s="4"/>
      <c r="AE82" s="4">
        <f t="shared" si="304"/>
        <v>40000</v>
      </c>
      <c r="AF82" s="4"/>
      <c r="AG82" s="4">
        <f t="shared" si="305"/>
        <v>40000</v>
      </c>
      <c r="AH82" s="4"/>
      <c r="AI82" s="3">
        <f t="shared" si="9"/>
        <v>40000</v>
      </c>
      <c r="AJ82" s="32"/>
      <c r="AK82" s="3">
        <f t="shared" si="306"/>
        <v>40000</v>
      </c>
      <c r="AL82" s="27"/>
      <c r="AM82" s="35">
        <f t="shared" si="307"/>
        <v>40000</v>
      </c>
      <c r="AN82" s="4"/>
      <c r="AO82" s="3"/>
      <c r="AP82" s="3">
        <f t="shared" si="308"/>
        <v>0</v>
      </c>
      <c r="AQ82" s="3"/>
      <c r="AR82" s="3">
        <f t="shared" si="309"/>
        <v>0</v>
      </c>
      <c r="AS82" s="3">
        <v>166553.1</v>
      </c>
      <c r="AT82" s="3">
        <f t="shared" si="294"/>
        <v>166553.1</v>
      </c>
      <c r="AU82" s="3"/>
      <c r="AV82" s="3">
        <f t="shared" si="310"/>
        <v>166553.1</v>
      </c>
      <c r="AW82" s="3"/>
      <c r="AX82" s="3">
        <f t="shared" si="311"/>
        <v>166553.1</v>
      </c>
      <c r="AY82" s="3"/>
      <c r="AZ82" s="3">
        <f t="shared" si="17"/>
        <v>166553.1</v>
      </c>
      <c r="BA82" s="30">
        <v>-18655.3</v>
      </c>
      <c r="BB82" s="35">
        <f t="shared" si="312"/>
        <v>147897.80000000002</v>
      </c>
      <c r="BC82" s="82" t="s">
        <v>368</v>
      </c>
      <c r="BD82" s="82"/>
    </row>
    <row r="83" spans="1:56" ht="56.25" x14ac:dyDescent="0.3">
      <c r="A83" s="61" t="s">
        <v>163</v>
      </c>
      <c r="B83" s="38" t="s">
        <v>313</v>
      </c>
      <c r="C83" s="96" t="s">
        <v>58</v>
      </c>
      <c r="D83" s="4">
        <v>27628.400000000001</v>
      </c>
      <c r="E83" s="4"/>
      <c r="F83" s="4">
        <f t="shared" si="4"/>
        <v>27628.400000000001</v>
      </c>
      <c r="G83" s="4"/>
      <c r="H83" s="4">
        <f t="shared" si="282"/>
        <v>27628.400000000001</v>
      </c>
      <c r="I83" s="4"/>
      <c r="J83" s="4">
        <f t="shared" si="283"/>
        <v>27628.400000000001</v>
      </c>
      <c r="K83" s="4"/>
      <c r="L83" s="4">
        <f t="shared" si="284"/>
        <v>27628.400000000001</v>
      </c>
      <c r="M83" s="4"/>
      <c r="N83" s="4">
        <f t="shared" si="299"/>
        <v>27628.400000000001</v>
      </c>
      <c r="O83" s="4"/>
      <c r="P83" s="4">
        <f t="shared" si="300"/>
        <v>27628.400000000001</v>
      </c>
      <c r="Q83" s="4"/>
      <c r="R83" s="3">
        <f t="shared" si="5"/>
        <v>27628.400000000001</v>
      </c>
      <c r="S83" s="32"/>
      <c r="T83" s="3">
        <f t="shared" si="301"/>
        <v>27628.400000000001</v>
      </c>
      <c r="U83" s="27">
        <v>-18125.300999999999</v>
      </c>
      <c r="V83" s="35">
        <f t="shared" si="302"/>
        <v>9503.099000000002</v>
      </c>
      <c r="W83" s="4">
        <v>59852</v>
      </c>
      <c r="X83" s="4"/>
      <c r="Y83" s="4">
        <f t="shared" si="8"/>
        <v>59852</v>
      </c>
      <c r="Z83" s="4"/>
      <c r="AA83" s="4">
        <f t="shared" si="287"/>
        <v>59852</v>
      </c>
      <c r="AB83" s="4"/>
      <c r="AC83" s="4">
        <f t="shared" si="288"/>
        <v>59852</v>
      </c>
      <c r="AD83" s="4"/>
      <c r="AE83" s="4">
        <f t="shared" si="304"/>
        <v>59852</v>
      </c>
      <c r="AF83" s="4"/>
      <c r="AG83" s="4">
        <f t="shared" si="305"/>
        <v>59852</v>
      </c>
      <c r="AH83" s="4"/>
      <c r="AI83" s="3">
        <f t="shared" si="9"/>
        <v>59852</v>
      </c>
      <c r="AJ83" s="32"/>
      <c r="AK83" s="3">
        <f t="shared" si="306"/>
        <v>59852</v>
      </c>
      <c r="AL83" s="27"/>
      <c r="AM83" s="35">
        <f t="shared" si="307"/>
        <v>59852</v>
      </c>
      <c r="AN83" s="4">
        <v>0</v>
      </c>
      <c r="AO83" s="3">
        <v>0</v>
      </c>
      <c r="AP83" s="3">
        <f t="shared" si="12"/>
        <v>0</v>
      </c>
      <c r="AQ83" s="3"/>
      <c r="AR83" s="3">
        <f t="shared" si="293"/>
        <v>0</v>
      </c>
      <c r="AS83" s="3"/>
      <c r="AT83" s="3">
        <f t="shared" si="294"/>
        <v>0</v>
      </c>
      <c r="AU83" s="3"/>
      <c r="AV83" s="3">
        <f t="shared" si="310"/>
        <v>0</v>
      </c>
      <c r="AW83" s="3"/>
      <c r="AX83" s="3">
        <f t="shared" si="311"/>
        <v>0</v>
      </c>
      <c r="AY83" s="3"/>
      <c r="AZ83" s="3">
        <f t="shared" si="17"/>
        <v>0</v>
      </c>
      <c r="BA83" s="30"/>
      <c r="BB83" s="35">
        <f t="shared" si="312"/>
        <v>0</v>
      </c>
      <c r="BC83" s="82" t="s">
        <v>259</v>
      </c>
      <c r="BD83" s="82"/>
    </row>
    <row r="84" spans="1:56" ht="37.5" x14ac:dyDescent="0.3">
      <c r="A84" s="61" t="s">
        <v>172</v>
      </c>
      <c r="B84" s="38" t="s">
        <v>151</v>
      </c>
      <c r="C84" s="38" t="s">
        <v>11</v>
      </c>
      <c r="D84" s="4">
        <v>16000</v>
      </c>
      <c r="E84" s="4"/>
      <c r="F84" s="4">
        <f t="shared" si="4"/>
        <v>16000</v>
      </c>
      <c r="G84" s="4"/>
      <c r="H84" s="4">
        <f t="shared" si="282"/>
        <v>16000</v>
      </c>
      <c r="I84" s="4"/>
      <c r="J84" s="4">
        <f t="shared" si="283"/>
        <v>16000</v>
      </c>
      <c r="K84" s="4"/>
      <c r="L84" s="4">
        <f t="shared" si="284"/>
        <v>16000</v>
      </c>
      <c r="M84" s="4"/>
      <c r="N84" s="4">
        <f t="shared" si="299"/>
        <v>16000</v>
      </c>
      <c r="O84" s="4">
        <v>-16000</v>
      </c>
      <c r="P84" s="4">
        <f t="shared" si="300"/>
        <v>0</v>
      </c>
      <c r="Q84" s="4"/>
      <c r="R84" s="3">
        <f t="shared" si="5"/>
        <v>0</v>
      </c>
      <c r="S84" s="32"/>
      <c r="T84" s="3">
        <f t="shared" si="301"/>
        <v>0</v>
      </c>
      <c r="U84" s="27"/>
      <c r="V84" s="35">
        <f t="shared" si="302"/>
        <v>0</v>
      </c>
      <c r="W84" s="4">
        <v>0</v>
      </c>
      <c r="X84" s="4"/>
      <c r="Y84" s="4">
        <f t="shared" si="8"/>
        <v>0</v>
      </c>
      <c r="Z84" s="4"/>
      <c r="AA84" s="4">
        <f t="shared" si="287"/>
        <v>0</v>
      </c>
      <c r="AB84" s="4"/>
      <c r="AC84" s="4">
        <f t="shared" si="288"/>
        <v>0</v>
      </c>
      <c r="AD84" s="4"/>
      <c r="AE84" s="4">
        <f t="shared" si="304"/>
        <v>0</v>
      </c>
      <c r="AF84" s="4">
        <f>-6652.65+16000</f>
        <v>9347.35</v>
      </c>
      <c r="AG84" s="4">
        <f t="shared" si="305"/>
        <v>9347.35</v>
      </c>
      <c r="AH84" s="4">
        <v>-2742.6869999999999</v>
      </c>
      <c r="AI84" s="3">
        <f t="shared" si="9"/>
        <v>6604.6630000000005</v>
      </c>
      <c r="AJ84" s="32"/>
      <c r="AK84" s="3">
        <f t="shared" si="306"/>
        <v>6604.6630000000005</v>
      </c>
      <c r="AL84" s="27"/>
      <c r="AM84" s="35">
        <f t="shared" si="307"/>
        <v>6604.6630000000005</v>
      </c>
      <c r="AN84" s="4">
        <v>0</v>
      </c>
      <c r="AO84" s="3">
        <v>0</v>
      </c>
      <c r="AP84" s="3">
        <f t="shared" si="12"/>
        <v>0</v>
      </c>
      <c r="AQ84" s="3"/>
      <c r="AR84" s="3">
        <f t="shared" si="293"/>
        <v>0</v>
      </c>
      <c r="AS84" s="3"/>
      <c r="AT84" s="3">
        <f t="shared" si="294"/>
        <v>0</v>
      </c>
      <c r="AU84" s="3"/>
      <c r="AV84" s="3">
        <f t="shared" si="310"/>
        <v>0</v>
      </c>
      <c r="AW84" s="3"/>
      <c r="AX84" s="3">
        <f t="shared" si="311"/>
        <v>0</v>
      </c>
      <c r="AY84" s="3"/>
      <c r="AZ84" s="3">
        <f t="shared" si="17"/>
        <v>0</v>
      </c>
      <c r="BA84" s="30"/>
      <c r="BB84" s="35">
        <f t="shared" si="312"/>
        <v>0</v>
      </c>
      <c r="BC84" s="82" t="s">
        <v>263</v>
      </c>
      <c r="BD84" s="82"/>
    </row>
    <row r="85" spans="1:56" ht="37.5" x14ac:dyDescent="0.3">
      <c r="A85" s="61" t="s">
        <v>173</v>
      </c>
      <c r="B85" s="38" t="s">
        <v>130</v>
      </c>
      <c r="C85" s="38" t="s">
        <v>11</v>
      </c>
      <c r="D85" s="4">
        <v>0</v>
      </c>
      <c r="E85" s="4"/>
      <c r="F85" s="4">
        <f t="shared" si="4"/>
        <v>0</v>
      </c>
      <c r="G85" s="4"/>
      <c r="H85" s="4">
        <f t="shared" si="282"/>
        <v>0</v>
      </c>
      <c r="I85" s="4"/>
      <c r="J85" s="4">
        <f t="shared" si="283"/>
        <v>0</v>
      </c>
      <c r="K85" s="4"/>
      <c r="L85" s="4">
        <f t="shared" si="284"/>
        <v>0</v>
      </c>
      <c r="M85" s="4"/>
      <c r="N85" s="4">
        <f t="shared" si="299"/>
        <v>0</v>
      </c>
      <c r="O85" s="4"/>
      <c r="P85" s="4">
        <f t="shared" si="300"/>
        <v>0</v>
      </c>
      <c r="Q85" s="4"/>
      <c r="R85" s="3">
        <f t="shared" ref="R85:R148" si="313">P85+Q85</f>
        <v>0</v>
      </c>
      <c r="S85" s="32"/>
      <c r="T85" s="3">
        <f t="shared" si="301"/>
        <v>0</v>
      </c>
      <c r="U85" s="27"/>
      <c r="V85" s="35">
        <f t="shared" si="302"/>
        <v>0</v>
      </c>
      <c r="W85" s="4">
        <v>16000</v>
      </c>
      <c r="X85" s="4"/>
      <c r="Y85" s="4">
        <f t="shared" si="8"/>
        <v>16000</v>
      </c>
      <c r="Z85" s="4"/>
      <c r="AA85" s="4">
        <f t="shared" si="287"/>
        <v>16000</v>
      </c>
      <c r="AB85" s="4"/>
      <c r="AC85" s="4">
        <f t="shared" si="288"/>
        <v>16000</v>
      </c>
      <c r="AD85" s="4"/>
      <c r="AE85" s="4">
        <f t="shared" si="304"/>
        <v>16000</v>
      </c>
      <c r="AF85" s="4">
        <v>-10963.64</v>
      </c>
      <c r="AG85" s="4">
        <f t="shared" si="305"/>
        <v>5036.3600000000006</v>
      </c>
      <c r="AH85" s="4"/>
      <c r="AI85" s="3">
        <f t="shared" ref="AI85:AI148" si="314">AG85+AH85</f>
        <v>5036.3600000000006</v>
      </c>
      <c r="AJ85" s="32"/>
      <c r="AK85" s="3">
        <f t="shared" si="306"/>
        <v>5036.3600000000006</v>
      </c>
      <c r="AL85" s="27"/>
      <c r="AM85" s="35">
        <f t="shared" si="307"/>
        <v>5036.3600000000006</v>
      </c>
      <c r="AN85" s="4">
        <v>0</v>
      </c>
      <c r="AO85" s="3">
        <v>0</v>
      </c>
      <c r="AP85" s="3">
        <f t="shared" si="12"/>
        <v>0</v>
      </c>
      <c r="AQ85" s="3"/>
      <c r="AR85" s="3">
        <f t="shared" si="293"/>
        <v>0</v>
      </c>
      <c r="AS85" s="3"/>
      <c r="AT85" s="3">
        <f t="shared" si="294"/>
        <v>0</v>
      </c>
      <c r="AU85" s="3"/>
      <c r="AV85" s="3">
        <f t="shared" si="310"/>
        <v>0</v>
      </c>
      <c r="AW85" s="3"/>
      <c r="AX85" s="3">
        <f t="shared" si="311"/>
        <v>0</v>
      </c>
      <c r="AY85" s="3"/>
      <c r="AZ85" s="3">
        <f t="shared" ref="AZ85:AZ148" si="315">AX85+AY85</f>
        <v>0</v>
      </c>
      <c r="BA85" s="30"/>
      <c r="BB85" s="35">
        <f t="shared" si="312"/>
        <v>0</v>
      </c>
      <c r="BC85" s="82" t="s">
        <v>264</v>
      </c>
      <c r="BD85" s="82"/>
    </row>
    <row r="86" spans="1:56" ht="37.5" x14ac:dyDescent="0.3">
      <c r="A86" s="61" t="s">
        <v>174</v>
      </c>
      <c r="B86" s="38" t="s">
        <v>152</v>
      </c>
      <c r="C86" s="38" t="s">
        <v>11</v>
      </c>
      <c r="D86" s="4">
        <v>0</v>
      </c>
      <c r="E86" s="4"/>
      <c r="F86" s="4">
        <f t="shared" si="4"/>
        <v>0</v>
      </c>
      <c r="G86" s="4"/>
      <c r="H86" s="4">
        <f t="shared" si="282"/>
        <v>0</v>
      </c>
      <c r="I86" s="4"/>
      <c r="J86" s="4">
        <f t="shared" si="283"/>
        <v>0</v>
      </c>
      <c r="K86" s="4"/>
      <c r="L86" s="4">
        <f t="shared" si="284"/>
        <v>0</v>
      </c>
      <c r="M86" s="4"/>
      <c r="N86" s="4">
        <f t="shared" si="299"/>
        <v>0</v>
      </c>
      <c r="O86" s="4"/>
      <c r="P86" s="4">
        <f t="shared" si="300"/>
        <v>0</v>
      </c>
      <c r="Q86" s="4"/>
      <c r="R86" s="3">
        <f t="shared" si="313"/>
        <v>0</v>
      </c>
      <c r="S86" s="32"/>
      <c r="T86" s="3">
        <f t="shared" si="301"/>
        <v>0</v>
      </c>
      <c r="U86" s="27"/>
      <c r="V86" s="35">
        <f t="shared" si="302"/>
        <v>0</v>
      </c>
      <c r="W86" s="4">
        <v>0</v>
      </c>
      <c r="X86" s="4">
        <v>0</v>
      </c>
      <c r="Y86" s="4">
        <f t="shared" si="8"/>
        <v>0</v>
      </c>
      <c r="Z86" s="4"/>
      <c r="AA86" s="4">
        <f t="shared" si="287"/>
        <v>0</v>
      </c>
      <c r="AB86" s="4"/>
      <c r="AC86" s="4">
        <f t="shared" si="288"/>
        <v>0</v>
      </c>
      <c r="AD86" s="4"/>
      <c r="AE86" s="4">
        <f t="shared" si="304"/>
        <v>0</v>
      </c>
      <c r="AF86" s="4"/>
      <c r="AG86" s="4">
        <f t="shared" si="305"/>
        <v>0</v>
      </c>
      <c r="AH86" s="4"/>
      <c r="AI86" s="3">
        <f t="shared" si="314"/>
        <v>0</v>
      </c>
      <c r="AJ86" s="32"/>
      <c r="AK86" s="3">
        <f t="shared" si="306"/>
        <v>0</v>
      </c>
      <c r="AL86" s="27"/>
      <c r="AM86" s="35">
        <f t="shared" si="307"/>
        <v>0</v>
      </c>
      <c r="AN86" s="4">
        <v>6999.9</v>
      </c>
      <c r="AO86" s="3"/>
      <c r="AP86" s="3">
        <f t="shared" si="12"/>
        <v>6999.9</v>
      </c>
      <c r="AQ86" s="3"/>
      <c r="AR86" s="3">
        <f t="shared" si="293"/>
        <v>6999.9</v>
      </c>
      <c r="AS86" s="3"/>
      <c r="AT86" s="3">
        <f t="shared" si="294"/>
        <v>6999.9</v>
      </c>
      <c r="AU86" s="3"/>
      <c r="AV86" s="3">
        <f t="shared" si="310"/>
        <v>6999.9</v>
      </c>
      <c r="AW86" s="3"/>
      <c r="AX86" s="3">
        <f t="shared" si="311"/>
        <v>6999.9</v>
      </c>
      <c r="AY86" s="3"/>
      <c r="AZ86" s="3">
        <f t="shared" si="315"/>
        <v>6999.9</v>
      </c>
      <c r="BA86" s="30"/>
      <c r="BB86" s="35">
        <f t="shared" si="312"/>
        <v>6999.9</v>
      </c>
      <c r="BC86" s="82" t="s">
        <v>265</v>
      </c>
      <c r="BD86" s="82"/>
    </row>
    <row r="87" spans="1:56" ht="37.5" x14ac:dyDescent="0.3">
      <c r="A87" s="61" t="s">
        <v>175</v>
      </c>
      <c r="B87" s="38" t="s">
        <v>153</v>
      </c>
      <c r="C87" s="38" t="s">
        <v>11</v>
      </c>
      <c r="D87" s="4">
        <v>0</v>
      </c>
      <c r="E87" s="4"/>
      <c r="F87" s="4">
        <f t="shared" si="4"/>
        <v>0</v>
      </c>
      <c r="G87" s="4"/>
      <c r="H87" s="4">
        <f t="shared" si="282"/>
        <v>0</v>
      </c>
      <c r="I87" s="4"/>
      <c r="J87" s="4">
        <f t="shared" si="283"/>
        <v>0</v>
      </c>
      <c r="K87" s="4"/>
      <c r="L87" s="4">
        <f t="shared" si="284"/>
        <v>0</v>
      </c>
      <c r="M87" s="4"/>
      <c r="N87" s="4">
        <f t="shared" si="299"/>
        <v>0</v>
      </c>
      <c r="O87" s="4"/>
      <c r="P87" s="4">
        <f t="shared" si="300"/>
        <v>0</v>
      </c>
      <c r="Q87" s="4"/>
      <c r="R87" s="3">
        <f t="shared" si="313"/>
        <v>0</v>
      </c>
      <c r="S87" s="32"/>
      <c r="T87" s="3">
        <f t="shared" si="301"/>
        <v>0</v>
      </c>
      <c r="U87" s="27"/>
      <c r="V87" s="35">
        <f t="shared" si="302"/>
        <v>0</v>
      </c>
      <c r="W87" s="4">
        <v>0</v>
      </c>
      <c r="X87" s="4">
        <v>0</v>
      </c>
      <c r="Y87" s="4">
        <f t="shared" si="8"/>
        <v>0</v>
      </c>
      <c r="Z87" s="4"/>
      <c r="AA87" s="4">
        <f t="shared" si="287"/>
        <v>0</v>
      </c>
      <c r="AB87" s="4"/>
      <c r="AC87" s="4">
        <f t="shared" si="288"/>
        <v>0</v>
      </c>
      <c r="AD87" s="4"/>
      <c r="AE87" s="4">
        <f t="shared" si="304"/>
        <v>0</v>
      </c>
      <c r="AF87" s="4"/>
      <c r="AG87" s="4">
        <f t="shared" si="305"/>
        <v>0</v>
      </c>
      <c r="AH87" s="4"/>
      <c r="AI87" s="3">
        <f t="shared" si="314"/>
        <v>0</v>
      </c>
      <c r="AJ87" s="32"/>
      <c r="AK87" s="3">
        <f t="shared" si="306"/>
        <v>0</v>
      </c>
      <c r="AL87" s="27"/>
      <c r="AM87" s="35">
        <f t="shared" si="307"/>
        <v>0</v>
      </c>
      <c r="AN87" s="4">
        <v>622.9</v>
      </c>
      <c r="AO87" s="3"/>
      <c r="AP87" s="3">
        <f t="shared" si="12"/>
        <v>622.9</v>
      </c>
      <c r="AQ87" s="3"/>
      <c r="AR87" s="3">
        <f t="shared" si="293"/>
        <v>622.9</v>
      </c>
      <c r="AS87" s="3"/>
      <c r="AT87" s="3">
        <f t="shared" si="294"/>
        <v>622.9</v>
      </c>
      <c r="AU87" s="3"/>
      <c r="AV87" s="3">
        <f t="shared" si="310"/>
        <v>622.9</v>
      </c>
      <c r="AW87" s="3"/>
      <c r="AX87" s="3">
        <f t="shared" si="311"/>
        <v>622.9</v>
      </c>
      <c r="AY87" s="3"/>
      <c r="AZ87" s="3">
        <f t="shared" si="315"/>
        <v>622.9</v>
      </c>
      <c r="BA87" s="30"/>
      <c r="BB87" s="35">
        <f t="shared" si="312"/>
        <v>622.9</v>
      </c>
      <c r="BC87" s="82" t="s">
        <v>266</v>
      </c>
      <c r="BD87" s="82"/>
    </row>
    <row r="88" spans="1:56" ht="37.5" x14ac:dyDescent="0.3">
      <c r="A88" s="61" t="s">
        <v>176</v>
      </c>
      <c r="B88" s="38" t="s">
        <v>154</v>
      </c>
      <c r="C88" s="38" t="s">
        <v>11</v>
      </c>
      <c r="D88" s="4">
        <v>0</v>
      </c>
      <c r="E88" s="4"/>
      <c r="F88" s="4">
        <f t="shared" si="4"/>
        <v>0</v>
      </c>
      <c r="G88" s="4"/>
      <c r="H88" s="4">
        <f t="shared" si="282"/>
        <v>0</v>
      </c>
      <c r="I88" s="4"/>
      <c r="J88" s="4">
        <f t="shared" si="283"/>
        <v>0</v>
      </c>
      <c r="K88" s="4"/>
      <c r="L88" s="4">
        <f t="shared" si="284"/>
        <v>0</v>
      </c>
      <c r="M88" s="4"/>
      <c r="N88" s="4">
        <f t="shared" si="299"/>
        <v>0</v>
      </c>
      <c r="O88" s="4"/>
      <c r="P88" s="4">
        <f t="shared" si="300"/>
        <v>0</v>
      </c>
      <c r="Q88" s="4"/>
      <c r="R88" s="3">
        <f t="shared" si="313"/>
        <v>0</v>
      </c>
      <c r="S88" s="32"/>
      <c r="T88" s="3">
        <f t="shared" si="301"/>
        <v>0</v>
      </c>
      <c r="U88" s="27"/>
      <c r="V88" s="35">
        <f t="shared" si="302"/>
        <v>0</v>
      </c>
      <c r="W88" s="4">
        <v>0</v>
      </c>
      <c r="X88" s="4">
        <v>0</v>
      </c>
      <c r="Y88" s="4">
        <f t="shared" si="8"/>
        <v>0</v>
      </c>
      <c r="Z88" s="4"/>
      <c r="AA88" s="4">
        <f t="shared" si="287"/>
        <v>0</v>
      </c>
      <c r="AB88" s="4"/>
      <c r="AC88" s="4">
        <f t="shared" si="288"/>
        <v>0</v>
      </c>
      <c r="AD88" s="4"/>
      <c r="AE88" s="4">
        <f t="shared" si="304"/>
        <v>0</v>
      </c>
      <c r="AF88" s="4"/>
      <c r="AG88" s="4">
        <f t="shared" si="305"/>
        <v>0</v>
      </c>
      <c r="AH88" s="4"/>
      <c r="AI88" s="3">
        <f t="shared" si="314"/>
        <v>0</v>
      </c>
      <c r="AJ88" s="32"/>
      <c r="AK88" s="3">
        <f t="shared" si="306"/>
        <v>0</v>
      </c>
      <c r="AL88" s="27"/>
      <c r="AM88" s="35">
        <f t="shared" si="307"/>
        <v>0</v>
      </c>
      <c r="AN88" s="4">
        <v>622.9</v>
      </c>
      <c r="AO88" s="3"/>
      <c r="AP88" s="3">
        <f t="shared" si="12"/>
        <v>622.9</v>
      </c>
      <c r="AQ88" s="3"/>
      <c r="AR88" s="3">
        <f t="shared" si="293"/>
        <v>622.9</v>
      </c>
      <c r="AS88" s="3"/>
      <c r="AT88" s="3">
        <f t="shared" si="294"/>
        <v>622.9</v>
      </c>
      <c r="AU88" s="3"/>
      <c r="AV88" s="3">
        <f t="shared" si="310"/>
        <v>622.9</v>
      </c>
      <c r="AW88" s="3"/>
      <c r="AX88" s="3">
        <f t="shared" si="311"/>
        <v>622.9</v>
      </c>
      <c r="AY88" s="3"/>
      <c r="AZ88" s="3">
        <f t="shared" si="315"/>
        <v>622.9</v>
      </c>
      <c r="BA88" s="30"/>
      <c r="BB88" s="35">
        <f t="shared" si="312"/>
        <v>622.9</v>
      </c>
      <c r="BC88" s="82" t="s">
        <v>268</v>
      </c>
      <c r="BD88" s="82"/>
    </row>
    <row r="89" spans="1:56" ht="37.5" x14ac:dyDescent="0.3">
      <c r="A89" s="61" t="s">
        <v>177</v>
      </c>
      <c r="B89" s="38" t="s">
        <v>155</v>
      </c>
      <c r="C89" s="38" t="s">
        <v>11</v>
      </c>
      <c r="D89" s="4">
        <v>0</v>
      </c>
      <c r="E89" s="4"/>
      <c r="F89" s="4">
        <f t="shared" si="4"/>
        <v>0</v>
      </c>
      <c r="G89" s="4"/>
      <c r="H89" s="4">
        <f t="shared" si="282"/>
        <v>0</v>
      </c>
      <c r="I89" s="4"/>
      <c r="J89" s="4">
        <f t="shared" si="283"/>
        <v>0</v>
      </c>
      <c r="K89" s="4"/>
      <c r="L89" s="4">
        <f t="shared" si="284"/>
        <v>0</v>
      </c>
      <c r="M89" s="4"/>
      <c r="N89" s="4">
        <f t="shared" si="299"/>
        <v>0</v>
      </c>
      <c r="O89" s="4"/>
      <c r="P89" s="4">
        <f t="shared" si="300"/>
        <v>0</v>
      </c>
      <c r="Q89" s="4"/>
      <c r="R89" s="3">
        <f t="shared" si="313"/>
        <v>0</v>
      </c>
      <c r="S89" s="32"/>
      <c r="T89" s="3">
        <f t="shared" si="301"/>
        <v>0</v>
      </c>
      <c r="U89" s="27"/>
      <c r="V89" s="35">
        <f t="shared" si="302"/>
        <v>0</v>
      </c>
      <c r="W89" s="4">
        <v>0</v>
      </c>
      <c r="X89" s="4">
        <v>0</v>
      </c>
      <c r="Y89" s="4">
        <f t="shared" si="8"/>
        <v>0</v>
      </c>
      <c r="Z89" s="4"/>
      <c r="AA89" s="4">
        <f t="shared" si="287"/>
        <v>0</v>
      </c>
      <c r="AB89" s="4"/>
      <c r="AC89" s="4">
        <f t="shared" si="288"/>
        <v>0</v>
      </c>
      <c r="AD89" s="4"/>
      <c r="AE89" s="4">
        <f t="shared" si="304"/>
        <v>0</v>
      </c>
      <c r="AF89" s="4"/>
      <c r="AG89" s="4">
        <f t="shared" si="305"/>
        <v>0</v>
      </c>
      <c r="AH89" s="4"/>
      <c r="AI89" s="3">
        <f t="shared" si="314"/>
        <v>0</v>
      </c>
      <c r="AJ89" s="32"/>
      <c r="AK89" s="3">
        <f t="shared" si="306"/>
        <v>0</v>
      </c>
      <c r="AL89" s="27"/>
      <c r="AM89" s="35">
        <f t="shared" si="307"/>
        <v>0</v>
      </c>
      <c r="AN89" s="4">
        <v>16622.900000000001</v>
      </c>
      <c r="AO89" s="3"/>
      <c r="AP89" s="3">
        <f t="shared" si="12"/>
        <v>16622.900000000001</v>
      </c>
      <c r="AQ89" s="3"/>
      <c r="AR89" s="3">
        <f t="shared" si="293"/>
        <v>16622.900000000001</v>
      </c>
      <c r="AS89" s="3"/>
      <c r="AT89" s="3">
        <f t="shared" si="294"/>
        <v>16622.900000000001</v>
      </c>
      <c r="AU89" s="3"/>
      <c r="AV89" s="3">
        <f t="shared" si="310"/>
        <v>16622.900000000001</v>
      </c>
      <c r="AW89" s="3"/>
      <c r="AX89" s="3">
        <f t="shared" si="311"/>
        <v>16622.900000000001</v>
      </c>
      <c r="AY89" s="3"/>
      <c r="AZ89" s="3">
        <f t="shared" si="315"/>
        <v>16622.900000000001</v>
      </c>
      <c r="BA89" s="30"/>
      <c r="BB89" s="35">
        <f t="shared" si="312"/>
        <v>16622.900000000001</v>
      </c>
      <c r="BC89" s="82" t="s">
        <v>267</v>
      </c>
      <c r="BD89" s="82"/>
    </row>
    <row r="90" spans="1:56" ht="37.5" x14ac:dyDescent="0.3">
      <c r="A90" s="61" t="s">
        <v>178</v>
      </c>
      <c r="B90" s="38" t="s">
        <v>131</v>
      </c>
      <c r="C90" s="38" t="s">
        <v>11</v>
      </c>
      <c r="D90" s="4">
        <v>622.9</v>
      </c>
      <c r="E90" s="4"/>
      <c r="F90" s="4">
        <f t="shared" si="4"/>
        <v>622.9</v>
      </c>
      <c r="G90" s="4"/>
      <c r="H90" s="4">
        <f t="shared" si="282"/>
        <v>622.9</v>
      </c>
      <c r="I90" s="4"/>
      <c r="J90" s="4">
        <f t="shared" si="283"/>
        <v>622.9</v>
      </c>
      <c r="K90" s="4"/>
      <c r="L90" s="4">
        <f t="shared" si="284"/>
        <v>622.9</v>
      </c>
      <c r="M90" s="4"/>
      <c r="N90" s="4">
        <f t="shared" si="299"/>
        <v>622.9</v>
      </c>
      <c r="O90" s="4"/>
      <c r="P90" s="4">
        <f t="shared" si="300"/>
        <v>622.9</v>
      </c>
      <c r="Q90" s="4"/>
      <c r="R90" s="3">
        <f t="shared" si="313"/>
        <v>622.9</v>
      </c>
      <c r="S90" s="32"/>
      <c r="T90" s="3">
        <f t="shared" si="301"/>
        <v>622.9</v>
      </c>
      <c r="U90" s="27"/>
      <c r="V90" s="35">
        <f t="shared" si="302"/>
        <v>622.9</v>
      </c>
      <c r="W90" s="4">
        <v>0</v>
      </c>
      <c r="X90" s="4">
        <v>0</v>
      </c>
      <c r="Y90" s="4">
        <f t="shared" si="8"/>
        <v>0</v>
      </c>
      <c r="Z90" s="4"/>
      <c r="AA90" s="4">
        <f t="shared" si="287"/>
        <v>0</v>
      </c>
      <c r="AB90" s="4"/>
      <c r="AC90" s="4">
        <f t="shared" si="288"/>
        <v>0</v>
      </c>
      <c r="AD90" s="4"/>
      <c r="AE90" s="4">
        <f t="shared" si="304"/>
        <v>0</v>
      </c>
      <c r="AF90" s="4"/>
      <c r="AG90" s="4">
        <f t="shared" si="305"/>
        <v>0</v>
      </c>
      <c r="AH90" s="4"/>
      <c r="AI90" s="3">
        <f t="shared" si="314"/>
        <v>0</v>
      </c>
      <c r="AJ90" s="32"/>
      <c r="AK90" s="3">
        <f t="shared" si="306"/>
        <v>0</v>
      </c>
      <c r="AL90" s="27"/>
      <c r="AM90" s="35">
        <f t="shared" si="307"/>
        <v>0</v>
      </c>
      <c r="AN90" s="4">
        <v>16000</v>
      </c>
      <c r="AO90" s="3"/>
      <c r="AP90" s="3">
        <f t="shared" si="12"/>
        <v>16000</v>
      </c>
      <c r="AQ90" s="3"/>
      <c r="AR90" s="3">
        <f t="shared" si="293"/>
        <v>16000</v>
      </c>
      <c r="AS90" s="3"/>
      <c r="AT90" s="3">
        <f t="shared" si="294"/>
        <v>16000</v>
      </c>
      <c r="AU90" s="3"/>
      <c r="AV90" s="3">
        <f t="shared" si="310"/>
        <v>16000</v>
      </c>
      <c r="AW90" s="3"/>
      <c r="AX90" s="3">
        <f t="shared" si="311"/>
        <v>16000</v>
      </c>
      <c r="AY90" s="3"/>
      <c r="AZ90" s="3">
        <f t="shared" si="315"/>
        <v>16000</v>
      </c>
      <c r="BA90" s="30"/>
      <c r="BB90" s="35">
        <f t="shared" si="312"/>
        <v>16000</v>
      </c>
      <c r="BC90" s="82" t="s">
        <v>269</v>
      </c>
      <c r="BD90" s="82"/>
    </row>
    <row r="91" spans="1:56" ht="56.25" x14ac:dyDescent="0.3">
      <c r="A91" s="61" t="s">
        <v>179</v>
      </c>
      <c r="B91" s="38" t="s">
        <v>132</v>
      </c>
      <c r="C91" s="96" t="s">
        <v>58</v>
      </c>
      <c r="D91" s="4">
        <v>2754.2</v>
      </c>
      <c r="E91" s="4"/>
      <c r="F91" s="4">
        <f t="shared" si="4"/>
        <v>2754.2</v>
      </c>
      <c r="G91" s="4"/>
      <c r="H91" s="4">
        <f t="shared" si="282"/>
        <v>2754.2</v>
      </c>
      <c r="I91" s="4"/>
      <c r="J91" s="4">
        <f t="shared" si="283"/>
        <v>2754.2</v>
      </c>
      <c r="K91" s="4"/>
      <c r="L91" s="4">
        <f t="shared" si="284"/>
        <v>2754.2</v>
      </c>
      <c r="M91" s="4"/>
      <c r="N91" s="4">
        <f t="shared" si="299"/>
        <v>2754.2</v>
      </c>
      <c r="O91" s="4"/>
      <c r="P91" s="4">
        <f t="shared" si="300"/>
        <v>2754.2</v>
      </c>
      <c r="Q91" s="4"/>
      <c r="R91" s="3">
        <f t="shared" si="313"/>
        <v>2754.2</v>
      </c>
      <c r="S91" s="32"/>
      <c r="T91" s="3">
        <f t="shared" si="301"/>
        <v>2754.2</v>
      </c>
      <c r="U91" s="27">
        <v>-254.2</v>
      </c>
      <c r="V91" s="35">
        <f t="shared" si="302"/>
        <v>2500</v>
      </c>
      <c r="W91" s="4">
        <v>0</v>
      </c>
      <c r="X91" s="4">
        <v>0</v>
      </c>
      <c r="Y91" s="4">
        <f t="shared" si="8"/>
        <v>0</v>
      </c>
      <c r="Z91" s="4"/>
      <c r="AA91" s="4">
        <f t="shared" si="287"/>
        <v>0</v>
      </c>
      <c r="AB91" s="4"/>
      <c r="AC91" s="4">
        <f t="shared" si="288"/>
        <v>0</v>
      </c>
      <c r="AD91" s="4"/>
      <c r="AE91" s="4">
        <f t="shared" si="304"/>
        <v>0</v>
      </c>
      <c r="AF91" s="4"/>
      <c r="AG91" s="4">
        <f t="shared" si="305"/>
        <v>0</v>
      </c>
      <c r="AH91" s="4"/>
      <c r="AI91" s="3">
        <f t="shared" si="314"/>
        <v>0</v>
      </c>
      <c r="AJ91" s="32"/>
      <c r="AK91" s="3">
        <f t="shared" si="306"/>
        <v>0</v>
      </c>
      <c r="AL91" s="27"/>
      <c r="AM91" s="35">
        <f t="shared" si="307"/>
        <v>0</v>
      </c>
      <c r="AN91" s="4">
        <v>0</v>
      </c>
      <c r="AO91" s="3">
        <v>0</v>
      </c>
      <c r="AP91" s="3">
        <f t="shared" si="12"/>
        <v>0</v>
      </c>
      <c r="AQ91" s="3"/>
      <c r="AR91" s="3">
        <f t="shared" si="293"/>
        <v>0</v>
      </c>
      <c r="AS91" s="3"/>
      <c r="AT91" s="3">
        <f t="shared" si="294"/>
        <v>0</v>
      </c>
      <c r="AU91" s="3"/>
      <c r="AV91" s="3">
        <f t="shared" si="310"/>
        <v>0</v>
      </c>
      <c r="AW91" s="3"/>
      <c r="AX91" s="3">
        <f t="shared" si="311"/>
        <v>0</v>
      </c>
      <c r="AY91" s="3"/>
      <c r="AZ91" s="3">
        <f t="shared" si="315"/>
        <v>0</v>
      </c>
      <c r="BA91" s="30"/>
      <c r="BB91" s="35">
        <f t="shared" si="312"/>
        <v>0</v>
      </c>
      <c r="BC91" s="82" t="s">
        <v>261</v>
      </c>
      <c r="BD91" s="82"/>
    </row>
    <row r="92" spans="1:56" ht="56.25" x14ac:dyDescent="0.3">
      <c r="A92" s="61" t="s">
        <v>180</v>
      </c>
      <c r="B92" s="38" t="s">
        <v>133</v>
      </c>
      <c r="C92" s="96" t="s">
        <v>58</v>
      </c>
      <c r="D92" s="4">
        <v>2754.2</v>
      </c>
      <c r="E92" s="4"/>
      <c r="F92" s="4">
        <f t="shared" ref="F92:F177" si="316">D92+E92</f>
        <v>2754.2</v>
      </c>
      <c r="G92" s="4"/>
      <c r="H92" s="4">
        <f t="shared" si="282"/>
        <v>2754.2</v>
      </c>
      <c r="I92" s="4"/>
      <c r="J92" s="4">
        <f t="shared" si="283"/>
        <v>2754.2</v>
      </c>
      <c r="K92" s="4"/>
      <c r="L92" s="4">
        <f t="shared" si="284"/>
        <v>2754.2</v>
      </c>
      <c r="M92" s="4"/>
      <c r="N92" s="4">
        <f t="shared" si="299"/>
        <v>2754.2</v>
      </c>
      <c r="O92" s="4"/>
      <c r="P92" s="4">
        <f t="shared" si="300"/>
        <v>2754.2</v>
      </c>
      <c r="Q92" s="4"/>
      <c r="R92" s="3">
        <f t="shared" si="313"/>
        <v>2754.2</v>
      </c>
      <c r="S92" s="32"/>
      <c r="T92" s="3">
        <f t="shared" si="301"/>
        <v>2754.2</v>
      </c>
      <c r="U92" s="27">
        <v>-4.2</v>
      </c>
      <c r="V92" s="35">
        <f t="shared" si="302"/>
        <v>2750</v>
      </c>
      <c r="W92" s="4">
        <v>0</v>
      </c>
      <c r="X92" s="4">
        <v>0</v>
      </c>
      <c r="Y92" s="4">
        <f t="shared" ref="Y92:Y177" si="317">W92+X92</f>
        <v>0</v>
      </c>
      <c r="Z92" s="4"/>
      <c r="AA92" s="4">
        <f t="shared" si="287"/>
        <v>0</v>
      </c>
      <c r="AB92" s="4"/>
      <c r="AC92" s="4">
        <f t="shared" si="288"/>
        <v>0</v>
      </c>
      <c r="AD92" s="4"/>
      <c r="AE92" s="4">
        <f t="shared" si="304"/>
        <v>0</v>
      </c>
      <c r="AF92" s="4"/>
      <c r="AG92" s="4">
        <f t="shared" si="305"/>
        <v>0</v>
      </c>
      <c r="AH92" s="4"/>
      <c r="AI92" s="3">
        <f t="shared" si="314"/>
        <v>0</v>
      </c>
      <c r="AJ92" s="32"/>
      <c r="AK92" s="3">
        <f t="shared" si="306"/>
        <v>0</v>
      </c>
      <c r="AL92" s="27"/>
      <c r="AM92" s="35">
        <f t="shared" si="307"/>
        <v>0</v>
      </c>
      <c r="AN92" s="4">
        <v>0</v>
      </c>
      <c r="AO92" s="3">
        <v>0</v>
      </c>
      <c r="AP92" s="3">
        <f t="shared" ref="AP92:AP177" si="318">AN92+AO92</f>
        <v>0</v>
      </c>
      <c r="AQ92" s="3"/>
      <c r="AR92" s="3">
        <f t="shared" si="293"/>
        <v>0</v>
      </c>
      <c r="AS92" s="3"/>
      <c r="AT92" s="3">
        <f t="shared" si="294"/>
        <v>0</v>
      </c>
      <c r="AU92" s="3"/>
      <c r="AV92" s="3">
        <f t="shared" si="310"/>
        <v>0</v>
      </c>
      <c r="AW92" s="3"/>
      <c r="AX92" s="3">
        <f t="shared" si="311"/>
        <v>0</v>
      </c>
      <c r="AY92" s="3"/>
      <c r="AZ92" s="3">
        <f t="shared" si="315"/>
        <v>0</v>
      </c>
      <c r="BA92" s="30"/>
      <c r="BB92" s="35">
        <f t="shared" si="312"/>
        <v>0</v>
      </c>
      <c r="BC92" s="82" t="s">
        <v>260</v>
      </c>
      <c r="BD92" s="82"/>
    </row>
    <row r="93" spans="1:56" ht="56.25" x14ac:dyDescent="0.3">
      <c r="A93" s="61" t="s">
        <v>181</v>
      </c>
      <c r="B93" s="38" t="s">
        <v>303</v>
      </c>
      <c r="C93" s="96" t="s">
        <v>58</v>
      </c>
      <c r="D93" s="4">
        <v>2754.2</v>
      </c>
      <c r="E93" s="4"/>
      <c r="F93" s="4">
        <f t="shared" si="316"/>
        <v>2754.2</v>
      </c>
      <c r="G93" s="4"/>
      <c r="H93" s="4">
        <f t="shared" si="282"/>
        <v>2754.2</v>
      </c>
      <c r="I93" s="4"/>
      <c r="J93" s="4">
        <f t="shared" si="283"/>
        <v>2754.2</v>
      </c>
      <c r="K93" s="4"/>
      <c r="L93" s="4">
        <f t="shared" si="284"/>
        <v>2754.2</v>
      </c>
      <c r="M93" s="4"/>
      <c r="N93" s="4">
        <f t="shared" si="299"/>
        <v>2754.2</v>
      </c>
      <c r="O93" s="4"/>
      <c r="P93" s="4">
        <f t="shared" si="300"/>
        <v>2754.2</v>
      </c>
      <c r="Q93" s="4"/>
      <c r="R93" s="3">
        <f t="shared" si="313"/>
        <v>2754.2</v>
      </c>
      <c r="S93" s="32"/>
      <c r="T93" s="3">
        <f t="shared" si="301"/>
        <v>2754.2</v>
      </c>
      <c r="U93" s="27">
        <v>-554.20000000000005</v>
      </c>
      <c r="V93" s="35">
        <f t="shared" si="302"/>
        <v>2200</v>
      </c>
      <c r="W93" s="4">
        <v>0</v>
      </c>
      <c r="X93" s="4">
        <v>0</v>
      </c>
      <c r="Y93" s="4">
        <f t="shared" si="317"/>
        <v>0</v>
      </c>
      <c r="Z93" s="4"/>
      <c r="AA93" s="4">
        <f t="shared" si="287"/>
        <v>0</v>
      </c>
      <c r="AB93" s="4"/>
      <c r="AC93" s="4">
        <f t="shared" si="288"/>
        <v>0</v>
      </c>
      <c r="AD93" s="4"/>
      <c r="AE93" s="4">
        <f t="shared" si="304"/>
        <v>0</v>
      </c>
      <c r="AF93" s="4"/>
      <c r="AG93" s="4">
        <f t="shared" si="305"/>
        <v>0</v>
      </c>
      <c r="AH93" s="4"/>
      <c r="AI93" s="3">
        <f t="shared" si="314"/>
        <v>0</v>
      </c>
      <c r="AJ93" s="32"/>
      <c r="AK93" s="3">
        <f t="shared" si="306"/>
        <v>0</v>
      </c>
      <c r="AL93" s="27"/>
      <c r="AM93" s="35">
        <f t="shared" si="307"/>
        <v>0</v>
      </c>
      <c r="AN93" s="4">
        <v>0</v>
      </c>
      <c r="AO93" s="3">
        <v>0</v>
      </c>
      <c r="AP93" s="3">
        <f t="shared" si="318"/>
        <v>0</v>
      </c>
      <c r="AQ93" s="3"/>
      <c r="AR93" s="3">
        <f t="shared" si="293"/>
        <v>0</v>
      </c>
      <c r="AS93" s="3"/>
      <c r="AT93" s="3">
        <f t="shared" si="294"/>
        <v>0</v>
      </c>
      <c r="AU93" s="3"/>
      <c r="AV93" s="3">
        <f t="shared" si="310"/>
        <v>0</v>
      </c>
      <c r="AW93" s="3"/>
      <c r="AX93" s="3">
        <f t="shared" si="311"/>
        <v>0</v>
      </c>
      <c r="AY93" s="3"/>
      <c r="AZ93" s="3">
        <f t="shared" si="315"/>
        <v>0</v>
      </c>
      <c r="BA93" s="30"/>
      <c r="BB93" s="35">
        <f t="shared" si="312"/>
        <v>0</v>
      </c>
      <c r="BC93" s="82" t="s">
        <v>262</v>
      </c>
      <c r="BD93" s="82"/>
    </row>
    <row r="94" spans="1:56" ht="56.25" x14ac:dyDescent="0.3">
      <c r="A94" s="61" t="s">
        <v>182</v>
      </c>
      <c r="B94" s="38" t="s">
        <v>343</v>
      </c>
      <c r="C94" s="96" t="s">
        <v>58</v>
      </c>
      <c r="D94" s="4"/>
      <c r="E94" s="4"/>
      <c r="F94" s="4"/>
      <c r="G94" s="4">
        <v>9206.1419999999998</v>
      </c>
      <c r="H94" s="4">
        <f t="shared" si="282"/>
        <v>9206.1419999999998</v>
      </c>
      <c r="I94" s="4"/>
      <c r="J94" s="4">
        <f t="shared" si="283"/>
        <v>9206.1419999999998</v>
      </c>
      <c r="K94" s="4"/>
      <c r="L94" s="4">
        <f t="shared" si="284"/>
        <v>9206.1419999999998</v>
      </c>
      <c r="M94" s="4"/>
      <c r="N94" s="4">
        <f t="shared" si="299"/>
        <v>9206.1419999999998</v>
      </c>
      <c r="O94" s="4"/>
      <c r="P94" s="4">
        <f t="shared" si="300"/>
        <v>9206.1419999999998</v>
      </c>
      <c r="Q94" s="4"/>
      <c r="R94" s="3">
        <f t="shared" si="313"/>
        <v>9206.1419999999998</v>
      </c>
      <c r="S94" s="32"/>
      <c r="T94" s="3">
        <f t="shared" si="301"/>
        <v>9206.1419999999998</v>
      </c>
      <c r="U94" s="27"/>
      <c r="V94" s="35">
        <f t="shared" si="302"/>
        <v>9206.1419999999998</v>
      </c>
      <c r="W94" s="4"/>
      <c r="X94" s="4"/>
      <c r="Y94" s="4"/>
      <c r="Z94" s="4"/>
      <c r="AA94" s="4">
        <f t="shared" si="287"/>
        <v>0</v>
      </c>
      <c r="AB94" s="4"/>
      <c r="AC94" s="4">
        <f t="shared" si="288"/>
        <v>0</v>
      </c>
      <c r="AD94" s="4"/>
      <c r="AE94" s="4">
        <f t="shared" si="304"/>
        <v>0</v>
      </c>
      <c r="AF94" s="4"/>
      <c r="AG94" s="4">
        <f t="shared" si="305"/>
        <v>0</v>
      </c>
      <c r="AH94" s="4"/>
      <c r="AI94" s="3">
        <f t="shared" si="314"/>
        <v>0</v>
      </c>
      <c r="AJ94" s="32"/>
      <c r="AK94" s="3">
        <f t="shared" si="306"/>
        <v>0</v>
      </c>
      <c r="AL94" s="27"/>
      <c r="AM94" s="35">
        <f t="shared" si="307"/>
        <v>0</v>
      </c>
      <c r="AN94" s="4"/>
      <c r="AO94" s="3"/>
      <c r="AP94" s="3"/>
      <c r="AQ94" s="3"/>
      <c r="AR94" s="3">
        <f t="shared" si="293"/>
        <v>0</v>
      </c>
      <c r="AS94" s="3"/>
      <c r="AT94" s="3">
        <f t="shared" si="294"/>
        <v>0</v>
      </c>
      <c r="AU94" s="3"/>
      <c r="AV94" s="3">
        <f t="shared" si="310"/>
        <v>0</v>
      </c>
      <c r="AW94" s="3"/>
      <c r="AX94" s="3">
        <f t="shared" si="311"/>
        <v>0</v>
      </c>
      <c r="AY94" s="3"/>
      <c r="AZ94" s="3">
        <f t="shared" si="315"/>
        <v>0</v>
      </c>
      <c r="BA94" s="30"/>
      <c r="BB94" s="35">
        <f t="shared" si="312"/>
        <v>0</v>
      </c>
      <c r="BC94" s="82" t="s">
        <v>342</v>
      </c>
      <c r="BD94" s="82"/>
    </row>
    <row r="95" spans="1:56" ht="56.25" x14ac:dyDescent="0.3">
      <c r="A95" s="61" t="s">
        <v>183</v>
      </c>
      <c r="B95" s="38" t="s">
        <v>345</v>
      </c>
      <c r="C95" s="96" t="s">
        <v>58</v>
      </c>
      <c r="D95" s="4"/>
      <c r="E95" s="4"/>
      <c r="F95" s="4"/>
      <c r="G95" s="4"/>
      <c r="H95" s="4">
        <f t="shared" si="282"/>
        <v>0</v>
      </c>
      <c r="I95" s="4"/>
      <c r="J95" s="4">
        <f t="shared" si="283"/>
        <v>0</v>
      </c>
      <c r="K95" s="4"/>
      <c r="L95" s="4">
        <f t="shared" si="284"/>
        <v>0</v>
      </c>
      <c r="M95" s="4"/>
      <c r="N95" s="4">
        <f t="shared" si="299"/>
        <v>0</v>
      </c>
      <c r="O95" s="4"/>
      <c r="P95" s="4">
        <f t="shared" si="300"/>
        <v>0</v>
      </c>
      <c r="Q95" s="4"/>
      <c r="R95" s="3">
        <f t="shared" si="313"/>
        <v>0</v>
      </c>
      <c r="S95" s="32"/>
      <c r="T95" s="3">
        <f t="shared" si="301"/>
        <v>0</v>
      </c>
      <c r="U95" s="27"/>
      <c r="V95" s="35">
        <f t="shared" si="302"/>
        <v>0</v>
      </c>
      <c r="W95" s="4"/>
      <c r="X95" s="4"/>
      <c r="Y95" s="4"/>
      <c r="Z95" s="4">
        <v>5373.71</v>
      </c>
      <c r="AA95" s="4">
        <f t="shared" si="287"/>
        <v>5373.71</v>
      </c>
      <c r="AB95" s="4"/>
      <c r="AC95" s="4">
        <f t="shared" si="288"/>
        <v>5373.71</v>
      </c>
      <c r="AD95" s="4"/>
      <c r="AE95" s="4">
        <f t="shared" si="304"/>
        <v>5373.71</v>
      </c>
      <c r="AF95" s="4"/>
      <c r="AG95" s="4">
        <f t="shared" si="305"/>
        <v>5373.71</v>
      </c>
      <c r="AH95" s="4"/>
      <c r="AI95" s="3">
        <f t="shared" si="314"/>
        <v>5373.71</v>
      </c>
      <c r="AJ95" s="32"/>
      <c r="AK95" s="3">
        <f t="shared" si="306"/>
        <v>5373.71</v>
      </c>
      <c r="AL95" s="27"/>
      <c r="AM95" s="35">
        <f t="shared" si="307"/>
        <v>5373.71</v>
      </c>
      <c r="AN95" s="4"/>
      <c r="AO95" s="3"/>
      <c r="AP95" s="3"/>
      <c r="AQ95" s="3"/>
      <c r="AR95" s="3">
        <f t="shared" si="293"/>
        <v>0</v>
      </c>
      <c r="AS95" s="3"/>
      <c r="AT95" s="3">
        <f t="shared" si="294"/>
        <v>0</v>
      </c>
      <c r="AU95" s="3"/>
      <c r="AV95" s="3">
        <f t="shared" si="310"/>
        <v>0</v>
      </c>
      <c r="AW95" s="3"/>
      <c r="AX95" s="3">
        <f t="shared" si="311"/>
        <v>0</v>
      </c>
      <c r="AY95" s="3"/>
      <c r="AZ95" s="3">
        <f t="shared" si="315"/>
        <v>0</v>
      </c>
      <c r="BA95" s="30"/>
      <c r="BB95" s="35">
        <f t="shared" si="312"/>
        <v>0</v>
      </c>
      <c r="BC95" s="82" t="s">
        <v>346</v>
      </c>
      <c r="BD95" s="82"/>
    </row>
    <row r="96" spans="1:56" ht="83.25" customHeight="1" x14ac:dyDescent="0.3">
      <c r="A96" s="61" t="s">
        <v>184</v>
      </c>
      <c r="B96" s="38" t="s">
        <v>376</v>
      </c>
      <c r="C96" s="38" t="s">
        <v>11</v>
      </c>
      <c r="D96" s="4"/>
      <c r="E96" s="4"/>
      <c r="F96" s="4"/>
      <c r="G96" s="4"/>
      <c r="H96" s="4"/>
      <c r="I96" s="4"/>
      <c r="J96" s="4"/>
      <c r="K96" s="4">
        <v>69106.292000000001</v>
      </c>
      <c r="L96" s="4">
        <f t="shared" si="284"/>
        <v>69106.292000000001</v>
      </c>
      <c r="M96" s="4"/>
      <c r="N96" s="4">
        <f t="shared" si="299"/>
        <v>69106.292000000001</v>
      </c>
      <c r="O96" s="4"/>
      <c r="P96" s="4">
        <f t="shared" si="300"/>
        <v>69106.292000000001</v>
      </c>
      <c r="Q96" s="4"/>
      <c r="R96" s="3">
        <f t="shared" si="313"/>
        <v>69106.292000000001</v>
      </c>
      <c r="S96" s="32"/>
      <c r="T96" s="3">
        <f t="shared" si="301"/>
        <v>69106.292000000001</v>
      </c>
      <c r="U96" s="27"/>
      <c r="V96" s="35">
        <f t="shared" si="302"/>
        <v>69106.292000000001</v>
      </c>
      <c r="W96" s="4"/>
      <c r="X96" s="4"/>
      <c r="Y96" s="4"/>
      <c r="Z96" s="4"/>
      <c r="AA96" s="4"/>
      <c r="AB96" s="4"/>
      <c r="AC96" s="4">
        <f t="shared" si="288"/>
        <v>0</v>
      </c>
      <c r="AD96" s="4"/>
      <c r="AE96" s="4">
        <f t="shared" si="304"/>
        <v>0</v>
      </c>
      <c r="AF96" s="4"/>
      <c r="AG96" s="4">
        <f t="shared" si="305"/>
        <v>0</v>
      </c>
      <c r="AH96" s="4"/>
      <c r="AI96" s="3">
        <f t="shared" si="314"/>
        <v>0</v>
      </c>
      <c r="AJ96" s="32"/>
      <c r="AK96" s="3">
        <f t="shared" si="306"/>
        <v>0</v>
      </c>
      <c r="AL96" s="27"/>
      <c r="AM96" s="35">
        <f t="shared" si="307"/>
        <v>0</v>
      </c>
      <c r="AN96" s="4"/>
      <c r="AO96" s="3"/>
      <c r="AP96" s="3"/>
      <c r="AQ96" s="3"/>
      <c r="AR96" s="3"/>
      <c r="AS96" s="3"/>
      <c r="AT96" s="3">
        <f t="shared" si="294"/>
        <v>0</v>
      </c>
      <c r="AU96" s="3"/>
      <c r="AV96" s="3">
        <f t="shared" si="310"/>
        <v>0</v>
      </c>
      <c r="AW96" s="3"/>
      <c r="AX96" s="3">
        <f t="shared" si="311"/>
        <v>0</v>
      </c>
      <c r="AY96" s="3"/>
      <c r="AZ96" s="3">
        <f t="shared" si="315"/>
        <v>0</v>
      </c>
      <c r="BA96" s="30"/>
      <c r="BB96" s="35">
        <f t="shared" si="312"/>
        <v>0</v>
      </c>
      <c r="BC96" s="82" t="s">
        <v>354</v>
      </c>
      <c r="BD96" s="82"/>
    </row>
    <row r="97" spans="1:56" ht="56.25" x14ac:dyDescent="0.3">
      <c r="A97" s="61" t="s">
        <v>185</v>
      </c>
      <c r="B97" s="38" t="s">
        <v>371</v>
      </c>
      <c r="C97" s="96" t="s">
        <v>58</v>
      </c>
      <c r="D97" s="4"/>
      <c r="E97" s="4"/>
      <c r="F97" s="4"/>
      <c r="G97" s="4"/>
      <c r="H97" s="4"/>
      <c r="I97" s="4"/>
      <c r="J97" s="4"/>
      <c r="K97" s="4">
        <f>K99+K100</f>
        <v>0</v>
      </c>
      <c r="L97" s="4">
        <f t="shared" si="284"/>
        <v>0</v>
      </c>
      <c r="M97" s="4">
        <f>M99+M100</f>
        <v>0</v>
      </c>
      <c r="N97" s="4">
        <f t="shared" si="299"/>
        <v>0</v>
      </c>
      <c r="O97" s="4">
        <f>O99+O100</f>
        <v>0</v>
      </c>
      <c r="P97" s="4">
        <f t="shared" si="300"/>
        <v>0</v>
      </c>
      <c r="Q97" s="4">
        <f>Q99+Q100</f>
        <v>0</v>
      </c>
      <c r="R97" s="3">
        <f t="shared" si="313"/>
        <v>0</v>
      </c>
      <c r="S97" s="32">
        <f>S99+S100</f>
        <v>0</v>
      </c>
      <c r="T97" s="3">
        <f t="shared" si="301"/>
        <v>0</v>
      </c>
      <c r="U97" s="27">
        <f>U99+U100</f>
        <v>0</v>
      </c>
      <c r="V97" s="35">
        <f t="shared" si="302"/>
        <v>0</v>
      </c>
      <c r="W97" s="4"/>
      <c r="X97" s="4"/>
      <c r="Y97" s="4"/>
      <c r="Z97" s="4"/>
      <c r="AA97" s="4"/>
      <c r="AB97" s="4">
        <f>AB99+AB100</f>
        <v>40366</v>
      </c>
      <c r="AC97" s="4">
        <f t="shared" si="288"/>
        <v>40366</v>
      </c>
      <c r="AD97" s="4">
        <f>AD99+AD100</f>
        <v>0</v>
      </c>
      <c r="AE97" s="4">
        <f t="shared" si="304"/>
        <v>40366</v>
      </c>
      <c r="AF97" s="4">
        <f>AF99+AF100</f>
        <v>0</v>
      </c>
      <c r="AG97" s="4">
        <f t="shared" si="305"/>
        <v>40366</v>
      </c>
      <c r="AH97" s="4">
        <f>AH99+AH100</f>
        <v>0</v>
      </c>
      <c r="AI97" s="3">
        <f t="shared" si="314"/>
        <v>40366</v>
      </c>
      <c r="AJ97" s="32">
        <f>AJ99+AJ100</f>
        <v>0</v>
      </c>
      <c r="AK97" s="3">
        <f t="shared" si="306"/>
        <v>40366</v>
      </c>
      <c r="AL97" s="27">
        <f>AL99+AL100</f>
        <v>-20000</v>
      </c>
      <c r="AM97" s="35">
        <f t="shared" si="307"/>
        <v>20366</v>
      </c>
      <c r="AN97" s="4"/>
      <c r="AO97" s="3"/>
      <c r="AP97" s="3"/>
      <c r="AQ97" s="3"/>
      <c r="AR97" s="3"/>
      <c r="AS97" s="3">
        <f>AS99+AS100</f>
        <v>111095.1</v>
      </c>
      <c r="AT97" s="3">
        <f t="shared" si="294"/>
        <v>111095.1</v>
      </c>
      <c r="AU97" s="3">
        <f>AU99+AU100</f>
        <v>0</v>
      </c>
      <c r="AV97" s="3">
        <f t="shared" si="310"/>
        <v>111095.1</v>
      </c>
      <c r="AW97" s="3">
        <f>AW99+AW100</f>
        <v>0</v>
      </c>
      <c r="AX97" s="3">
        <f t="shared" si="311"/>
        <v>111095.1</v>
      </c>
      <c r="AY97" s="3">
        <f t="shared" ref="AY97:BA97" si="319">AY99+AY100</f>
        <v>0</v>
      </c>
      <c r="AZ97" s="3">
        <f t="shared" si="315"/>
        <v>111095.1</v>
      </c>
      <c r="BA97" s="30">
        <f t="shared" si="319"/>
        <v>-81461.100000000006</v>
      </c>
      <c r="BB97" s="35">
        <f t="shared" si="312"/>
        <v>29634</v>
      </c>
      <c r="BC97" s="82"/>
      <c r="BD97" s="82"/>
    </row>
    <row r="98" spans="1:56" s="5" customFormat="1" hidden="1" x14ac:dyDescent="0.3">
      <c r="A98" s="24"/>
      <c r="B98" s="20" t="s">
        <v>119</v>
      </c>
      <c r="C98" s="20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3"/>
      <c r="S98" s="32"/>
      <c r="T98" s="3"/>
      <c r="U98" s="27"/>
      <c r="V98" s="3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3"/>
      <c r="AJ98" s="32"/>
      <c r="AK98" s="3"/>
      <c r="AL98" s="27"/>
      <c r="AM98" s="3"/>
      <c r="AN98" s="4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0"/>
      <c r="BB98" s="3"/>
      <c r="BD98" s="5">
        <v>0</v>
      </c>
    </row>
    <row r="99" spans="1:56" s="5" customFormat="1" hidden="1" x14ac:dyDescent="0.3">
      <c r="A99" s="12"/>
      <c r="B99" s="15" t="s">
        <v>6</v>
      </c>
      <c r="C99" s="1"/>
      <c r="D99" s="4"/>
      <c r="E99" s="4"/>
      <c r="F99" s="4"/>
      <c r="G99" s="4"/>
      <c r="H99" s="4"/>
      <c r="I99" s="4"/>
      <c r="J99" s="4"/>
      <c r="K99" s="4"/>
      <c r="L99" s="4">
        <f t="shared" si="284"/>
        <v>0</v>
      </c>
      <c r="M99" s="4"/>
      <c r="N99" s="4">
        <f>L99+M99</f>
        <v>0</v>
      </c>
      <c r="O99" s="4"/>
      <c r="P99" s="4">
        <f>N99+O99</f>
        <v>0</v>
      </c>
      <c r="Q99" s="4"/>
      <c r="R99" s="4">
        <f t="shared" si="313"/>
        <v>0</v>
      </c>
      <c r="S99" s="32"/>
      <c r="T99" s="4">
        <f t="shared" ref="T99:T103" si="320">R99+S99</f>
        <v>0</v>
      </c>
      <c r="U99" s="27"/>
      <c r="V99" s="4">
        <f t="shared" ref="V99:V103" si="321">T99+U99</f>
        <v>0</v>
      </c>
      <c r="W99" s="4"/>
      <c r="X99" s="4"/>
      <c r="Y99" s="4"/>
      <c r="Z99" s="4"/>
      <c r="AA99" s="4"/>
      <c r="AB99" s="4">
        <v>20366</v>
      </c>
      <c r="AC99" s="4">
        <f t="shared" si="288"/>
        <v>20366</v>
      </c>
      <c r="AD99" s="4"/>
      <c r="AE99" s="4">
        <f t="shared" ref="AE99:AE103" si="322">AC99+AD99</f>
        <v>20366</v>
      </c>
      <c r="AF99" s="4"/>
      <c r="AG99" s="4">
        <f t="shared" ref="AG99:AG103" si="323">AE99+AF99</f>
        <v>20366</v>
      </c>
      <c r="AH99" s="4"/>
      <c r="AI99" s="4">
        <f t="shared" si="314"/>
        <v>20366</v>
      </c>
      <c r="AJ99" s="32"/>
      <c r="AK99" s="4">
        <f t="shared" ref="AK99:AK103" si="324">AI99+AJ99</f>
        <v>20366</v>
      </c>
      <c r="AL99" s="27"/>
      <c r="AM99" s="4">
        <f t="shared" ref="AM99:AM103" si="325">AK99+AL99</f>
        <v>20366</v>
      </c>
      <c r="AN99" s="4"/>
      <c r="AO99" s="3"/>
      <c r="AP99" s="3"/>
      <c r="AQ99" s="3"/>
      <c r="AR99" s="3"/>
      <c r="AS99" s="3">
        <v>29634</v>
      </c>
      <c r="AT99" s="3">
        <f t="shared" si="294"/>
        <v>29634</v>
      </c>
      <c r="AU99" s="3"/>
      <c r="AV99" s="3">
        <f t="shared" ref="AV99:AV103" si="326">AT99+AU99</f>
        <v>29634</v>
      </c>
      <c r="AW99" s="3"/>
      <c r="AX99" s="3">
        <f t="shared" ref="AX99:AX103" si="327">AV99+AW99</f>
        <v>29634</v>
      </c>
      <c r="AY99" s="3"/>
      <c r="AZ99" s="3">
        <f t="shared" si="315"/>
        <v>29634</v>
      </c>
      <c r="BA99" s="30"/>
      <c r="BB99" s="3">
        <f t="shared" ref="BB99:BB103" si="328">AZ99+BA99</f>
        <v>29634</v>
      </c>
      <c r="BC99" s="5" t="s">
        <v>372</v>
      </c>
      <c r="BD99" s="5">
        <v>0</v>
      </c>
    </row>
    <row r="100" spans="1:56" s="5" customFormat="1" hidden="1" x14ac:dyDescent="0.3">
      <c r="A100" s="24"/>
      <c r="B100" s="20" t="s">
        <v>123</v>
      </c>
      <c r="C100" s="20"/>
      <c r="D100" s="4"/>
      <c r="E100" s="4"/>
      <c r="F100" s="4"/>
      <c r="G100" s="4"/>
      <c r="H100" s="4"/>
      <c r="I100" s="4"/>
      <c r="J100" s="4"/>
      <c r="K100" s="4"/>
      <c r="L100" s="4">
        <f t="shared" si="284"/>
        <v>0</v>
      </c>
      <c r="M100" s="4"/>
      <c r="N100" s="4">
        <f>L100+M100</f>
        <v>0</v>
      </c>
      <c r="O100" s="4"/>
      <c r="P100" s="4">
        <f>N100+O100</f>
        <v>0</v>
      </c>
      <c r="Q100" s="4"/>
      <c r="R100" s="3">
        <f t="shared" si="313"/>
        <v>0</v>
      </c>
      <c r="S100" s="32"/>
      <c r="T100" s="3">
        <f t="shared" si="320"/>
        <v>0</v>
      </c>
      <c r="U100" s="27"/>
      <c r="V100" s="3">
        <f t="shared" si="321"/>
        <v>0</v>
      </c>
      <c r="W100" s="4"/>
      <c r="X100" s="4"/>
      <c r="Y100" s="4"/>
      <c r="Z100" s="4"/>
      <c r="AA100" s="4"/>
      <c r="AB100" s="4">
        <v>20000</v>
      </c>
      <c r="AC100" s="4">
        <f t="shared" si="288"/>
        <v>20000</v>
      </c>
      <c r="AD100" s="4"/>
      <c r="AE100" s="4">
        <f t="shared" si="322"/>
        <v>20000</v>
      </c>
      <c r="AF100" s="4"/>
      <c r="AG100" s="4">
        <f t="shared" si="323"/>
        <v>20000</v>
      </c>
      <c r="AH100" s="4"/>
      <c r="AI100" s="3">
        <f t="shared" si="314"/>
        <v>20000</v>
      </c>
      <c r="AJ100" s="32"/>
      <c r="AK100" s="3">
        <f t="shared" si="324"/>
        <v>20000</v>
      </c>
      <c r="AL100" s="27">
        <v>-20000</v>
      </c>
      <c r="AM100" s="3">
        <f t="shared" si="325"/>
        <v>0</v>
      </c>
      <c r="AN100" s="4"/>
      <c r="AO100" s="3"/>
      <c r="AP100" s="3"/>
      <c r="AQ100" s="3"/>
      <c r="AR100" s="3"/>
      <c r="AS100" s="3">
        <v>81461.100000000006</v>
      </c>
      <c r="AT100" s="3">
        <f t="shared" si="294"/>
        <v>81461.100000000006</v>
      </c>
      <c r="AU100" s="3"/>
      <c r="AV100" s="3">
        <f t="shared" si="326"/>
        <v>81461.100000000006</v>
      </c>
      <c r="AW100" s="3"/>
      <c r="AX100" s="3">
        <f t="shared" si="327"/>
        <v>81461.100000000006</v>
      </c>
      <c r="AY100" s="3"/>
      <c r="AZ100" s="3">
        <f t="shared" si="315"/>
        <v>81461.100000000006</v>
      </c>
      <c r="BA100" s="30">
        <v>-81461.100000000006</v>
      </c>
      <c r="BB100" s="3">
        <f t="shared" si="328"/>
        <v>0</v>
      </c>
      <c r="BC100" s="5" t="s">
        <v>368</v>
      </c>
      <c r="BD100" s="5">
        <v>0</v>
      </c>
    </row>
    <row r="101" spans="1:56" ht="56.25" x14ac:dyDescent="0.3">
      <c r="A101" s="61" t="s">
        <v>186</v>
      </c>
      <c r="B101" s="38" t="s">
        <v>379</v>
      </c>
      <c r="C101" s="96" t="s">
        <v>58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>
        <v>170.69499999999999</v>
      </c>
      <c r="P101" s="4">
        <f>N101+O101</f>
        <v>170.69499999999999</v>
      </c>
      <c r="Q101" s="4"/>
      <c r="R101" s="3">
        <f t="shared" si="313"/>
        <v>170.69499999999999</v>
      </c>
      <c r="S101" s="32"/>
      <c r="T101" s="3">
        <f t="shared" si="320"/>
        <v>170.69499999999999</v>
      </c>
      <c r="U101" s="27"/>
      <c r="V101" s="35">
        <f t="shared" si="321"/>
        <v>170.69499999999999</v>
      </c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>
        <f t="shared" si="323"/>
        <v>0</v>
      </c>
      <c r="AH101" s="4"/>
      <c r="AI101" s="3">
        <f t="shared" si="314"/>
        <v>0</v>
      </c>
      <c r="AJ101" s="32"/>
      <c r="AK101" s="3">
        <f t="shared" si="324"/>
        <v>0</v>
      </c>
      <c r="AL101" s="27"/>
      <c r="AM101" s="35">
        <f t="shared" si="325"/>
        <v>0</v>
      </c>
      <c r="AN101" s="4"/>
      <c r="AO101" s="3"/>
      <c r="AP101" s="3"/>
      <c r="AQ101" s="3"/>
      <c r="AR101" s="3"/>
      <c r="AS101" s="3"/>
      <c r="AT101" s="3"/>
      <c r="AU101" s="3"/>
      <c r="AV101" s="3"/>
      <c r="AW101" s="3"/>
      <c r="AX101" s="3">
        <f t="shared" si="327"/>
        <v>0</v>
      </c>
      <c r="AY101" s="3"/>
      <c r="AZ101" s="3">
        <f t="shared" si="315"/>
        <v>0</v>
      </c>
      <c r="BA101" s="30"/>
      <c r="BB101" s="35">
        <f t="shared" si="328"/>
        <v>0</v>
      </c>
      <c r="BC101" s="82" t="s">
        <v>380</v>
      </c>
      <c r="BD101" s="82"/>
    </row>
    <row r="102" spans="1:56" ht="37.5" x14ac:dyDescent="0.3">
      <c r="A102" s="61" t="s">
        <v>187</v>
      </c>
      <c r="B102" s="38" t="s">
        <v>385</v>
      </c>
      <c r="C102" s="38" t="s">
        <v>11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>
        <f>N102+O102</f>
        <v>0</v>
      </c>
      <c r="Q102" s="4"/>
      <c r="R102" s="3">
        <f t="shared" si="313"/>
        <v>0</v>
      </c>
      <c r="S102" s="32"/>
      <c r="T102" s="3">
        <f t="shared" si="320"/>
        <v>0</v>
      </c>
      <c r="U102" s="27"/>
      <c r="V102" s="35">
        <f t="shared" si="321"/>
        <v>0</v>
      </c>
      <c r="W102" s="4"/>
      <c r="X102" s="4"/>
      <c r="Y102" s="4"/>
      <c r="Z102" s="4"/>
      <c r="AA102" s="4"/>
      <c r="AB102" s="4"/>
      <c r="AC102" s="4"/>
      <c r="AD102" s="4"/>
      <c r="AE102" s="4"/>
      <c r="AF102" s="4">
        <v>17616.29</v>
      </c>
      <c r="AG102" s="4">
        <f t="shared" si="323"/>
        <v>17616.29</v>
      </c>
      <c r="AH102" s="4"/>
      <c r="AI102" s="3">
        <f t="shared" si="314"/>
        <v>17616.29</v>
      </c>
      <c r="AJ102" s="32"/>
      <c r="AK102" s="3">
        <f t="shared" si="324"/>
        <v>17616.29</v>
      </c>
      <c r="AL102" s="27"/>
      <c r="AM102" s="35">
        <f t="shared" si="325"/>
        <v>17616.29</v>
      </c>
      <c r="AN102" s="4"/>
      <c r="AO102" s="3"/>
      <c r="AP102" s="3"/>
      <c r="AQ102" s="3"/>
      <c r="AR102" s="3"/>
      <c r="AS102" s="3"/>
      <c r="AT102" s="3"/>
      <c r="AU102" s="3"/>
      <c r="AV102" s="3"/>
      <c r="AW102" s="3"/>
      <c r="AX102" s="3">
        <f t="shared" si="327"/>
        <v>0</v>
      </c>
      <c r="AY102" s="3"/>
      <c r="AZ102" s="3">
        <f t="shared" si="315"/>
        <v>0</v>
      </c>
      <c r="BA102" s="30"/>
      <c r="BB102" s="35">
        <f t="shared" si="328"/>
        <v>0</v>
      </c>
      <c r="BC102" s="82" t="s">
        <v>381</v>
      </c>
      <c r="BD102" s="82"/>
    </row>
    <row r="103" spans="1:56" x14ac:dyDescent="0.3">
      <c r="A103" s="61"/>
      <c r="B103" s="38" t="s">
        <v>74</v>
      </c>
      <c r="C103" s="96"/>
      <c r="D103" s="39">
        <f>D105+D106+D107+D108</f>
        <v>2138480</v>
      </c>
      <c r="E103" s="39">
        <f>E105+E106+E107+E108</f>
        <v>-37871.701999999997</v>
      </c>
      <c r="F103" s="39">
        <f t="shared" si="316"/>
        <v>2100608.298</v>
      </c>
      <c r="G103" s="39">
        <f>G105+G106+G107+G108</f>
        <v>427289.31200000003</v>
      </c>
      <c r="H103" s="39">
        <f t="shared" si="282"/>
        <v>2527897.61</v>
      </c>
      <c r="I103" s="39">
        <f>I105+I106+I107+I108</f>
        <v>3673.8</v>
      </c>
      <c r="J103" s="39">
        <f t="shared" si="283"/>
        <v>2531571.4099999997</v>
      </c>
      <c r="K103" s="39">
        <f>K105+K106+K107+K108</f>
        <v>872.9629999999961</v>
      </c>
      <c r="L103" s="39">
        <f t="shared" si="284"/>
        <v>2532444.3729999997</v>
      </c>
      <c r="M103" s="39">
        <f>M105+M106+M107+M108</f>
        <v>0</v>
      </c>
      <c r="N103" s="39">
        <f>L103+M103</f>
        <v>2532444.3729999997</v>
      </c>
      <c r="O103" s="39">
        <f>O105+O106+O107+O108</f>
        <v>25533.944</v>
      </c>
      <c r="P103" s="39">
        <f>N103+O103</f>
        <v>2557978.3169999998</v>
      </c>
      <c r="Q103" s="39">
        <f>Q105+Q106+Q107+Q108</f>
        <v>-69744.063000000024</v>
      </c>
      <c r="R103" s="40">
        <f t="shared" si="313"/>
        <v>2488234.2539999997</v>
      </c>
      <c r="S103" s="39">
        <f>S105+S106+S107+S108</f>
        <v>3236.6970000000001</v>
      </c>
      <c r="T103" s="40">
        <f t="shared" si="320"/>
        <v>2491470.9509999999</v>
      </c>
      <c r="U103" s="39">
        <f>U105+U106+U107+U108</f>
        <v>-34983.440999999992</v>
      </c>
      <c r="V103" s="35">
        <f t="shared" si="321"/>
        <v>2456487.5099999998</v>
      </c>
      <c r="W103" s="39">
        <f t="shared" ref="W103:AN103" si="329">W105+W106+W107+W108</f>
        <v>2447251.4</v>
      </c>
      <c r="X103" s="39">
        <f t="shared" ref="X103:Z103" si="330">X105+X106+X107+X108</f>
        <v>0</v>
      </c>
      <c r="Y103" s="39">
        <f t="shared" si="317"/>
        <v>2447251.4</v>
      </c>
      <c r="Z103" s="39">
        <f t="shared" si="330"/>
        <v>10691.1</v>
      </c>
      <c r="AA103" s="39">
        <f t="shared" si="287"/>
        <v>2457942.5</v>
      </c>
      <c r="AB103" s="39">
        <f t="shared" ref="AB103" si="331">AB105+AB106+AB107+AB108</f>
        <v>0</v>
      </c>
      <c r="AC103" s="39">
        <f t="shared" si="288"/>
        <v>2457942.5</v>
      </c>
      <c r="AD103" s="39">
        <f t="shared" ref="AD103:AF103" si="332">AD105+AD106+AD107+AD108</f>
        <v>0</v>
      </c>
      <c r="AE103" s="39">
        <f t="shared" si="322"/>
        <v>2457942.5</v>
      </c>
      <c r="AF103" s="39">
        <f t="shared" si="332"/>
        <v>10820.85</v>
      </c>
      <c r="AG103" s="39">
        <f t="shared" si="323"/>
        <v>2468763.35</v>
      </c>
      <c r="AH103" s="39">
        <f t="shared" ref="AH103:AJ103" si="333">AH105+AH106+AH107+AH108</f>
        <v>31123.9</v>
      </c>
      <c r="AI103" s="40">
        <f t="shared" si="314"/>
        <v>2499887.25</v>
      </c>
      <c r="AJ103" s="39">
        <f t="shared" si="333"/>
        <v>0</v>
      </c>
      <c r="AK103" s="40">
        <f t="shared" si="324"/>
        <v>2499887.25</v>
      </c>
      <c r="AL103" s="39">
        <f t="shared" ref="AL103" si="334">AL105+AL106+AL107+AL108</f>
        <v>2697</v>
      </c>
      <c r="AM103" s="35">
        <f t="shared" si="325"/>
        <v>2502584.25</v>
      </c>
      <c r="AN103" s="39">
        <f t="shared" si="329"/>
        <v>2741485</v>
      </c>
      <c r="AO103" s="40">
        <f t="shared" ref="AO103:AQ103" si="335">AO105+AO106+AO107+AO108</f>
        <v>37871.701999999997</v>
      </c>
      <c r="AP103" s="40">
        <f t="shared" si="318"/>
        <v>2779356.702</v>
      </c>
      <c r="AQ103" s="40">
        <f t="shared" si="335"/>
        <v>10691.199999999997</v>
      </c>
      <c r="AR103" s="40">
        <f t="shared" si="293"/>
        <v>2790047.9020000002</v>
      </c>
      <c r="AS103" s="40">
        <f t="shared" ref="AS103:AU103" si="336">AS105+AS106+AS107+AS108</f>
        <v>161550.97</v>
      </c>
      <c r="AT103" s="40">
        <f t="shared" si="294"/>
        <v>2951598.8720000004</v>
      </c>
      <c r="AU103" s="40">
        <f t="shared" si="336"/>
        <v>0</v>
      </c>
      <c r="AV103" s="40">
        <f t="shared" si="326"/>
        <v>2951598.8720000004</v>
      </c>
      <c r="AW103" s="40">
        <f t="shared" ref="AW103:AY103" si="337">AW105+AW106+AW107+AW108</f>
        <v>0</v>
      </c>
      <c r="AX103" s="40">
        <f t="shared" si="327"/>
        <v>2951598.8720000004</v>
      </c>
      <c r="AY103" s="40">
        <f t="shared" si="337"/>
        <v>30975.84</v>
      </c>
      <c r="AZ103" s="40">
        <f t="shared" si="315"/>
        <v>2982574.7120000003</v>
      </c>
      <c r="BA103" s="40">
        <f t="shared" ref="BA103" si="338">BA105+BA106+BA107+BA108</f>
        <v>36775.682000000001</v>
      </c>
      <c r="BB103" s="35">
        <f t="shared" si="328"/>
        <v>3019350.3940000003</v>
      </c>
      <c r="BC103" s="82"/>
      <c r="BD103" s="82"/>
    </row>
    <row r="104" spans="1:56" x14ac:dyDescent="0.3">
      <c r="A104" s="61"/>
      <c r="B104" s="89" t="s">
        <v>5</v>
      </c>
      <c r="C104" s="96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3"/>
      <c r="S104" s="32"/>
      <c r="T104" s="3"/>
      <c r="U104" s="27"/>
      <c r="V104" s="35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3"/>
      <c r="AJ104" s="32"/>
      <c r="AK104" s="3"/>
      <c r="AL104" s="27"/>
      <c r="AM104" s="35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0"/>
      <c r="BB104" s="35"/>
      <c r="BC104" s="82"/>
      <c r="BD104" s="82"/>
    </row>
    <row r="105" spans="1:56" s="42" customFormat="1" hidden="1" x14ac:dyDescent="0.3">
      <c r="A105" s="43"/>
      <c r="B105" s="44" t="s">
        <v>6</v>
      </c>
      <c r="C105" s="49"/>
      <c r="D105" s="47">
        <f>D109+D110+D111+D113+D114+D115+D116+D117+D118+D120+D122+D124+D125+D127+D129++D131+D132+D135</f>
        <v>849077.8</v>
      </c>
      <c r="E105" s="47">
        <f>E109+E110+E111+E113+E114+E115+E116+E117+E118+E120+E122+E124+E125+E127+E129++E131+E132+E135</f>
        <v>-37871.701999999997</v>
      </c>
      <c r="F105" s="47">
        <f t="shared" si="316"/>
        <v>811206.098</v>
      </c>
      <c r="G105" s="47">
        <f>G109+G110+G111+G113+G114+G115+G116+G117+G118+G120+G122+G124+G125+G127+G129++G131+G132+G135+G112+G126+G128+G130+G119+G121+G123</f>
        <v>76313.511999999988</v>
      </c>
      <c r="H105" s="47">
        <f t="shared" ref="H105:H133" si="339">F105+G105</f>
        <v>887519.61</v>
      </c>
      <c r="I105" s="47">
        <f>I109+I110+I111+I113+I114+I115+I116+I117+I118+I120+I122+I124+I125+I127+I129++I131+I132+I135+I112+I126+I128+I130+I119+I121+I123</f>
        <v>3673.8</v>
      </c>
      <c r="J105" s="47">
        <f t="shared" ref="J105:J133" si="340">H105+I105</f>
        <v>891193.41</v>
      </c>
      <c r="K105" s="47">
        <f>K109+K110+K111+K113+K114+K115+K116+K117+K118+K120+K122+K124+K125+K127+K129++K131+K132+K135+K112+K126+K128+K130+K119+K121+K123</f>
        <v>872.9629999999961</v>
      </c>
      <c r="L105" s="47">
        <f t="shared" ref="L105:L133" si="341">J105+K105</f>
        <v>892066.37300000002</v>
      </c>
      <c r="M105" s="47">
        <f>M109+M110+M111+M113+M114+M115+M116+M117+M118+M120+M122+M124+M125+M127+M129++M131+M132+M135+M112+M126+M128+M130+M119+M121+M123</f>
        <v>0</v>
      </c>
      <c r="N105" s="47">
        <f t="shared" ref="N105:N133" si="342">L105+M105</f>
        <v>892066.37300000002</v>
      </c>
      <c r="O105" s="47">
        <f>O109+O110+O111+O113+O114+O115+O116+O117+O118+O120+O122+O124+O125+O127+O129++O131+O132+O135+O112+O126+O128+O130+O119+O121+O123</f>
        <v>25533.944</v>
      </c>
      <c r="P105" s="47">
        <f t="shared" ref="P105:P133" si="343">N105+O105</f>
        <v>917600.31700000004</v>
      </c>
      <c r="Q105" s="47">
        <f>Q109+Q110+Q111+Q113+Q114+Q115+Q116+Q117+Q118+Q120+Q122+Q124+Q125+Q127+Q129++Q131+Q132+Q135+Q112+Q126+Q128+Q130+Q119+Q121+Q123</f>
        <v>-69744.063000000024</v>
      </c>
      <c r="R105" s="47">
        <f t="shared" si="313"/>
        <v>847856.25399999996</v>
      </c>
      <c r="S105" s="47">
        <f>S109+S110+S111+S113+S114+S115+S116+S117+S118+S120+S122+S124+S125+S127+S129++S131+S132+S135+S112+S126+S128+S130+S119+S121+S123</f>
        <v>3236.6970000000001</v>
      </c>
      <c r="T105" s="47">
        <f t="shared" ref="T105:T133" si="344">R105+S105</f>
        <v>851092.951</v>
      </c>
      <c r="U105" s="47">
        <f>U109+U110+U111+U113+U114+U115+U116+U117+U118+U120+U122+U124+U125+U127+U129++U131+U132+U135+U112+U126+U128+U130+U119+U121+U123</f>
        <v>-34983.440999999992</v>
      </c>
      <c r="V105" s="47">
        <f t="shared" ref="V105:V133" si="345">T105+U105</f>
        <v>816109.51</v>
      </c>
      <c r="W105" s="47">
        <f t="shared" ref="W105:AN105" si="346">W109+W110+W111+W113+W114+W115+W116+W117+W118+W120+W122+W124+W125+W127+W129++W131+W132+W135</f>
        <v>961447.89999999991</v>
      </c>
      <c r="X105" s="47">
        <f t="shared" ref="X105" si="347">X109+X110+X111+X113+X114+X115+X116+X117+X118+X120+X122+X124+X125+X127+X129++X131+X132+X135</f>
        <v>0</v>
      </c>
      <c r="Y105" s="47">
        <f t="shared" si="317"/>
        <v>961447.89999999991</v>
      </c>
      <c r="Z105" s="47">
        <f>Z109+Z110+Z111+Z113+Z114+Z115+Z116+Z117+Z118+Z120+Z122+Z124+Z125+Z127+Z129++Z131+Z132+Z135+Z112+Z126+Z128+Z130+Z119+Z121+Z123</f>
        <v>0</v>
      </c>
      <c r="AA105" s="47">
        <f t="shared" ref="AA105:AA133" si="348">Y105+Z105</f>
        <v>961447.89999999991</v>
      </c>
      <c r="AB105" s="47">
        <f>AB109+AB110+AB111+AB113+AB114+AB115+AB116+AB117+AB118+AB120+AB122+AB124+AB125+AB127+AB129++AB131+AB132+AB135+AB112+AB126+AB128+AB130+AB119+AB121+AB123</f>
        <v>0</v>
      </c>
      <c r="AC105" s="47">
        <f t="shared" ref="AC105:AC121" si="349">AA105+AB105</f>
        <v>961447.89999999991</v>
      </c>
      <c r="AD105" s="47">
        <f>AD109+AD110+AD111+AD113+AD114+AD115+AD116+AD117+AD118+AD120+AD122+AD124+AD125+AD127+AD129++AD131+AD132+AD135+AD112+AD126+AD128+AD130+AD119+AD121+AD123</f>
        <v>0</v>
      </c>
      <c r="AE105" s="47">
        <f t="shared" ref="AE105:AE121" si="350">AC105+AD105</f>
        <v>961447.89999999991</v>
      </c>
      <c r="AF105" s="47">
        <f>AF109+AF110+AF111+AF113+AF114+AF115+AF116+AF117+AF118+AF120+AF122+AF124+AF125+AF127+AF129++AF131+AF132+AF135+AF112+AF126+AF128+AF130+AF119+AF121+AF123</f>
        <v>10820.85</v>
      </c>
      <c r="AG105" s="47">
        <f t="shared" ref="AG105:AG121" si="351">AE105+AF105</f>
        <v>972268.74999999988</v>
      </c>
      <c r="AH105" s="47">
        <f>AH109+AH110+AH111+AH113+AH114+AH115+AH116+AH117+AH118+AH120+AH122+AH124+AH125+AH127+AH129++AH131+AH132+AH135+AH112+AH126+AH128+AH130+AH119+AH121+AH123</f>
        <v>31123.9</v>
      </c>
      <c r="AI105" s="47">
        <f t="shared" si="314"/>
        <v>1003392.6499999999</v>
      </c>
      <c r="AJ105" s="47">
        <f>AJ109+AJ110+AJ111+AJ113+AJ114+AJ115+AJ116+AJ117+AJ118+AJ120+AJ122+AJ124+AJ125+AJ127+AJ129++AJ131+AJ132+AJ135+AJ112+AJ126+AJ128+AJ130+AJ119+AJ121+AJ123</f>
        <v>0</v>
      </c>
      <c r="AK105" s="47">
        <f t="shared" ref="AK105:AK133" si="352">AI105+AJ105</f>
        <v>1003392.6499999999</v>
      </c>
      <c r="AL105" s="47">
        <f>AL109+AL110+AL111+AL113+AL114+AL115+AL116+AL117+AL118+AL120+AL122+AL124+AL125+AL127+AL129++AL131+AL132+AL135+AL112+AL126+AL128+AL130+AL119+AL121+AL123</f>
        <v>2697</v>
      </c>
      <c r="AM105" s="47">
        <f t="shared" ref="AM105:AM133" si="353">AK105+AL105</f>
        <v>1006089.6499999999</v>
      </c>
      <c r="AN105" s="47">
        <f t="shared" si="346"/>
        <v>266407.8</v>
      </c>
      <c r="AO105" s="41">
        <f t="shared" ref="AO105" si="354">AO109+AO110+AO111+AO113+AO114+AO115+AO116+AO117+AO118+AO120+AO122+AO124+AO125+AO127+AO129++AO131+AO132+AO135</f>
        <v>37871.701999999997</v>
      </c>
      <c r="AP105" s="41">
        <f t="shared" si="318"/>
        <v>304279.50199999998</v>
      </c>
      <c r="AQ105" s="41">
        <f>AQ109+AQ110+AQ111+AQ113+AQ114+AQ115+AQ116+AQ117+AQ118+AQ120+AQ122+AQ124+AQ125+AQ127+AQ129++AQ131+AQ132+AQ135+AQ112+AQ126+AQ128+AQ130+AQ119+AQ121+AQ123</f>
        <v>0</v>
      </c>
      <c r="AR105" s="41">
        <f t="shared" ref="AR105:AR133" si="355">AP105+AQ105</f>
        <v>304279.50199999998</v>
      </c>
      <c r="AS105" s="41">
        <f>AS109+AS110+AS111+AS113+AS114+AS115+AS116+AS117+AS118+AS120+AS122+AS124+AS125+AS127+AS129++AS131+AS132+AS135+AS112+AS126+AS128+AS130+AS119+AS121+AS123</f>
        <v>161550.97</v>
      </c>
      <c r="AT105" s="41">
        <f t="shared" ref="AT105:AT133" si="356">AR105+AS105</f>
        <v>465830.47199999995</v>
      </c>
      <c r="AU105" s="41">
        <f>AU109+AU110+AU111+AU113+AU114+AU115+AU116+AU117+AU118+AU120+AU122+AU124+AU125+AU127+AU129++AU131+AU132+AU135+AU112+AU126+AU128+AU130+AU119+AU121+AU123</f>
        <v>0</v>
      </c>
      <c r="AV105" s="41">
        <f t="shared" ref="AV105:AV133" si="357">AT105+AU105</f>
        <v>465830.47199999995</v>
      </c>
      <c r="AW105" s="41">
        <f>AW109+AW110+AW111+AW113+AW114+AW115+AW116+AW117+AW118+AW120+AW122+AW124+AW125+AW127+AW129++AW131+AW132+AW135+AW112+AW126+AW128+AW130+AW119+AW121+AW123</f>
        <v>0</v>
      </c>
      <c r="AX105" s="41">
        <f t="shared" ref="AX105:AX133" si="358">AV105+AW105</f>
        <v>465830.47199999995</v>
      </c>
      <c r="AY105" s="41">
        <f t="shared" ref="AY105:BA105" si="359">AY109+AY110+AY111+AY113+AY114+AY115+AY116+AY117+AY118+AY120+AY122+AY124+AY125+AY127+AY129++AY131+AY132+AY135+AY112+AY126+AY128+AY130+AY119+AY121+AY123</f>
        <v>30975.84</v>
      </c>
      <c r="AZ105" s="41">
        <f t="shared" si="315"/>
        <v>496806.31199999998</v>
      </c>
      <c r="BA105" s="41">
        <f t="shared" si="359"/>
        <v>36775.682000000001</v>
      </c>
      <c r="BB105" s="41">
        <f t="shared" ref="BB105:BB133" si="360">AZ105+BA105</f>
        <v>533581.99399999995</v>
      </c>
      <c r="BD105" s="42">
        <v>0</v>
      </c>
    </row>
    <row r="106" spans="1:56" x14ac:dyDescent="0.3">
      <c r="A106" s="61"/>
      <c r="B106" s="38" t="s">
        <v>12</v>
      </c>
      <c r="C106" s="96"/>
      <c r="D106" s="54">
        <f>D136+D140+D143</f>
        <v>627756.69999999995</v>
      </c>
      <c r="E106" s="54">
        <f>E136+E140+E143</f>
        <v>0</v>
      </c>
      <c r="F106" s="54">
        <f t="shared" si="316"/>
        <v>627756.69999999995</v>
      </c>
      <c r="G106" s="54">
        <f>G136+G140+G143</f>
        <v>-3146.2000000000003</v>
      </c>
      <c r="H106" s="54">
        <f t="shared" si="339"/>
        <v>624610.5</v>
      </c>
      <c r="I106" s="54">
        <f>I136+I140+I143</f>
        <v>0</v>
      </c>
      <c r="J106" s="54">
        <f t="shared" si="340"/>
        <v>624610.5</v>
      </c>
      <c r="K106" s="54">
        <f>K136+K140+K143</f>
        <v>0</v>
      </c>
      <c r="L106" s="54">
        <f t="shared" si="341"/>
        <v>624610.5</v>
      </c>
      <c r="M106" s="54">
        <f>M136+M140+M143</f>
        <v>0</v>
      </c>
      <c r="N106" s="54">
        <f t="shared" si="342"/>
        <v>624610.5</v>
      </c>
      <c r="O106" s="54">
        <f>O136+O140+O143</f>
        <v>0</v>
      </c>
      <c r="P106" s="54">
        <f t="shared" si="343"/>
        <v>624610.5</v>
      </c>
      <c r="Q106" s="54">
        <f>Q136+Q140+Q143</f>
        <v>0</v>
      </c>
      <c r="R106" s="55">
        <f t="shared" si="313"/>
        <v>624610.5</v>
      </c>
      <c r="S106" s="54">
        <f>S136+S140+S143</f>
        <v>0</v>
      </c>
      <c r="T106" s="55">
        <f t="shared" si="344"/>
        <v>624610.5</v>
      </c>
      <c r="U106" s="54">
        <f>U136+U140+U143</f>
        <v>0</v>
      </c>
      <c r="V106" s="35">
        <f t="shared" si="345"/>
        <v>624610.5</v>
      </c>
      <c r="W106" s="54">
        <f t="shared" ref="W106:AN106" si="361">W136+W140+W143</f>
        <v>809278.8</v>
      </c>
      <c r="X106" s="54">
        <f t="shared" ref="X106:Z106" si="362">X136+X140+X143</f>
        <v>0</v>
      </c>
      <c r="Y106" s="54">
        <f t="shared" si="317"/>
        <v>809278.8</v>
      </c>
      <c r="Z106" s="54">
        <f t="shared" si="362"/>
        <v>-6947.6</v>
      </c>
      <c r="AA106" s="54">
        <f t="shared" si="348"/>
        <v>802331.20000000007</v>
      </c>
      <c r="AB106" s="54">
        <f t="shared" ref="AB106" si="363">AB136+AB140+AB143</f>
        <v>0</v>
      </c>
      <c r="AC106" s="54">
        <f t="shared" si="349"/>
        <v>802331.20000000007</v>
      </c>
      <c r="AD106" s="54">
        <f t="shared" ref="AD106:AF106" si="364">AD136+AD140+AD143</f>
        <v>0</v>
      </c>
      <c r="AE106" s="54">
        <f t="shared" si="350"/>
        <v>802331.20000000007</v>
      </c>
      <c r="AF106" s="54">
        <f t="shared" si="364"/>
        <v>0</v>
      </c>
      <c r="AG106" s="54">
        <f t="shared" si="351"/>
        <v>802331.20000000007</v>
      </c>
      <c r="AH106" s="54">
        <f t="shared" ref="AH106:AJ106" si="365">AH136+AH140+AH143</f>
        <v>0</v>
      </c>
      <c r="AI106" s="55">
        <f t="shared" si="314"/>
        <v>802331.20000000007</v>
      </c>
      <c r="AJ106" s="54">
        <f t="shared" si="365"/>
        <v>0</v>
      </c>
      <c r="AK106" s="55">
        <f t="shared" si="352"/>
        <v>802331.20000000007</v>
      </c>
      <c r="AL106" s="54">
        <f t="shared" ref="AL106" si="366">AL136+AL140+AL143</f>
        <v>0</v>
      </c>
      <c r="AM106" s="35">
        <f t="shared" si="353"/>
        <v>802331.20000000007</v>
      </c>
      <c r="AN106" s="54">
        <f t="shared" si="361"/>
        <v>219552.1</v>
      </c>
      <c r="AO106" s="55">
        <f t="shared" ref="AO106:AQ106" si="367">AO136+AO140+AO143</f>
        <v>0</v>
      </c>
      <c r="AP106" s="55">
        <f t="shared" si="318"/>
        <v>219552.1</v>
      </c>
      <c r="AQ106" s="55">
        <f t="shared" si="367"/>
        <v>-8970.4000000000015</v>
      </c>
      <c r="AR106" s="55">
        <f t="shared" si="355"/>
        <v>210581.7</v>
      </c>
      <c r="AS106" s="55">
        <f t="shared" ref="AS106:AU106" si="368">AS136+AS140+AS143</f>
        <v>0</v>
      </c>
      <c r="AT106" s="55">
        <f t="shared" si="356"/>
        <v>210581.7</v>
      </c>
      <c r="AU106" s="55">
        <f t="shared" si="368"/>
        <v>0</v>
      </c>
      <c r="AV106" s="55">
        <f t="shared" si="357"/>
        <v>210581.7</v>
      </c>
      <c r="AW106" s="55">
        <f t="shared" ref="AW106:AY106" si="369">AW136+AW140+AW143</f>
        <v>0</v>
      </c>
      <c r="AX106" s="55">
        <f t="shared" si="358"/>
        <v>210581.7</v>
      </c>
      <c r="AY106" s="55">
        <f t="shared" si="369"/>
        <v>0</v>
      </c>
      <c r="AZ106" s="55">
        <f t="shared" si="315"/>
        <v>210581.7</v>
      </c>
      <c r="BA106" s="55">
        <f t="shared" ref="BA106" si="370">BA136+BA140+BA143</f>
        <v>0</v>
      </c>
      <c r="BB106" s="35">
        <f t="shared" si="360"/>
        <v>210581.7</v>
      </c>
      <c r="BC106" s="82"/>
      <c r="BD106" s="82"/>
    </row>
    <row r="107" spans="1:56" x14ac:dyDescent="0.3">
      <c r="A107" s="61"/>
      <c r="B107" s="38" t="s">
        <v>20</v>
      </c>
      <c r="C107" s="96"/>
      <c r="D107" s="52">
        <f>D144</f>
        <v>143201.79999999999</v>
      </c>
      <c r="E107" s="52">
        <f>E144</f>
        <v>0</v>
      </c>
      <c r="F107" s="52">
        <f t="shared" si="316"/>
        <v>143201.79999999999</v>
      </c>
      <c r="G107" s="52">
        <f>G144</f>
        <v>1364.3</v>
      </c>
      <c r="H107" s="52">
        <f t="shared" si="339"/>
        <v>144566.09999999998</v>
      </c>
      <c r="I107" s="52">
        <f>I144</f>
        <v>0</v>
      </c>
      <c r="J107" s="52">
        <f t="shared" si="340"/>
        <v>144566.09999999998</v>
      </c>
      <c r="K107" s="52">
        <f>K144</f>
        <v>0</v>
      </c>
      <c r="L107" s="52">
        <f t="shared" si="341"/>
        <v>144566.09999999998</v>
      </c>
      <c r="M107" s="52">
        <f>M144</f>
        <v>0</v>
      </c>
      <c r="N107" s="52">
        <f t="shared" si="342"/>
        <v>144566.09999999998</v>
      </c>
      <c r="O107" s="52">
        <f>O144</f>
        <v>0</v>
      </c>
      <c r="P107" s="52">
        <f t="shared" si="343"/>
        <v>144566.09999999998</v>
      </c>
      <c r="Q107" s="52">
        <f>Q144</f>
        <v>0</v>
      </c>
      <c r="R107" s="53">
        <f t="shared" si="313"/>
        <v>144566.09999999998</v>
      </c>
      <c r="S107" s="52">
        <f>S144</f>
        <v>0</v>
      </c>
      <c r="T107" s="53">
        <f t="shared" si="344"/>
        <v>144566.09999999998</v>
      </c>
      <c r="U107" s="52">
        <f>U144</f>
        <v>0</v>
      </c>
      <c r="V107" s="35">
        <f t="shared" si="345"/>
        <v>144566.09999999998</v>
      </c>
      <c r="W107" s="52">
        <f t="shared" ref="W107:AN107" si="371">W144</f>
        <v>143201.79999999999</v>
      </c>
      <c r="X107" s="52">
        <f t="shared" ref="X107:Z107" si="372">X144</f>
        <v>0</v>
      </c>
      <c r="Y107" s="52">
        <f t="shared" si="317"/>
        <v>143201.79999999999</v>
      </c>
      <c r="Z107" s="52">
        <f t="shared" si="372"/>
        <v>17638.7</v>
      </c>
      <c r="AA107" s="52">
        <f t="shared" si="348"/>
        <v>160840.5</v>
      </c>
      <c r="AB107" s="52">
        <f t="shared" ref="AB107" si="373">AB144</f>
        <v>0</v>
      </c>
      <c r="AC107" s="52">
        <f t="shared" si="349"/>
        <v>160840.5</v>
      </c>
      <c r="AD107" s="52">
        <f t="shared" ref="AD107:AF107" si="374">AD144</f>
        <v>0</v>
      </c>
      <c r="AE107" s="52">
        <f t="shared" si="350"/>
        <v>160840.5</v>
      </c>
      <c r="AF107" s="52">
        <f t="shared" si="374"/>
        <v>0</v>
      </c>
      <c r="AG107" s="52">
        <f t="shared" si="351"/>
        <v>160840.5</v>
      </c>
      <c r="AH107" s="52">
        <f t="shared" ref="AH107:AJ107" si="375">AH144</f>
        <v>0</v>
      </c>
      <c r="AI107" s="53">
        <f t="shared" si="314"/>
        <v>160840.5</v>
      </c>
      <c r="AJ107" s="52">
        <f t="shared" si="375"/>
        <v>0</v>
      </c>
      <c r="AK107" s="53">
        <f t="shared" si="352"/>
        <v>160840.5</v>
      </c>
      <c r="AL107" s="52">
        <f t="shared" ref="AL107" si="376">AL144</f>
        <v>0</v>
      </c>
      <c r="AM107" s="35">
        <f t="shared" si="353"/>
        <v>160840.5</v>
      </c>
      <c r="AN107" s="52">
        <f t="shared" si="371"/>
        <v>147960.20000000001</v>
      </c>
      <c r="AO107" s="53">
        <f t="shared" ref="AO107:AQ107" si="377">AO144</f>
        <v>0</v>
      </c>
      <c r="AP107" s="53">
        <f t="shared" si="318"/>
        <v>147960.20000000001</v>
      </c>
      <c r="AQ107" s="53">
        <f t="shared" si="377"/>
        <v>19661.599999999999</v>
      </c>
      <c r="AR107" s="53">
        <f t="shared" si="355"/>
        <v>167621.80000000002</v>
      </c>
      <c r="AS107" s="53">
        <f t="shared" ref="AS107:AU107" si="378">AS144</f>
        <v>0</v>
      </c>
      <c r="AT107" s="53">
        <f t="shared" si="356"/>
        <v>167621.80000000002</v>
      </c>
      <c r="AU107" s="53">
        <f t="shared" si="378"/>
        <v>0</v>
      </c>
      <c r="AV107" s="53">
        <f t="shared" si="357"/>
        <v>167621.80000000002</v>
      </c>
      <c r="AW107" s="53">
        <f t="shared" ref="AW107:AY107" si="379">AW144</f>
        <v>0</v>
      </c>
      <c r="AX107" s="53">
        <f t="shared" si="358"/>
        <v>167621.80000000002</v>
      </c>
      <c r="AY107" s="53">
        <f t="shared" si="379"/>
        <v>0</v>
      </c>
      <c r="AZ107" s="53">
        <f t="shared" si="315"/>
        <v>167621.80000000002</v>
      </c>
      <c r="BA107" s="53">
        <f t="shared" ref="BA107" si="380">BA144</f>
        <v>0</v>
      </c>
      <c r="BB107" s="35">
        <f t="shared" si="360"/>
        <v>167621.80000000002</v>
      </c>
      <c r="BC107" s="82"/>
      <c r="BD107" s="82"/>
    </row>
    <row r="108" spans="1:56" ht="37.5" x14ac:dyDescent="0.3">
      <c r="A108" s="61"/>
      <c r="B108" s="38" t="s">
        <v>115</v>
      </c>
      <c r="C108" s="96"/>
      <c r="D108" s="4">
        <f>D137</f>
        <v>518443.7</v>
      </c>
      <c r="E108" s="4">
        <f>E137</f>
        <v>0</v>
      </c>
      <c r="F108" s="4">
        <f t="shared" si="316"/>
        <v>518443.7</v>
      </c>
      <c r="G108" s="4">
        <f>G137</f>
        <v>352757.7</v>
      </c>
      <c r="H108" s="4">
        <f t="shared" si="339"/>
        <v>871201.4</v>
      </c>
      <c r="I108" s="4">
        <f>I137</f>
        <v>0</v>
      </c>
      <c r="J108" s="4">
        <f t="shared" si="340"/>
        <v>871201.4</v>
      </c>
      <c r="K108" s="4">
        <f>K137</f>
        <v>0</v>
      </c>
      <c r="L108" s="4">
        <f t="shared" si="341"/>
        <v>871201.4</v>
      </c>
      <c r="M108" s="4">
        <f>M137</f>
        <v>0</v>
      </c>
      <c r="N108" s="4">
        <f t="shared" si="342"/>
        <v>871201.4</v>
      </c>
      <c r="O108" s="4">
        <f>O137</f>
        <v>0</v>
      </c>
      <c r="P108" s="4">
        <f t="shared" si="343"/>
        <v>871201.4</v>
      </c>
      <c r="Q108" s="4">
        <f>Q137</f>
        <v>0</v>
      </c>
      <c r="R108" s="3">
        <f t="shared" si="313"/>
        <v>871201.4</v>
      </c>
      <c r="S108" s="32">
        <f>S137</f>
        <v>0</v>
      </c>
      <c r="T108" s="3">
        <f t="shared" si="344"/>
        <v>871201.4</v>
      </c>
      <c r="U108" s="27">
        <f>U137</f>
        <v>0</v>
      </c>
      <c r="V108" s="35">
        <f t="shared" si="345"/>
        <v>871201.4</v>
      </c>
      <c r="W108" s="4">
        <f t="shared" ref="W108:AN108" si="381">W137</f>
        <v>533322.9</v>
      </c>
      <c r="X108" s="4">
        <f t="shared" ref="X108" si="382">X137</f>
        <v>0</v>
      </c>
      <c r="Y108" s="4">
        <f t="shared" si="317"/>
        <v>533322.9</v>
      </c>
      <c r="Z108" s="4"/>
      <c r="AA108" s="4">
        <f t="shared" si="348"/>
        <v>533322.9</v>
      </c>
      <c r="AB108" s="4"/>
      <c r="AC108" s="4">
        <f t="shared" si="349"/>
        <v>533322.9</v>
      </c>
      <c r="AD108" s="4"/>
      <c r="AE108" s="4">
        <f t="shared" si="350"/>
        <v>533322.9</v>
      </c>
      <c r="AF108" s="4"/>
      <c r="AG108" s="4">
        <f t="shared" si="351"/>
        <v>533322.9</v>
      </c>
      <c r="AH108" s="4"/>
      <c r="AI108" s="3">
        <f t="shared" si="314"/>
        <v>533322.9</v>
      </c>
      <c r="AJ108" s="32"/>
      <c r="AK108" s="3">
        <f t="shared" si="352"/>
        <v>533322.9</v>
      </c>
      <c r="AL108" s="27"/>
      <c r="AM108" s="35">
        <f t="shared" si="353"/>
        <v>533322.9</v>
      </c>
      <c r="AN108" s="4">
        <f t="shared" si="381"/>
        <v>2107564.9</v>
      </c>
      <c r="AO108" s="3">
        <f t="shared" ref="AO108:AQ108" si="383">AO137</f>
        <v>0</v>
      </c>
      <c r="AP108" s="3">
        <f t="shared" si="318"/>
        <v>2107564.9</v>
      </c>
      <c r="AQ108" s="3">
        <f t="shared" si="383"/>
        <v>0</v>
      </c>
      <c r="AR108" s="3">
        <f t="shared" si="355"/>
        <v>2107564.9</v>
      </c>
      <c r="AS108" s="3">
        <f t="shared" ref="AS108:AU108" si="384">AS137</f>
        <v>0</v>
      </c>
      <c r="AT108" s="3">
        <f t="shared" si="356"/>
        <v>2107564.9</v>
      </c>
      <c r="AU108" s="3">
        <f t="shared" si="384"/>
        <v>0</v>
      </c>
      <c r="AV108" s="3">
        <f t="shared" si="357"/>
        <v>2107564.9</v>
      </c>
      <c r="AW108" s="3">
        <f t="shared" ref="AW108:AY108" si="385">AW137</f>
        <v>0</v>
      </c>
      <c r="AX108" s="3">
        <f t="shared" si="358"/>
        <v>2107564.9</v>
      </c>
      <c r="AY108" s="3">
        <f t="shared" si="385"/>
        <v>0</v>
      </c>
      <c r="AZ108" s="3">
        <f t="shared" si="315"/>
        <v>2107564.9</v>
      </c>
      <c r="BA108" s="30">
        <f t="shared" ref="BA108" si="386">BA137</f>
        <v>0</v>
      </c>
      <c r="BB108" s="35">
        <f t="shared" si="360"/>
        <v>2107564.9</v>
      </c>
      <c r="BC108" s="82"/>
      <c r="BD108" s="82"/>
    </row>
    <row r="109" spans="1:56" ht="56.25" x14ac:dyDescent="0.3">
      <c r="A109" s="61" t="s">
        <v>188</v>
      </c>
      <c r="B109" s="38" t="s">
        <v>59</v>
      </c>
      <c r="C109" s="96" t="s">
        <v>58</v>
      </c>
      <c r="D109" s="4">
        <v>34448</v>
      </c>
      <c r="E109" s="4"/>
      <c r="F109" s="4">
        <f t="shared" si="316"/>
        <v>34448</v>
      </c>
      <c r="G109" s="4"/>
      <c r="H109" s="4">
        <f t="shared" si="339"/>
        <v>34448</v>
      </c>
      <c r="I109" s="4"/>
      <c r="J109" s="4">
        <f t="shared" si="340"/>
        <v>34448</v>
      </c>
      <c r="K109" s="4"/>
      <c r="L109" s="4">
        <f t="shared" si="341"/>
        <v>34448</v>
      </c>
      <c r="M109" s="4"/>
      <c r="N109" s="4">
        <f t="shared" si="342"/>
        <v>34448</v>
      </c>
      <c r="O109" s="4"/>
      <c r="P109" s="4">
        <f t="shared" si="343"/>
        <v>34448</v>
      </c>
      <c r="Q109" s="4">
        <v>-30975.84</v>
      </c>
      <c r="R109" s="3">
        <f t="shared" si="313"/>
        <v>3472.16</v>
      </c>
      <c r="S109" s="32"/>
      <c r="T109" s="3">
        <f t="shared" si="344"/>
        <v>3472.16</v>
      </c>
      <c r="U109" s="27">
        <v>-2222.2820000000002</v>
      </c>
      <c r="V109" s="35">
        <f t="shared" si="345"/>
        <v>1249.8779999999997</v>
      </c>
      <c r="W109" s="4">
        <v>0</v>
      </c>
      <c r="X109" s="4">
        <v>0</v>
      </c>
      <c r="Y109" s="4">
        <f t="shared" si="317"/>
        <v>0</v>
      </c>
      <c r="Z109" s="4"/>
      <c r="AA109" s="4">
        <f t="shared" si="348"/>
        <v>0</v>
      </c>
      <c r="AB109" s="4"/>
      <c r="AC109" s="4">
        <f t="shared" si="349"/>
        <v>0</v>
      </c>
      <c r="AD109" s="4"/>
      <c r="AE109" s="4">
        <f t="shared" si="350"/>
        <v>0</v>
      </c>
      <c r="AF109" s="4"/>
      <c r="AG109" s="4">
        <f t="shared" si="351"/>
        <v>0</v>
      </c>
      <c r="AH109" s="4"/>
      <c r="AI109" s="3">
        <f t="shared" si="314"/>
        <v>0</v>
      </c>
      <c r="AJ109" s="32"/>
      <c r="AK109" s="3">
        <f t="shared" si="352"/>
        <v>0</v>
      </c>
      <c r="AL109" s="27"/>
      <c r="AM109" s="35">
        <f t="shared" si="353"/>
        <v>0</v>
      </c>
      <c r="AN109" s="3">
        <v>0</v>
      </c>
      <c r="AO109" s="3">
        <v>0</v>
      </c>
      <c r="AP109" s="3">
        <f t="shared" si="318"/>
        <v>0</v>
      </c>
      <c r="AQ109" s="3"/>
      <c r="AR109" s="3">
        <f t="shared" si="355"/>
        <v>0</v>
      </c>
      <c r="AS109" s="3"/>
      <c r="AT109" s="3">
        <f t="shared" si="356"/>
        <v>0</v>
      </c>
      <c r="AU109" s="3"/>
      <c r="AV109" s="3">
        <f t="shared" si="357"/>
        <v>0</v>
      </c>
      <c r="AW109" s="3"/>
      <c r="AX109" s="3">
        <f t="shared" si="358"/>
        <v>0</v>
      </c>
      <c r="AY109" s="3">
        <v>30975.84</v>
      </c>
      <c r="AZ109" s="3">
        <f t="shared" si="315"/>
        <v>30975.84</v>
      </c>
      <c r="BA109" s="30">
        <v>2222.2820000000002</v>
      </c>
      <c r="BB109" s="35">
        <f t="shared" si="360"/>
        <v>33198.122000000003</v>
      </c>
      <c r="BC109" s="82" t="s">
        <v>86</v>
      </c>
      <c r="BD109" s="82"/>
    </row>
    <row r="110" spans="1:56" ht="56.25" x14ac:dyDescent="0.3">
      <c r="A110" s="61" t="s">
        <v>189</v>
      </c>
      <c r="B110" s="38" t="s">
        <v>60</v>
      </c>
      <c r="C110" s="96" t="s">
        <v>58</v>
      </c>
      <c r="D110" s="4">
        <v>99853.1</v>
      </c>
      <c r="E110" s="4">
        <v>-37871.701999999997</v>
      </c>
      <c r="F110" s="4">
        <f t="shared" si="316"/>
        <v>61981.398000000008</v>
      </c>
      <c r="G110" s="4"/>
      <c r="H110" s="4">
        <f t="shared" si="339"/>
        <v>61981.398000000008</v>
      </c>
      <c r="I110" s="4"/>
      <c r="J110" s="4">
        <f t="shared" si="340"/>
        <v>61981.398000000008</v>
      </c>
      <c r="K110" s="4"/>
      <c r="L110" s="4">
        <f t="shared" si="341"/>
        <v>61981.398000000008</v>
      </c>
      <c r="M110" s="4"/>
      <c r="N110" s="4">
        <f t="shared" si="342"/>
        <v>61981.398000000008</v>
      </c>
      <c r="O110" s="4"/>
      <c r="P110" s="4">
        <f t="shared" si="343"/>
        <v>61981.398000000008</v>
      </c>
      <c r="Q110" s="4"/>
      <c r="R110" s="3">
        <f t="shared" si="313"/>
        <v>61981.398000000008</v>
      </c>
      <c r="S110" s="32"/>
      <c r="T110" s="3">
        <f t="shared" si="344"/>
        <v>61981.398000000008</v>
      </c>
      <c r="U110" s="27"/>
      <c r="V110" s="35">
        <f t="shared" si="345"/>
        <v>61981.398000000008</v>
      </c>
      <c r="W110" s="4">
        <v>99000</v>
      </c>
      <c r="X110" s="4"/>
      <c r="Y110" s="4">
        <f t="shared" si="317"/>
        <v>99000</v>
      </c>
      <c r="Z110" s="4"/>
      <c r="AA110" s="4">
        <f t="shared" si="348"/>
        <v>99000</v>
      </c>
      <c r="AB110" s="4"/>
      <c r="AC110" s="4">
        <f t="shared" si="349"/>
        <v>99000</v>
      </c>
      <c r="AD110" s="4"/>
      <c r="AE110" s="4">
        <f t="shared" si="350"/>
        <v>99000</v>
      </c>
      <c r="AF110" s="4"/>
      <c r="AG110" s="4">
        <f t="shared" si="351"/>
        <v>99000</v>
      </c>
      <c r="AH110" s="4"/>
      <c r="AI110" s="3">
        <f t="shared" si="314"/>
        <v>99000</v>
      </c>
      <c r="AJ110" s="32"/>
      <c r="AK110" s="3">
        <f t="shared" si="352"/>
        <v>99000</v>
      </c>
      <c r="AL110" s="27"/>
      <c r="AM110" s="35">
        <f t="shared" si="353"/>
        <v>99000</v>
      </c>
      <c r="AN110" s="3">
        <v>185560.6</v>
      </c>
      <c r="AO110" s="3">
        <v>37871.701999999997</v>
      </c>
      <c r="AP110" s="3">
        <f t="shared" si="318"/>
        <v>223432.302</v>
      </c>
      <c r="AQ110" s="3"/>
      <c r="AR110" s="3">
        <f t="shared" si="355"/>
        <v>223432.302</v>
      </c>
      <c r="AS110" s="3">
        <v>161550.97</v>
      </c>
      <c r="AT110" s="3">
        <f t="shared" si="356"/>
        <v>384983.272</v>
      </c>
      <c r="AU110" s="3"/>
      <c r="AV110" s="3">
        <f t="shared" si="357"/>
        <v>384983.272</v>
      </c>
      <c r="AW110" s="3"/>
      <c r="AX110" s="3">
        <f t="shared" si="358"/>
        <v>384983.272</v>
      </c>
      <c r="AY110" s="3"/>
      <c r="AZ110" s="3">
        <f t="shared" si="315"/>
        <v>384983.272</v>
      </c>
      <c r="BA110" s="30"/>
      <c r="BB110" s="35">
        <f t="shared" si="360"/>
        <v>384983.272</v>
      </c>
      <c r="BC110" s="82" t="s">
        <v>79</v>
      </c>
      <c r="BD110" s="82"/>
    </row>
    <row r="111" spans="1:56" ht="56.25" x14ac:dyDescent="0.3">
      <c r="A111" s="103" t="s">
        <v>190</v>
      </c>
      <c r="B111" s="104" t="s">
        <v>61</v>
      </c>
      <c r="C111" s="96" t="s">
        <v>58</v>
      </c>
      <c r="D111" s="4">
        <v>12463.8</v>
      </c>
      <c r="E111" s="4"/>
      <c r="F111" s="4">
        <f t="shared" si="316"/>
        <v>12463.8</v>
      </c>
      <c r="G111" s="4"/>
      <c r="H111" s="4">
        <f t="shared" si="339"/>
        <v>12463.8</v>
      </c>
      <c r="I111" s="4"/>
      <c r="J111" s="4">
        <f t="shared" si="340"/>
        <v>12463.8</v>
      </c>
      <c r="K111" s="4"/>
      <c r="L111" s="4">
        <f t="shared" si="341"/>
        <v>12463.8</v>
      </c>
      <c r="M111" s="4"/>
      <c r="N111" s="4">
        <f t="shared" si="342"/>
        <v>12463.8</v>
      </c>
      <c r="O111" s="4">
        <f>-228.45</f>
        <v>-228.45</v>
      </c>
      <c r="P111" s="4">
        <f t="shared" si="343"/>
        <v>12235.349999999999</v>
      </c>
      <c r="Q111" s="4">
        <v>-12235.35</v>
      </c>
      <c r="R111" s="3">
        <f t="shared" si="313"/>
        <v>0</v>
      </c>
      <c r="S111" s="32"/>
      <c r="T111" s="3">
        <f t="shared" si="344"/>
        <v>0</v>
      </c>
      <c r="U111" s="27"/>
      <c r="V111" s="35">
        <f t="shared" si="345"/>
        <v>0</v>
      </c>
      <c r="W111" s="4">
        <v>17955.900000000001</v>
      </c>
      <c r="X111" s="4"/>
      <c r="Y111" s="4">
        <f t="shared" si="317"/>
        <v>17955.900000000001</v>
      </c>
      <c r="Z111" s="4"/>
      <c r="AA111" s="4">
        <f t="shared" si="348"/>
        <v>17955.900000000001</v>
      </c>
      <c r="AB111" s="4"/>
      <c r="AC111" s="4">
        <f t="shared" si="349"/>
        <v>17955.900000000001</v>
      </c>
      <c r="AD111" s="4"/>
      <c r="AE111" s="4">
        <f t="shared" si="350"/>
        <v>17955.900000000001</v>
      </c>
      <c r="AF111" s="4"/>
      <c r="AG111" s="4">
        <f t="shared" si="351"/>
        <v>17955.900000000001</v>
      </c>
      <c r="AH111" s="4"/>
      <c r="AI111" s="3">
        <f t="shared" si="314"/>
        <v>17955.900000000001</v>
      </c>
      <c r="AJ111" s="32"/>
      <c r="AK111" s="3">
        <f t="shared" si="352"/>
        <v>17955.900000000001</v>
      </c>
      <c r="AL111" s="27"/>
      <c r="AM111" s="35">
        <f t="shared" si="353"/>
        <v>17955.900000000001</v>
      </c>
      <c r="AN111" s="3">
        <v>0</v>
      </c>
      <c r="AO111" s="3">
        <v>0</v>
      </c>
      <c r="AP111" s="3">
        <f t="shared" si="318"/>
        <v>0</v>
      </c>
      <c r="AQ111" s="3"/>
      <c r="AR111" s="3">
        <f t="shared" si="355"/>
        <v>0</v>
      </c>
      <c r="AS111" s="3"/>
      <c r="AT111" s="3">
        <f t="shared" si="356"/>
        <v>0</v>
      </c>
      <c r="AU111" s="3"/>
      <c r="AV111" s="3">
        <f t="shared" si="357"/>
        <v>0</v>
      </c>
      <c r="AW111" s="3"/>
      <c r="AX111" s="3">
        <f t="shared" si="358"/>
        <v>0</v>
      </c>
      <c r="AY111" s="3"/>
      <c r="AZ111" s="3">
        <f t="shared" si="315"/>
        <v>0</v>
      </c>
      <c r="BA111" s="30"/>
      <c r="BB111" s="35">
        <f t="shared" si="360"/>
        <v>0</v>
      </c>
      <c r="BC111" s="82" t="s">
        <v>81</v>
      </c>
      <c r="BD111" s="82"/>
    </row>
    <row r="112" spans="1:56" ht="75" x14ac:dyDescent="0.3">
      <c r="A112" s="97"/>
      <c r="B112" s="98"/>
      <c r="C112" s="96" t="s">
        <v>300</v>
      </c>
      <c r="D112" s="4"/>
      <c r="E112" s="4"/>
      <c r="F112" s="4"/>
      <c r="G112" s="4">
        <v>2284.5</v>
      </c>
      <c r="H112" s="4">
        <f t="shared" si="339"/>
        <v>2284.5</v>
      </c>
      <c r="I112" s="4"/>
      <c r="J112" s="4">
        <f t="shared" si="340"/>
        <v>2284.5</v>
      </c>
      <c r="K112" s="4"/>
      <c r="L112" s="4">
        <f t="shared" si="341"/>
        <v>2284.5</v>
      </c>
      <c r="M112" s="4"/>
      <c r="N112" s="4">
        <f t="shared" si="342"/>
        <v>2284.5</v>
      </c>
      <c r="O112" s="4">
        <v>228.45</v>
      </c>
      <c r="P112" s="4">
        <f t="shared" si="343"/>
        <v>2512.9499999999998</v>
      </c>
      <c r="Q112" s="4"/>
      <c r="R112" s="3">
        <f t="shared" si="313"/>
        <v>2512.9499999999998</v>
      </c>
      <c r="S112" s="32"/>
      <c r="T112" s="3">
        <f t="shared" si="344"/>
        <v>2512.9499999999998</v>
      </c>
      <c r="U112" s="27"/>
      <c r="V112" s="35">
        <f t="shared" si="345"/>
        <v>2512.9499999999998</v>
      </c>
      <c r="W112" s="4"/>
      <c r="X112" s="4"/>
      <c r="Y112" s="4"/>
      <c r="Z112" s="4"/>
      <c r="AA112" s="4">
        <f t="shared" si="348"/>
        <v>0</v>
      </c>
      <c r="AB112" s="4"/>
      <c r="AC112" s="4">
        <f t="shared" si="349"/>
        <v>0</v>
      </c>
      <c r="AD112" s="4"/>
      <c r="AE112" s="4">
        <f t="shared" si="350"/>
        <v>0</v>
      </c>
      <c r="AF112" s="4"/>
      <c r="AG112" s="4">
        <f t="shared" si="351"/>
        <v>0</v>
      </c>
      <c r="AH112" s="4"/>
      <c r="AI112" s="3">
        <f t="shared" si="314"/>
        <v>0</v>
      </c>
      <c r="AJ112" s="32"/>
      <c r="AK112" s="3">
        <f t="shared" si="352"/>
        <v>0</v>
      </c>
      <c r="AL112" s="27"/>
      <c r="AM112" s="35">
        <f t="shared" si="353"/>
        <v>0</v>
      </c>
      <c r="AN112" s="3"/>
      <c r="AO112" s="3"/>
      <c r="AP112" s="3"/>
      <c r="AQ112" s="3"/>
      <c r="AR112" s="3">
        <f t="shared" si="355"/>
        <v>0</v>
      </c>
      <c r="AS112" s="3"/>
      <c r="AT112" s="3">
        <f t="shared" si="356"/>
        <v>0</v>
      </c>
      <c r="AU112" s="3"/>
      <c r="AV112" s="3">
        <f t="shared" si="357"/>
        <v>0</v>
      </c>
      <c r="AW112" s="3"/>
      <c r="AX112" s="3">
        <f t="shared" si="358"/>
        <v>0</v>
      </c>
      <c r="AY112" s="3"/>
      <c r="AZ112" s="3">
        <f t="shared" si="315"/>
        <v>0</v>
      </c>
      <c r="BA112" s="30"/>
      <c r="BB112" s="35">
        <f t="shared" si="360"/>
        <v>0</v>
      </c>
      <c r="BC112" s="82" t="s">
        <v>81</v>
      </c>
      <c r="BD112" s="82"/>
    </row>
    <row r="113" spans="1:56" ht="56.25" x14ac:dyDescent="0.3">
      <c r="A113" s="61" t="s">
        <v>191</v>
      </c>
      <c r="B113" s="38" t="s">
        <v>62</v>
      </c>
      <c r="C113" s="96" t="s">
        <v>58</v>
      </c>
      <c r="D113" s="4">
        <v>13479.7</v>
      </c>
      <c r="E113" s="4"/>
      <c r="F113" s="4">
        <f t="shared" si="316"/>
        <v>13479.7</v>
      </c>
      <c r="G113" s="4"/>
      <c r="H113" s="4">
        <f t="shared" si="339"/>
        <v>13479.7</v>
      </c>
      <c r="I113" s="4"/>
      <c r="J113" s="4">
        <f t="shared" si="340"/>
        <v>13479.7</v>
      </c>
      <c r="K113" s="4"/>
      <c r="L113" s="4">
        <f t="shared" si="341"/>
        <v>13479.7</v>
      </c>
      <c r="M113" s="4"/>
      <c r="N113" s="4">
        <f t="shared" si="342"/>
        <v>13479.7</v>
      </c>
      <c r="O113" s="4"/>
      <c r="P113" s="4">
        <f t="shared" si="343"/>
        <v>13479.7</v>
      </c>
      <c r="Q113" s="4">
        <v>-11386.789000000001</v>
      </c>
      <c r="R113" s="3">
        <f t="shared" si="313"/>
        <v>2092.9110000000001</v>
      </c>
      <c r="S113" s="32"/>
      <c r="T113" s="3">
        <f t="shared" si="344"/>
        <v>2092.9110000000001</v>
      </c>
      <c r="U113" s="27"/>
      <c r="V113" s="35">
        <f t="shared" si="345"/>
        <v>2092.9110000000001</v>
      </c>
      <c r="W113" s="4">
        <v>0</v>
      </c>
      <c r="X113" s="4">
        <v>0</v>
      </c>
      <c r="Y113" s="4">
        <f t="shared" si="317"/>
        <v>0</v>
      </c>
      <c r="Z113" s="4"/>
      <c r="AA113" s="4">
        <f t="shared" si="348"/>
        <v>0</v>
      </c>
      <c r="AB113" s="4"/>
      <c r="AC113" s="4">
        <f t="shared" si="349"/>
        <v>0</v>
      </c>
      <c r="AD113" s="4"/>
      <c r="AE113" s="4">
        <f t="shared" si="350"/>
        <v>0</v>
      </c>
      <c r="AF113" s="4"/>
      <c r="AG113" s="4">
        <f t="shared" si="351"/>
        <v>0</v>
      </c>
      <c r="AH113" s="4"/>
      <c r="AI113" s="3">
        <f t="shared" si="314"/>
        <v>0</v>
      </c>
      <c r="AJ113" s="32"/>
      <c r="AK113" s="3">
        <f t="shared" si="352"/>
        <v>0</v>
      </c>
      <c r="AL113" s="27"/>
      <c r="AM113" s="35">
        <f t="shared" si="353"/>
        <v>0</v>
      </c>
      <c r="AN113" s="3">
        <v>0</v>
      </c>
      <c r="AO113" s="3">
        <v>0</v>
      </c>
      <c r="AP113" s="3">
        <f t="shared" si="318"/>
        <v>0</v>
      </c>
      <c r="AQ113" s="3"/>
      <c r="AR113" s="3">
        <f t="shared" si="355"/>
        <v>0</v>
      </c>
      <c r="AS113" s="3"/>
      <c r="AT113" s="3">
        <f t="shared" si="356"/>
        <v>0</v>
      </c>
      <c r="AU113" s="3"/>
      <c r="AV113" s="3">
        <f t="shared" si="357"/>
        <v>0</v>
      </c>
      <c r="AW113" s="3"/>
      <c r="AX113" s="3">
        <f t="shared" si="358"/>
        <v>0</v>
      </c>
      <c r="AY113" s="3"/>
      <c r="AZ113" s="3">
        <f t="shared" si="315"/>
        <v>0</v>
      </c>
      <c r="BA113" s="30"/>
      <c r="BB113" s="35">
        <f t="shared" si="360"/>
        <v>0</v>
      </c>
      <c r="BC113" s="82" t="s">
        <v>87</v>
      </c>
      <c r="BD113" s="82"/>
    </row>
    <row r="114" spans="1:56" ht="75" x14ac:dyDescent="0.3">
      <c r="A114" s="61" t="s">
        <v>192</v>
      </c>
      <c r="B114" s="38" t="s">
        <v>63</v>
      </c>
      <c r="C114" s="96" t="s">
        <v>300</v>
      </c>
      <c r="D114" s="4">
        <v>9847.7000000000007</v>
      </c>
      <c r="E114" s="4"/>
      <c r="F114" s="4">
        <f t="shared" si="316"/>
        <v>9847.7000000000007</v>
      </c>
      <c r="G114" s="4"/>
      <c r="H114" s="4">
        <f t="shared" si="339"/>
        <v>9847.7000000000007</v>
      </c>
      <c r="I114" s="4"/>
      <c r="J114" s="4">
        <f t="shared" si="340"/>
        <v>9847.7000000000007</v>
      </c>
      <c r="K114" s="4"/>
      <c r="L114" s="4">
        <f t="shared" si="341"/>
        <v>9847.7000000000007</v>
      </c>
      <c r="M114" s="4"/>
      <c r="N114" s="4">
        <f t="shared" si="342"/>
        <v>9847.7000000000007</v>
      </c>
      <c r="O114" s="4"/>
      <c r="P114" s="4">
        <f t="shared" si="343"/>
        <v>9847.7000000000007</v>
      </c>
      <c r="Q114" s="4"/>
      <c r="R114" s="3">
        <f t="shared" si="313"/>
        <v>9847.7000000000007</v>
      </c>
      <c r="S114" s="32"/>
      <c r="T114" s="3">
        <f t="shared" si="344"/>
        <v>9847.7000000000007</v>
      </c>
      <c r="U114" s="27">
        <f>-8990-857.7</f>
        <v>-9847.7000000000007</v>
      </c>
      <c r="V114" s="35">
        <f t="shared" si="345"/>
        <v>0</v>
      </c>
      <c r="W114" s="4">
        <v>0</v>
      </c>
      <c r="X114" s="4">
        <v>0</v>
      </c>
      <c r="Y114" s="4">
        <f t="shared" si="317"/>
        <v>0</v>
      </c>
      <c r="Z114" s="4"/>
      <c r="AA114" s="4">
        <f t="shared" si="348"/>
        <v>0</v>
      </c>
      <c r="AB114" s="4"/>
      <c r="AC114" s="4">
        <f t="shared" si="349"/>
        <v>0</v>
      </c>
      <c r="AD114" s="4"/>
      <c r="AE114" s="4">
        <f t="shared" si="350"/>
        <v>0</v>
      </c>
      <c r="AF114" s="4"/>
      <c r="AG114" s="4">
        <f t="shared" si="351"/>
        <v>0</v>
      </c>
      <c r="AH114" s="4"/>
      <c r="AI114" s="3">
        <f t="shared" si="314"/>
        <v>0</v>
      </c>
      <c r="AJ114" s="32"/>
      <c r="AK114" s="3">
        <f t="shared" si="352"/>
        <v>0</v>
      </c>
      <c r="AL114" s="27">
        <v>2697</v>
      </c>
      <c r="AM114" s="35">
        <f t="shared" si="353"/>
        <v>2697</v>
      </c>
      <c r="AN114" s="3">
        <v>0</v>
      </c>
      <c r="AO114" s="3">
        <v>0</v>
      </c>
      <c r="AP114" s="3">
        <f t="shared" si="318"/>
        <v>0</v>
      </c>
      <c r="AQ114" s="3"/>
      <c r="AR114" s="3">
        <f t="shared" si="355"/>
        <v>0</v>
      </c>
      <c r="AS114" s="3"/>
      <c r="AT114" s="3">
        <f t="shared" si="356"/>
        <v>0</v>
      </c>
      <c r="AU114" s="3"/>
      <c r="AV114" s="3">
        <f t="shared" si="357"/>
        <v>0</v>
      </c>
      <c r="AW114" s="3"/>
      <c r="AX114" s="3">
        <f t="shared" si="358"/>
        <v>0</v>
      </c>
      <c r="AY114" s="3"/>
      <c r="AZ114" s="3">
        <f t="shared" si="315"/>
        <v>0</v>
      </c>
      <c r="BA114" s="30">
        <v>6293</v>
      </c>
      <c r="BB114" s="35">
        <f t="shared" si="360"/>
        <v>6293</v>
      </c>
      <c r="BC114" s="82" t="s">
        <v>93</v>
      </c>
      <c r="BD114" s="82"/>
    </row>
    <row r="115" spans="1:56" ht="56.25" x14ac:dyDescent="0.3">
      <c r="A115" s="61" t="s">
        <v>193</v>
      </c>
      <c r="B115" s="38" t="s">
        <v>64</v>
      </c>
      <c r="C115" s="96" t="s">
        <v>58</v>
      </c>
      <c r="D115" s="4">
        <v>41819</v>
      </c>
      <c r="E115" s="4"/>
      <c r="F115" s="4">
        <f t="shared" si="316"/>
        <v>41819</v>
      </c>
      <c r="G115" s="4"/>
      <c r="H115" s="4">
        <f t="shared" si="339"/>
        <v>41819</v>
      </c>
      <c r="I115" s="4"/>
      <c r="J115" s="4">
        <f t="shared" si="340"/>
        <v>41819</v>
      </c>
      <c r="K115" s="4">
        <v>-32469</v>
      </c>
      <c r="L115" s="4">
        <f t="shared" si="341"/>
        <v>9350</v>
      </c>
      <c r="M115" s="4"/>
      <c r="N115" s="4">
        <f t="shared" si="342"/>
        <v>9350</v>
      </c>
      <c r="O115" s="4"/>
      <c r="P115" s="4">
        <f t="shared" si="343"/>
        <v>9350</v>
      </c>
      <c r="Q115" s="4"/>
      <c r="R115" s="3">
        <f t="shared" si="313"/>
        <v>9350</v>
      </c>
      <c r="S115" s="32"/>
      <c r="T115" s="3">
        <f t="shared" si="344"/>
        <v>9350</v>
      </c>
      <c r="U115" s="27"/>
      <c r="V115" s="35">
        <f t="shared" si="345"/>
        <v>9350</v>
      </c>
      <c r="W115" s="4">
        <v>0</v>
      </c>
      <c r="X115" s="4">
        <v>0</v>
      </c>
      <c r="Y115" s="4">
        <f t="shared" si="317"/>
        <v>0</v>
      </c>
      <c r="Z115" s="4"/>
      <c r="AA115" s="4">
        <f t="shared" si="348"/>
        <v>0</v>
      </c>
      <c r="AB115" s="4"/>
      <c r="AC115" s="4">
        <f t="shared" si="349"/>
        <v>0</v>
      </c>
      <c r="AD115" s="4"/>
      <c r="AE115" s="4">
        <f t="shared" si="350"/>
        <v>0</v>
      </c>
      <c r="AF115" s="4"/>
      <c r="AG115" s="4">
        <f t="shared" si="351"/>
        <v>0</v>
      </c>
      <c r="AH115" s="4"/>
      <c r="AI115" s="3">
        <f t="shared" si="314"/>
        <v>0</v>
      </c>
      <c r="AJ115" s="32"/>
      <c r="AK115" s="3">
        <f t="shared" si="352"/>
        <v>0</v>
      </c>
      <c r="AL115" s="27"/>
      <c r="AM115" s="35">
        <f t="shared" si="353"/>
        <v>0</v>
      </c>
      <c r="AN115" s="3">
        <v>0</v>
      </c>
      <c r="AO115" s="3">
        <v>0</v>
      </c>
      <c r="AP115" s="3">
        <f t="shared" si="318"/>
        <v>0</v>
      </c>
      <c r="AQ115" s="3"/>
      <c r="AR115" s="3">
        <f t="shared" si="355"/>
        <v>0</v>
      </c>
      <c r="AS115" s="3"/>
      <c r="AT115" s="3">
        <f t="shared" si="356"/>
        <v>0</v>
      </c>
      <c r="AU115" s="3"/>
      <c r="AV115" s="3">
        <f t="shared" si="357"/>
        <v>0</v>
      </c>
      <c r="AW115" s="3"/>
      <c r="AX115" s="3">
        <f t="shared" si="358"/>
        <v>0</v>
      </c>
      <c r="AY115" s="3"/>
      <c r="AZ115" s="3">
        <f t="shared" si="315"/>
        <v>0</v>
      </c>
      <c r="BA115" s="30"/>
      <c r="BB115" s="35">
        <f t="shared" si="360"/>
        <v>0</v>
      </c>
      <c r="BC115" s="82" t="s">
        <v>94</v>
      </c>
      <c r="BD115" s="82"/>
    </row>
    <row r="116" spans="1:56" ht="56.25" x14ac:dyDescent="0.3">
      <c r="A116" s="61" t="s">
        <v>194</v>
      </c>
      <c r="B116" s="38" t="s">
        <v>65</v>
      </c>
      <c r="C116" s="96" t="s">
        <v>58</v>
      </c>
      <c r="D116" s="4">
        <v>20000</v>
      </c>
      <c r="E116" s="4"/>
      <c r="F116" s="4">
        <f t="shared" si="316"/>
        <v>20000</v>
      </c>
      <c r="G116" s="4"/>
      <c r="H116" s="4">
        <f t="shared" si="339"/>
        <v>20000</v>
      </c>
      <c r="I116" s="4"/>
      <c r="J116" s="4">
        <f t="shared" si="340"/>
        <v>20000</v>
      </c>
      <c r="K116" s="4"/>
      <c r="L116" s="4">
        <f t="shared" si="341"/>
        <v>20000</v>
      </c>
      <c r="M116" s="4"/>
      <c r="N116" s="4">
        <f t="shared" si="342"/>
        <v>20000</v>
      </c>
      <c r="O116" s="4"/>
      <c r="P116" s="4">
        <f t="shared" si="343"/>
        <v>20000</v>
      </c>
      <c r="Q116" s="4"/>
      <c r="R116" s="3">
        <f t="shared" si="313"/>
        <v>20000</v>
      </c>
      <c r="S116" s="32"/>
      <c r="T116" s="3">
        <f t="shared" si="344"/>
        <v>20000</v>
      </c>
      <c r="U116" s="27">
        <v>-20000</v>
      </c>
      <c r="V116" s="35">
        <f t="shared" si="345"/>
        <v>0</v>
      </c>
      <c r="W116" s="4">
        <v>90000</v>
      </c>
      <c r="X116" s="4"/>
      <c r="Y116" s="4">
        <f t="shared" si="317"/>
        <v>90000</v>
      </c>
      <c r="Z116" s="4"/>
      <c r="AA116" s="4">
        <f t="shared" si="348"/>
        <v>90000</v>
      </c>
      <c r="AB116" s="4"/>
      <c r="AC116" s="4">
        <f t="shared" si="349"/>
        <v>90000</v>
      </c>
      <c r="AD116" s="4"/>
      <c r="AE116" s="4">
        <f t="shared" si="350"/>
        <v>90000</v>
      </c>
      <c r="AF116" s="4"/>
      <c r="AG116" s="4">
        <f t="shared" si="351"/>
        <v>90000</v>
      </c>
      <c r="AH116" s="4"/>
      <c r="AI116" s="3">
        <f t="shared" si="314"/>
        <v>90000</v>
      </c>
      <c r="AJ116" s="32"/>
      <c r="AK116" s="3">
        <f t="shared" si="352"/>
        <v>90000</v>
      </c>
      <c r="AL116" s="27"/>
      <c r="AM116" s="35">
        <f t="shared" si="353"/>
        <v>90000</v>
      </c>
      <c r="AN116" s="3">
        <v>0</v>
      </c>
      <c r="AO116" s="3">
        <v>0</v>
      </c>
      <c r="AP116" s="3">
        <f t="shared" si="318"/>
        <v>0</v>
      </c>
      <c r="AQ116" s="3"/>
      <c r="AR116" s="3">
        <f t="shared" si="355"/>
        <v>0</v>
      </c>
      <c r="AS116" s="3"/>
      <c r="AT116" s="3">
        <f t="shared" si="356"/>
        <v>0</v>
      </c>
      <c r="AU116" s="3"/>
      <c r="AV116" s="3">
        <f t="shared" si="357"/>
        <v>0</v>
      </c>
      <c r="AW116" s="3"/>
      <c r="AX116" s="3">
        <f t="shared" si="358"/>
        <v>0</v>
      </c>
      <c r="AY116" s="3"/>
      <c r="AZ116" s="3">
        <f t="shared" si="315"/>
        <v>0</v>
      </c>
      <c r="BA116" s="30"/>
      <c r="BB116" s="35">
        <f t="shared" si="360"/>
        <v>0</v>
      </c>
      <c r="BC116" s="82" t="s">
        <v>82</v>
      </c>
      <c r="BD116" s="82"/>
    </row>
    <row r="117" spans="1:56" s="5" customFormat="1" ht="56.25" hidden="1" x14ac:dyDescent="0.3">
      <c r="A117" s="12" t="s">
        <v>193</v>
      </c>
      <c r="B117" s="1" t="s">
        <v>66</v>
      </c>
      <c r="C117" s="2" t="s">
        <v>58</v>
      </c>
      <c r="D117" s="4">
        <v>28405.1</v>
      </c>
      <c r="E117" s="4"/>
      <c r="F117" s="4">
        <f t="shared" si="316"/>
        <v>28405.1</v>
      </c>
      <c r="G117" s="4"/>
      <c r="H117" s="4">
        <f t="shared" si="339"/>
        <v>28405.1</v>
      </c>
      <c r="I117" s="4"/>
      <c r="J117" s="4">
        <f t="shared" si="340"/>
        <v>28405.1</v>
      </c>
      <c r="K117" s="4"/>
      <c r="L117" s="4">
        <f t="shared" si="341"/>
        <v>28405.1</v>
      </c>
      <c r="M117" s="4"/>
      <c r="N117" s="4">
        <f t="shared" si="342"/>
        <v>28405.1</v>
      </c>
      <c r="O117" s="4">
        <f>-19246.618-9158.482</f>
        <v>-28405.1</v>
      </c>
      <c r="P117" s="4">
        <f t="shared" si="343"/>
        <v>0</v>
      </c>
      <c r="Q117" s="4"/>
      <c r="R117" s="4">
        <f t="shared" si="313"/>
        <v>0</v>
      </c>
      <c r="S117" s="32"/>
      <c r="T117" s="4">
        <f t="shared" si="344"/>
        <v>0</v>
      </c>
      <c r="U117" s="27"/>
      <c r="V117" s="4">
        <f t="shared" si="345"/>
        <v>0</v>
      </c>
      <c r="W117" s="4">
        <v>0</v>
      </c>
      <c r="X117" s="4">
        <v>0</v>
      </c>
      <c r="Y117" s="4">
        <f t="shared" si="317"/>
        <v>0</v>
      </c>
      <c r="Z117" s="4"/>
      <c r="AA117" s="4">
        <f t="shared" si="348"/>
        <v>0</v>
      </c>
      <c r="AB117" s="4"/>
      <c r="AC117" s="4">
        <f t="shared" si="349"/>
        <v>0</v>
      </c>
      <c r="AD117" s="4"/>
      <c r="AE117" s="4">
        <f t="shared" si="350"/>
        <v>0</v>
      </c>
      <c r="AF117" s="4"/>
      <c r="AG117" s="4">
        <f t="shared" si="351"/>
        <v>0</v>
      </c>
      <c r="AH117" s="4"/>
      <c r="AI117" s="4">
        <f t="shared" si="314"/>
        <v>0</v>
      </c>
      <c r="AJ117" s="32"/>
      <c r="AK117" s="4">
        <f t="shared" si="352"/>
        <v>0</v>
      </c>
      <c r="AL117" s="27"/>
      <c r="AM117" s="4">
        <f t="shared" si="353"/>
        <v>0</v>
      </c>
      <c r="AN117" s="3">
        <v>0</v>
      </c>
      <c r="AO117" s="3">
        <v>0</v>
      </c>
      <c r="AP117" s="3">
        <f t="shared" si="318"/>
        <v>0</v>
      </c>
      <c r="AQ117" s="3"/>
      <c r="AR117" s="3">
        <f t="shared" si="355"/>
        <v>0</v>
      </c>
      <c r="AS117" s="3"/>
      <c r="AT117" s="3">
        <f t="shared" si="356"/>
        <v>0</v>
      </c>
      <c r="AU117" s="3"/>
      <c r="AV117" s="3">
        <f t="shared" si="357"/>
        <v>0</v>
      </c>
      <c r="AW117" s="3"/>
      <c r="AX117" s="3">
        <f t="shared" si="358"/>
        <v>0</v>
      </c>
      <c r="AY117" s="3"/>
      <c r="AZ117" s="3">
        <f t="shared" si="315"/>
        <v>0</v>
      </c>
      <c r="BA117" s="30"/>
      <c r="BB117" s="3">
        <f t="shared" si="360"/>
        <v>0</v>
      </c>
      <c r="BC117" s="5" t="s">
        <v>88</v>
      </c>
      <c r="BD117" s="5">
        <v>0</v>
      </c>
    </row>
    <row r="118" spans="1:56" s="5" customFormat="1" ht="56.25" hidden="1" x14ac:dyDescent="0.3">
      <c r="A118" s="12" t="s">
        <v>192</v>
      </c>
      <c r="B118" s="1" t="s">
        <v>67</v>
      </c>
      <c r="C118" s="2" t="s">
        <v>58</v>
      </c>
      <c r="D118" s="4">
        <v>522</v>
      </c>
      <c r="E118" s="4"/>
      <c r="F118" s="4">
        <f t="shared" si="316"/>
        <v>522</v>
      </c>
      <c r="G118" s="4">
        <v>-522</v>
      </c>
      <c r="H118" s="4">
        <f t="shared" si="339"/>
        <v>0</v>
      </c>
      <c r="I118" s="4"/>
      <c r="J118" s="4">
        <f t="shared" si="340"/>
        <v>0</v>
      </c>
      <c r="K118" s="4"/>
      <c r="L118" s="4">
        <f t="shared" si="341"/>
        <v>0</v>
      </c>
      <c r="M118" s="4"/>
      <c r="N118" s="4">
        <f t="shared" si="342"/>
        <v>0</v>
      </c>
      <c r="O118" s="4"/>
      <c r="P118" s="4">
        <f t="shared" si="343"/>
        <v>0</v>
      </c>
      <c r="Q118" s="4"/>
      <c r="R118" s="4">
        <f t="shared" si="313"/>
        <v>0</v>
      </c>
      <c r="S118" s="32"/>
      <c r="T118" s="4">
        <f t="shared" si="344"/>
        <v>0</v>
      </c>
      <c r="U118" s="27"/>
      <c r="V118" s="4">
        <f t="shared" si="345"/>
        <v>0</v>
      </c>
      <c r="W118" s="4">
        <v>0</v>
      </c>
      <c r="X118" s="4">
        <v>0</v>
      </c>
      <c r="Y118" s="4">
        <f t="shared" si="317"/>
        <v>0</v>
      </c>
      <c r="Z118" s="4"/>
      <c r="AA118" s="4">
        <f t="shared" si="348"/>
        <v>0</v>
      </c>
      <c r="AB118" s="4"/>
      <c r="AC118" s="4">
        <f t="shared" si="349"/>
        <v>0</v>
      </c>
      <c r="AD118" s="4"/>
      <c r="AE118" s="4">
        <f t="shared" si="350"/>
        <v>0</v>
      </c>
      <c r="AF118" s="4"/>
      <c r="AG118" s="4">
        <f t="shared" si="351"/>
        <v>0</v>
      </c>
      <c r="AH118" s="4"/>
      <c r="AI118" s="4">
        <f t="shared" si="314"/>
        <v>0</v>
      </c>
      <c r="AJ118" s="32"/>
      <c r="AK118" s="4">
        <f t="shared" si="352"/>
        <v>0</v>
      </c>
      <c r="AL118" s="27"/>
      <c r="AM118" s="4">
        <f t="shared" si="353"/>
        <v>0</v>
      </c>
      <c r="AN118" s="3">
        <v>0</v>
      </c>
      <c r="AO118" s="3">
        <v>0</v>
      </c>
      <c r="AP118" s="3">
        <f t="shared" si="318"/>
        <v>0</v>
      </c>
      <c r="AQ118" s="3"/>
      <c r="AR118" s="3">
        <f t="shared" si="355"/>
        <v>0</v>
      </c>
      <c r="AS118" s="3"/>
      <c r="AT118" s="3">
        <f t="shared" si="356"/>
        <v>0</v>
      </c>
      <c r="AU118" s="3"/>
      <c r="AV118" s="3">
        <f t="shared" si="357"/>
        <v>0</v>
      </c>
      <c r="AW118" s="3"/>
      <c r="AX118" s="3">
        <f t="shared" si="358"/>
        <v>0</v>
      </c>
      <c r="AY118" s="3"/>
      <c r="AZ118" s="3">
        <f t="shared" si="315"/>
        <v>0</v>
      </c>
      <c r="BA118" s="30"/>
      <c r="BB118" s="3">
        <f t="shared" si="360"/>
        <v>0</v>
      </c>
      <c r="BC118" s="5" t="s">
        <v>89</v>
      </c>
      <c r="BD118" s="5">
        <v>0</v>
      </c>
    </row>
    <row r="119" spans="1:56" ht="75" x14ac:dyDescent="0.3">
      <c r="A119" s="61" t="s">
        <v>195</v>
      </c>
      <c r="B119" s="38" t="s">
        <v>67</v>
      </c>
      <c r="C119" s="96" t="s">
        <v>300</v>
      </c>
      <c r="D119" s="4"/>
      <c r="E119" s="4"/>
      <c r="F119" s="4"/>
      <c r="G119" s="4">
        <v>522</v>
      </c>
      <c r="H119" s="4">
        <f t="shared" si="339"/>
        <v>522</v>
      </c>
      <c r="I119" s="4"/>
      <c r="J119" s="4">
        <f t="shared" si="340"/>
        <v>522</v>
      </c>
      <c r="K119" s="4"/>
      <c r="L119" s="4">
        <f t="shared" si="341"/>
        <v>522</v>
      </c>
      <c r="M119" s="4"/>
      <c r="N119" s="4">
        <f t="shared" si="342"/>
        <v>522</v>
      </c>
      <c r="O119" s="4"/>
      <c r="P119" s="4">
        <f t="shared" si="343"/>
        <v>522</v>
      </c>
      <c r="Q119" s="4"/>
      <c r="R119" s="3">
        <f t="shared" si="313"/>
        <v>522</v>
      </c>
      <c r="S119" s="32"/>
      <c r="T119" s="3">
        <f t="shared" si="344"/>
        <v>522</v>
      </c>
      <c r="U119" s="27"/>
      <c r="V119" s="35">
        <f t="shared" si="345"/>
        <v>522</v>
      </c>
      <c r="W119" s="4"/>
      <c r="X119" s="4"/>
      <c r="Y119" s="4"/>
      <c r="Z119" s="4"/>
      <c r="AA119" s="4">
        <f t="shared" si="348"/>
        <v>0</v>
      </c>
      <c r="AB119" s="4"/>
      <c r="AC119" s="4">
        <f t="shared" si="349"/>
        <v>0</v>
      </c>
      <c r="AD119" s="4"/>
      <c r="AE119" s="4">
        <f t="shared" si="350"/>
        <v>0</v>
      </c>
      <c r="AF119" s="4"/>
      <c r="AG119" s="4">
        <f t="shared" si="351"/>
        <v>0</v>
      </c>
      <c r="AH119" s="4"/>
      <c r="AI119" s="3">
        <f t="shared" si="314"/>
        <v>0</v>
      </c>
      <c r="AJ119" s="32"/>
      <c r="AK119" s="3">
        <f t="shared" si="352"/>
        <v>0</v>
      </c>
      <c r="AL119" s="27"/>
      <c r="AM119" s="35">
        <f t="shared" si="353"/>
        <v>0</v>
      </c>
      <c r="AN119" s="3"/>
      <c r="AO119" s="3"/>
      <c r="AP119" s="3"/>
      <c r="AQ119" s="3"/>
      <c r="AR119" s="3">
        <f t="shared" si="355"/>
        <v>0</v>
      </c>
      <c r="AS119" s="3"/>
      <c r="AT119" s="3">
        <f t="shared" si="356"/>
        <v>0</v>
      </c>
      <c r="AU119" s="3"/>
      <c r="AV119" s="3">
        <f t="shared" si="357"/>
        <v>0</v>
      </c>
      <c r="AW119" s="3"/>
      <c r="AX119" s="3">
        <f t="shared" si="358"/>
        <v>0</v>
      </c>
      <c r="AY119" s="3"/>
      <c r="AZ119" s="3">
        <f t="shared" si="315"/>
        <v>0</v>
      </c>
      <c r="BA119" s="30"/>
      <c r="BB119" s="35">
        <f t="shared" si="360"/>
        <v>0</v>
      </c>
      <c r="BC119" s="82" t="s">
        <v>89</v>
      </c>
      <c r="BD119" s="82"/>
    </row>
    <row r="120" spans="1:56" s="5" customFormat="1" ht="56.25" hidden="1" x14ac:dyDescent="0.3">
      <c r="A120" s="12" t="s">
        <v>193</v>
      </c>
      <c r="B120" s="1" t="s">
        <v>68</v>
      </c>
      <c r="C120" s="2" t="s">
        <v>58</v>
      </c>
      <c r="D120" s="4">
        <v>3897</v>
      </c>
      <c r="E120" s="4"/>
      <c r="F120" s="4">
        <f t="shared" si="316"/>
        <v>3897</v>
      </c>
      <c r="G120" s="4">
        <v>-3897</v>
      </c>
      <c r="H120" s="4">
        <f t="shared" si="339"/>
        <v>0</v>
      </c>
      <c r="I120" s="4"/>
      <c r="J120" s="4">
        <f t="shared" si="340"/>
        <v>0</v>
      </c>
      <c r="K120" s="4"/>
      <c r="L120" s="4">
        <f t="shared" si="341"/>
        <v>0</v>
      </c>
      <c r="M120" s="4"/>
      <c r="N120" s="4">
        <f t="shared" si="342"/>
        <v>0</v>
      </c>
      <c r="O120" s="4"/>
      <c r="P120" s="4">
        <f t="shared" si="343"/>
        <v>0</v>
      </c>
      <c r="Q120" s="4"/>
      <c r="R120" s="4">
        <f t="shared" si="313"/>
        <v>0</v>
      </c>
      <c r="S120" s="32"/>
      <c r="T120" s="4">
        <f t="shared" si="344"/>
        <v>0</v>
      </c>
      <c r="U120" s="27"/>
      <c r="V120" s="4">
        <f t="shared" si="345"/>
        <v>0</v>
      </c>
      <c r="W120" s="4">
        <v>0</v>
      </c>
      <c r="X120" s="4">
        <v>0</v>
      </c>
      <c r="Y120" s="4">
        <f t="shared" si="317"/>
        <v>0</v>
      </c>
      <c r="Z120" s="4"/>
      <c r="AA120" s="4">
        <f t="shared" si="348"/>
        <v>0</v>
      </c>
      <c r="AB120" s="4"/>
      <c r="AC120" s="4">
        <f t="shared" si="349"/>
        <v>0</v>
      </c>
      <c r="AD120" s="4"/>
      <c r="AE120" s="4">
        <f t="shared" si="350"/>
        <v>0</v>
      </c>
      <c r="AF120" s="4"/>
      <c r="AG120" s="4">
        <f t="shared" si="351"/>
        <v>0</v>
      </c>
      <c r="AH120" s="4"/>
      <c r="AI120" s="4">
        <f t="shared" si="314"/>
        <v>0</v>
      </c>
      <c r="AJ120" s="32"/>
      <c r="AK120" s="4">
        <f t="shared" si="352"/>
        <v>0</v>
      </c>
      <c r="AL120" s="27"/>
      <c r="AM120" s="4">
        <f t="shared" si="353"/>
        <v>0</v>
      </c>
      <c r="AN120" s="3">
        <v>0</v>
      </c>
      <c r="AO120" s="3">
        <v>0</v>
      </c>
      <c r="AP120" s="3">
        <f t="shared" si="318"/>
        <v>0</v>
      </c>
      <c r="AQ120" s="3"/>
      <c r="AR120" s="3">
        <f t="shared" si="355"/>
        <v>0</v>
      </c>
      <c r="AS120" s="3"/>
      <c r="AT120" s="3">
        <f t="shared" si="356"/>
        <v>0</v>
      </c>
      <c r="AU120" s="3"/>
      <c r="AV120" s="3">
        <f t="shared" si="357"/>
        <v>0</v>
      </c>
      <c r="AW120" s="3"/>
      <c r="AX120" s="3">
        <f t="shared" si="358"/>
        <v>0</v>
      </c>
      <c r="AY120" s="3"/>
      <c r="AZ120" s="3">
        <f t="shared" si="315"/>
        <v>0</v>
      </c>
      <c r="BA120" s="30"/>
      <c r="BB120" s="3">
        <f t="shared" si="360"/>
        <v>0</v>
      </c>
      <c r="BC120" s="5" t="s">
        <v>90</v>
      </c>
      <c r="BD120" s="5">
        <v>0</v>
      </c>
    </row>
    <row r="121" spans="1:56" s="5" customFormat="1" ht="75" hidden="1" x14ac:dyDescent="0.3">
      <c r="A121" s="12" t="s">
        <v>196</v>
      </c>
      <c r="B121" s="1" t="s">
        <v>68</v>
      </c>
      <c r="C121" s="2" t="s">
        <v>300</v>
      </c>
      <c r="D121" s="4"/>
      <c r="E121" s="4"/>
      <c r="F121" s="4"/>
      <c r="G121" s="4">
        <v>3897</v>
      </c>
      <c r="H121" s="4">
        <f t="shared" si="339"/>
        <v>3897</v>
      </c>
      <c r="I121" s="4"/>
      <c r="J121" s="4">
        <f t="shared" si="340"/>
        <v>3897</v>
      </c>
      <c r="K121" s="4"/>
      <c r="L121" s="4">
        <f t="shared" si="341"/>
        <v>3897</v>
      </c>
      <c r="M121" s="4"/>
      <c r="N121" s="4">
        <f t="shared" si="342"/>
        <v>3897</v>
      </c>
      <c r="O121" s="4"/>
      <c r="P121" s="4">
        <f t="shared" si="343"/>
        <v>3897</v>
      </c>
      <c r="Q121" s="4">
        <v>-3897</v>
      </c>
      <c r="R121" s="4">
        <f t="shared" si="313"/>
        <v>0</v>
      </c>
      <c r="S121" s="32"/>
      <c r="T121" s="4">
        <f t="shared" si="344"/>
        <v>0</v>
      </c>
      <c r="U121" s="27"/>
      <c r="V121" s="4">
        <f t="shared" si="345"/>
        <v>0</v>
      </c>
      <c r="W121" s="4"/>
      <c r="X121" s="4"/>
      <c r="Y121" s="4"/>
      <c r="Z121" s="4"/>
      <c r="AA121" s="4">
        <f t="shared" si="348"/>
        <v>0</v>
      </c>
      <c r="AB121" s="4"/>
      <c r="AC121" s="4">
        <f t="shared" si="349"/>
        <v>0</v>
      </c>
      <c r="AD121" s="4"/>
      <c r="AE121" s="4">
        <f t="shared" si="350"/>
        <v>0</v>
      </c>
      <c r="AF121" s="4"/>
      <c r="AG121" s="4">
        <f t="shared" si="351"/>
        <v>0</v>
      </c>
      <c r="AH121" s="4"/>
      <c r="AI121" s="4">
        <f t="shared" si="314"/>
        <v>0</v>
      </c>
      <c r="AJ121" s="32"/>
      <c r="AK121" s="4">
        <f t="shared" si="352"/>
        <v>0</v>
      </c>
      <c r="AL121" s="27"/>
      <c r="AM121" s="4">
        <f t="shared" si="353"/>
        <v>0</v>
      </c>
      <c r="AN121" s="3"/>
      <c r="AO121" s="3"/>
      <c r="AP121" s="3"/>
      <c r="AQ121" s="3"/>
      <c r="AR121" s="3">
        <f t="shared" si="355"/>
        <v>0</v>
      </c>
      <c r="AS121" s="3"/>
      <c r="AT121" s="3">
        <f t="shared" si="356"/>
        <v>0</v>
      </c>
      <c r="AU121" s="3"/>
      <c r="AV121" s="3">
        <f t="shared" si="357"/>
        <v>0</v>
      </c>
      <c r="AW121" s="3"/>
      <c r="AX121" s="3">
        <f t="shared" si="358"/>
        <v>0</v>
      </c>
      <c r="AY121" s="3"/>
      <c r="AZ121" s="3">
        <f t="shared" si="315"/>
        <v>0</v>
      </c>
      <c r="BA121" s="30"/>
      <c r="BB121" s="3">
        <f t="shared" si="360"/>
        <v>0</v>
      </c>
      <c r="BC121" s="5" t="s">
        <v>90</v>
      </c>
      <c r="BD121" s="5">
        <v>0</v>
      </c>
    </row>
    <row r="122" spans="1:56" s="5" customFormat="1" ht="56.25" hidden="1" x14ac:dyDescent="0.3">
      <c r="A122" s="12" t="s">
        <v>194</v>
      </c>
      <c r="B122" s="1" t="s">
        <v>69</v>
      </c>
      <c r="C122" s="2" t="s">
        <v>58</v>
      </c>
      <c r="D122" s="4">
        <v>25000</v>
      </c>
      <c r="E122" s="4"/>
      <c r="F122" s="4">
        <f t="shared" si="316"/>
        <v>25000</v>
      </c>
      <c r="G122" s="4">
        <v>-25000</v>
      </c>
      <c r="H122" s="4">
        <f t="shared" si="339"/>
        <v>0</v>
      </c>
      <c r="I122" s="4"/>
      <c r="J122" s="4">
        <f t="shared" si="340"/>
        <v>0</v>
      </c>
      <c r="K122" s="4"/>
      <c r="L122" s="4">
        <f t="shared" si="341"/>
        <v>0</v>
      </c>
      <c r="M122" s="4"/>
      <c r="N122" s="4">
        <f t="shared" si="342"/>
        <v>0</v>
      </c>
      <c r="O122" s="4"/>
      <c r="P122" s="4">
        <f t="shared" si="343"/>
        <v>0</v>
      </c>
      <c r="Q122" s="4"/>
      <c r="R122" s="4">
        <f t="shared" si="313"/>
        <v>0</v>
      </c>
      <c r="S122" s="32"/>
      <c r="T122" s="4">
        <f t="shared" si="344"/>
        <v>0</v>
      </c>
      <c r="U122" s="27"/>
      <c r="V122" s="4">
        <f t="shared" si="345"/>
        <v>0</v>
      </c>
      <c r="W122" s="4">
        <v>0</v>
      </c>
      <c r="X122" s="4">
        <v>0</v>
      </c>
      <c r="Y122" s="4">
        <f t="shared" si="317"/>
        <v>0</v>
      </c>
      <c r="Z122" s="4"/>
      <c r="AA122" s="4">
        <f>Y122+Z122</f>
        <v>0</v>
      </c>
      <c r="AB122" s="4"/>
      <c r="AC122" s="4">
        <f>AA122+AB122</f>
        <v>0</v>
      </c>
      <c r="AD122" s="4"/>
      <c r="AE122" s="4">
        <f>AC122+AD122</f>
        <v>0</v>
      </c>
      <c r="AF122" s="4"/>
      <c r="AG122" s="4">
        <f>AE122+AF122</f>
        <v>0</v>
      </c>
      <c r="AH122" s="4"/>
      <c r="AI122" s="4">
        <f t="shared" si="314"/>
        <v>0</v>
      </c>
      <c r="AJ122" s="32"/>
      <c r="AK122" s="4">
        <f t="shared" si="352"/>
        <v>0</v>
      </c>
      <c r="AL122" s="27"/>
      <c r="AM122" s="4">
        <f t="shared" si="353"/>
        <v>0</v>
      </c>
      <c r="AN122" s="3">
        <v>0</v>
      </c>
      <c r="AO122" s="3">
        <v>0</v>
      </c>
      <c r="AP122" s="3">
        <f t="shared" si="318"/>
        <v>0</v>
      </c>
      <c r="AQ122" s="3"/>
      <c r="AR122" s="3">
        <f t="shared" si="355"/>
        <v>0</v>
      </c>
      <c r="AS122" s="3"/>
      <c r="AT122" s="3">
        <f t="shared" si="356"/>
        <v>0</v>
      </c>
      <c r="AU122" s="3"/>
      <c r="AV122" s="3">
        <f t="shared" si="357"/>
        <v>0</v>
      </c>
      <c r="AW122" s="3"/>
      <c r="AX122" s="3">
        <f t="shared" si="358"/>
        <v>0</v>
      </c>
      <c r="AY122" s="3"/>
      <c r="AZ122" s="3">
        <f t="shared" si="315"/>
        <v>0</v>
      </c>
      <c r="BA122" s="30"/>
      <c r="BB122" s="3">
        <f t="shared" si="360"/>
        <v>0</v>
      </c>
      <c r="BC122" s="5" t="s">
        <v>91</v>
      </c>
      <c r="BD122" s="5">
        <v>0</v>
      </c>
    </row>
    <row r="123" spans="1:56" s="5" customFormat="1" ht="75" hidden="1" x14ac:dyDescent="0.3">
      <c r="A123" s="12" t="s">
        <v>197</v>
      </c>
      <c r="B123" s="1" t="s">
        <v>69</v>
      </c>
      <c r="C123" s="2" t="s">
        <v>300</v>
      </c>
      <c r="D123" s="4"/>
      <c r="E123" s="4"/>
      <c r="F123" s="4"/>
      <c r="G123" s="4">
        <v>25000</v>
      </c>
      <c r="H123" s="4">
        <f t="shared" si="339"/>
        <v>25000</v>
      </c>
      <c r="I123" s="4"/>
      <c r="J123" s="4">
        <f t="shared" si="340"/>
        <v>25000</v>
      </c>
      <c r="K123" s="4"/>
      <c r="L123" s="4">
        <f t="shared" si="341"/>
        <v>25000</v>
      </c>
      <c r="M123" s="4"/>
      <c r="N123" s="4">
        <f t="shared" si="342"/>
        <v>25000</v>
      </c>
      <c r="O123" s="4"/>
      <c r="P123" s="4">
        <f t="shared" si="343"/>
        <v>25000</v>
      </c>
      <c r="Q123" s="4">
        <v>-25000</v>
      </c>
      <c r="R123" s="4">
        <f t="shared" si="313"/>
        <v>0</v>
      </c>
      <c r="S123" s="32"/>
      <c r="T123" s="4">
        <f t="shared" si="344"/>
        <v>0</v>
      </c>
      <c r="U123" s="27"/>
      <c r="V123" s="4">
        <f t="shared" si="345"/>
        <v>0</v>
      </c>
      <c r="W123" s="4"/>
      <c r="X123" s="4"/>
      <c r="Y123" s="4"/>
      <c r="Z123" s="4"/>
      <c r="AA123" s="4">
        <f>Y123+Z123</f>
        <v>0</v>
      </c>
      <c r="AB123" s="4"/>
      <c r="AC123" s="4">
        <f>AA123+AB123</f>
        <v>0</v>
      </c>
      <c r="AD123" s="4"/>
      <c r="AE123" s="4">
        <f>AC123+AD123</f>
        <v>0</v>
      </c>
      <c r="AF123" s="4"/>
      <c r="AG123" s="4">
        <f>AE123+AF123</f>
        <v>0</v>
      </c>
      <c r="AH123" s="4"/>
      <c r="AI123" s="4">
        <f t="shared" si="314"/>
        <v>0</v>
      </c>
      <c r="AJ123" s="32"/>
      <c r="AK123" s="4">
        <f t="shared" si="352"/>
        <v>0</v>
      </c>
      <c r="AL123" s="27"/>
      <c r="AM123" s="4">
        <f t="shared" si="353"/>
        <v>0</v>
      </c>
      <c r="AN123" s="3"/>
      <c r="AO123" s="3"/>
      <c r="AP123" s="3"/>
      <c r="AQ123" s="3"/>
      <c r="AR123" s="3">
        <f t="shared" si="355"/>
        <v>0</v>
      </c>
      <c r="AS123" s="3"/>
      <c r="AT123" s="3">
        <f t="shared" si="356"/>
        <v>0</v>
      </c>
      <c r="AU123" s="3"/>
      <c r="AV123" s="3">
        <f t="shared" si="357"/>
        <v>0</v>
      </c>
      <c r="AW123" s="3"/>
      <c r="AX123" s="3">
        <f t="shared" si="358"/>
        <v>0</v>
      </c>
      <c r="AY123" s="3"/>
      <c r="AZ123" s="3">
        <f t="shared" si="315"/>
        <v>0</v>
      </c>
      <c r="BA123" s="30"/>
      <c r="BB123" s="3">
        <f t="shared" si="360"/>
        <v>0</v>
      </c>
      <c r="BC123" s="5" t="s">
        <v>91</v>
      </c>
      <c r="BD123" s="5">
        <v>0</v>
      </c>
    </row>
    <row r="124" spans="1:56" ht="56.25" x14ac:dyDescent="0.3">
      <c r="A124" s="61" t="s">
        <v>196</v>
      </c>
      <c r="B124" s="38" t="s">
        <v>70</v>
      </c>
      <c r="C124" s="96" t="s">
        <v>58</v>
      </c>
      <c r="D124" s="4">
        <v>14760.4</v>
      </c>
      <c r="E124" s="4"/>
      <c r="F124" s="4">
        <f t="shared" si="316"/>
        <v>14760.4</v>
      </c>
      <c r="G124" s="4"/>
      <c r="H124" s="4">
        <f t="shared" si="339"/>
        <v>14760.4</v>
      </c>
      <c r="I124" s="4"/>
      <c r="J124" s="4">
        <f t="shared" si="340"/>
        <v>14760.4</v>
      </c>
      <c r="K124" s="4"/>
      <c r="L124" s="4">
        <f t="shared" si="341"/>
        <v>14760.4</v>
      </c>
      <c r="M124" s="4"/>
      <c r="N124" s="4">
        <f t="shared" si="342"/>
        <v>14760.4</v>
      </c>
      <c r="O124" s="4"/>
      <c r="P124" s="4">
        <f t="shared" si="343"/>
        <v>14760.4</v>
      </c>
      <c r="Q124" s="4"/>
      <c r="R124" s="3">
        <f t="shared" si="313"/>
        <v>14760.4</v>
      </c>
      <c r="S124" s="32"/>
      <c r="T124" s="3">
        <f t="shared" si="344"/>
        <v>14760.4</v>
      </c>
      <c r="U124" s="27">
        <v>-14760.4</v>
      </c>
      <c r="V124" s="35">
        <f t="shared" si="345"/>
        <v>0</v>
      </c>
      <c r="W124" s="4">
        <v>53269.599999999999</v>
      </c>
      <c r="X124" s="4"/>
      <c r="Y124" s="4">
        <f t="shared" si="317"/>
        <v>53269.599999999999</v>
      </c>
      <c r="Z124" s="4"/>
      <c r="AA124" s="4">
        <f t="shared" si="348"/>
        <v>53269.599999999999</v>
      </c>
      <c r="AB124" s="4"/>
      <c r="AC124" s="4">
        <f t="shared" ref="AC124:AC133" si="387">AA124+AB124</f>
        <v>53269.599999999999</v>
      </c>
      <c r="AD124" s="4"/>
      <c r="AE124" s="4">
        <f t="shared" ref="AE124:AE133" si="388">AC124+AD124</f>
        <v>53269.599999999999</v>
      </c>
      <c r="AF124" s="4"/>
      <c r="AG124" s="4">
        <f t="shared" ref="AG124:AG133" si="389">AE124+AF124</f>
        <v>53269.599999999999</v>
      </c>
      <c r="AH124" s="4"/>
      <c r="AI124" s="3">
        <f t="shared" si="314"/>
        <v>53269.599999999999</v>
      </c>
      <c r="AJ124" s="32"/>
      <c r="AK124" s="3">
        <f t="shared" si="352"/>
        <v>53269.599999999999</v>
      </c>
      <c r="AL124" s="27"/>
      <c r="AM124" s="35">
        <f t="shared" si="353"/>
        <v>53269.599999999999</v>
      </c>
      <c r="AN124" s="3">
        <v>0</v>
      </c>
      <c r="AO124" s="3">
        <v>0</v>
      </c>
      <c r="AP124" s="3">
        <f t="shared" si="318"/>
        <v>0</v>
      </c>
      <c r="AQ124" s="3"/>
      <c r="AR124" s="3">
        <f t="shared" si="355"/>
        <v>0</v>
      </c>
      <c r="AS124" s="3"/>
      <c r="AT124" s="3">
        <f t="shared" si="356"/>
        <v>0</v>
      </c>
      <c r="AU124" s="3"/>
      <c r="AV124" s="3">
        <f t="shared" si="357"/>
        <v>0</v>
      </c>
      <c r="AW124" s="3"/>
      <c r="AX124" s="3">
        <f t="shared" si="358"/>
        <v>0</v>
      </c>
      <c r="AY124" s="3"/>
      <c r="AZ124" s="3">
        <f t="shared" si="315"/>
        <v>0</v>
      </c>
      <c r="BA124" s="30">
        <v>14760.4</v>
      </c>
      <c r="BB124" s="35">
        <f t="shared" si="360"/>
        <v>14760.4</v>
      </c>
      <c r="BC124" s="82" t="s">
        <v>80</v>
      </c>
      <c r="BD124" s="82"/>
    </row>
    <row r="125" spans="1:56" ht="56.25" x14ac:dyDescent="0.3">
      <c r="A125" s="103" t="s">
        <v>197</v>
      </c>
      <c r="B125" s="104" t="s">
        <v>71</v>
      </c>
      <c r="C125" s="96" t="s">
        <v>58</v>
      </c>
      <c r="D125" s="4">
        <v>37223.9</v>
      </c>
      <c r="E125" s="4"/>
      <c r="F125" s="4">
        <f t="shared" si="316"/>
        <v>37223.9</v>
      </c>
      <c r="G125" s="4"/>
      <c r="H125" s="4">
        <f t="shared" si="339"/>
        <v>37223.9</v>
      </c>
      <c r="I125" s="4"/>
      <c r="J125" s="4">
        <f t="shared" si="340"/>
        <v>37223.9</v>
      </c>
      <c r="K125" s="4"/>
      <c r="L125" s="4">
        <f t="shared" si="341"/>
        <v>37223.9</v>
      </c>
      <c r="M125" s="4"/>
      <c r="N125" s="4">
        <f t="shared" si="342"/>
        <v>37223.9</v>
      </c>
      <c r="O125" s="4"/>
      <c r="P125" s="4">
        <f t="shared" si="343"/>
        <v>37223.9</v>
      </c>
      <c r="Q125" s="4">
        <v>-31123.9</v>
      </c>
      <c r="R125" s="3">
        <f t="shared" si="313"/>
        <v>6100</v>
      </c>
      <c r="S125" s="32"/>
      <c r="T125" s="3">
        <f t="shared" si="344"/>
        <v>6100</v>
      </c>
      <c r="U125" s="27">
        <v>-1500</v>
      </c>
      <c r="V125" s="35">
        <f t="shared" si="345"/>
        <v>4600</v>
      </c>
      <c r="W125" s="4">
        <v>8016.7</v>
      </c>
      <c r="X125" s="4"/>
      <c r="Y125" s="4">
        <f t="shared" si="317"/>
        <v>8016.7</v>
      </c>
      <c r="Z125" s="4"/>
      <c r="AA125" s="4">
        <f t="shared" si="348"/>
        <v>8016.7</v>
      </c>
      <c r="AB125" s="4"/>
      <c r="AC125" s="4">
        <f t="shared" si="387"/>
        <v>8016.7</v>
      </c>
      <c r="AD125" s="4"/>
      <c r="AE125" s="4">
        <f t="shared" si="388"/>
        <v>8016.7</v>
      </c>
      <c r="AF125" s="4">
        <f>10820.85</f>
        <v>10820.85</v>
      </c>
      <c r="AG125" s="4">
        <f t="shared" si="389"/>
        <v>18837.55</v>
      </c>
      <c r="AH125" s="4">
        <v>31123.9</v>
      </c>
      <c r="AI125" s="3">
        <f t="shared" si="314"/>
        <v>49961.45</v>
      </c>
      <c r="AJ125" s="32"/>
      <c r="AK125" s="3">
        <f t="shared" si="352"/>
        <v>49961.45</v>
      </c>
      <c r="AL125" s="27"/>
      <c r="AM125" s="35">
        <f t="shared" si="353"/>
        <v>49961.45</v>
      </c>
      <c r="AN125" s="3">
        <v>0</v>
      </c>
      <c r="AO125" s="3">
        <v>0</v>
      </c>
      <c r="AP125" s="3">
        <f t="shared" si="318"/>
        <v>0</v>
      </c>
      <c r="AQ125" s="3"/>
      <c r="AR125" s="3">
        <f t="shared" si="355"/>
        <v>0</v>
      </c>
      <c r="AS125" s="3"/>
      <c r="AT125" s="3">
        <f t="shared" si="356"/>
        <v>0</v>
      </c>
      <c r="AU125" s="3"/>
      <c r="AV125" s="3">
        <f t="shared" si="357"/>
        <v>0</v>
      </c>
      <c r="AW125" s="3"/>
      <c r="AX125" s="3">
        <f t="shared" si="358"/>
        <v>0</v>
      </c>
      <c r="AY125" s="3"/>
      <c r="AZ125" s="3">
        <f t="shared" si="315"/>
        <v>0</v>
      </c>
      <c r="BA125" s="30">
        <v>1500</v>
      </c>
      <c r="BB125" s="35">
        <f t="shared" si="360"/>
        <v>1500</v>
      </c>
      <c r="BC125" s="82" t="s">
        <v>83</v>
      </c>
      <c r="BD125" s="82"/>
    </row>
    <row r="126" spans="1:56" ht="75" x14ac:dyDescent="0.3">
      <c r="A126" s="97"/>
      <c r="B126" s="98"/>
      <c r="C126" s="96" t="s">
        <v>300</v>
      </c>
      <c r="D126" s="4"/>
      <c r="E126" s="4"/>
      <c r="F126" s="4"/>
      <c r="G126" s="4">
        <v>1998.02</v>
      </c>
      <c r="H126" s="4">
        <f t="shared" si="339"/>
        <v>1998.02</v>
      </c>
      <c r="I126" s="4"/>
      <c r="J126" s="4">
        <f t="shared" si="340"/>
        <v>1998.02</v>
      </c>
      <c r="K126" s="4"/>
      <c r="L126" s="4">
        <f t="shared" si="341"/>
        <v>1998.02</v>
      </c>
      <c r="M126" s="4"/>
      <c r="N126" s="4">
        <f t="shared" si="342"/>
        <v>1998.02</v>
      </c>
      <c r="O126" s="4">
        <v>-1012.917</v>
      </c>
      <c r="P126" s="4">
        <f t="shared" si="343"/>
        <v>985.10299999999995</v>
      </c>
      <c r="Q126" s="4"/>
      <c r="R126" s="3">
        <f t="shared" si="313"/>
        <v>985.10299999999995</v>
      </c>
      <c r="S126" s="32"/>
      <c r="T126" s="3">
        <f t="shared" si="344"/>
        <v>985.10299999999995</v>
      </c>
      <c r="U126" s="27"/>
      <c r="V126" s="35">
        <f t="shared" si="345"/>
        <v>985.10299999999995</v>
      </c>
      <c r="W126" s="4"/>
      <c r="X126" s="4"/>
      <c r="Y126" s="4"/>
      <c r="Z126" s="4"/>
      <c r="AA126" s="4">
        <f t="shared" si="348"/>
        <v>0</v>
      </c>
      <c r="AB126" s="4"/>
      <c r="AC126" s="4">
        <f t="shared" si="387"/>
        <v>0</v>
      </c>
      <c r="AD126" s="4"/>
      <c r="AE126" s="4">
        <f t="shared" si="388"/>
        <v>0</v>
      </c>
      <c r="AF126" s="4"/>
      <c r="AG126" s="4">
        <f t="shared" si="389"/>
        <v>0</v>
      </c>
      <c r="AH126" s="4"/>
      <c r="AI126" s="3">
        <f t="shared" si="314"/>
        <v>0</v>
      </c>
      <c r="AJ126" s="32"/>
      <c r="AK126" s="3">
        <f t="shared" si="352"/>
        <v>0</v>
      </c>
      <c r="AL126" s="27"/>
      <c r="AM126" s="35">
        <f t="shared" si="353"/>
        <v>0</v>
      </c>
      <c r="AN126" s="3"/>
      <c r="AO126" s="3"/>
      <c r="AP126" s="3"/>
      <c r="AQ126" s="3"/>
      <c r="AR126" s="3">
        <f t="shared" si="355"/>
        <v>0</v>
      </c>
      <c r="AS126" s="3"/>
      <c r="AT126" s="3">
        <f t="shared" si="356"/>
        <v>0</v>
      </c>
      <c r="AU126" s="3"/>
      <c r="AV126" s="3">
        <f t="shared" si="357"/>
        <v>0</v>
      </c>
      <c r="AW126" s="3"/>
      <c r="AX126" s="3">
        <f t="shared" si="358"/>
        <v>0</v>
      </c>
      <c r="AY126" s="3"/>
      <c r="AZ126" s="3">
        <f t="shared" si="315"/>
        <v>0</v>
      </c>
      <c r="BA126" s="30"/>
      <c r="BB126" s="35">
        <f t="shared" si="360"/>
        <v>0</v>
      </c>
      <c r="BC126" s="82" t="s">
        <v>83</v>
      </c>
      <c r="BD126" s="82"/>
    </row>
    <row r="127" spans="1:56" ht="56.25" x14ac:dyDescent="0.3">
      <c r="A127" s="103" t="s">
        <v>406</v>
      </c>
      <c r="B127" s="104" t="s">
        <v>72</v>
      </c>
      <c r="C127" s="96" t="s">
        <v>58</v>
      </c>
      <c r="D127" s="4">
        <v>7780.1</v>
      </c>
      <c r="E127" s="4"/>
      <c r="F127" s="4">
        <f t="shared" si="316"/>
        <v>7780.1</v>
      </c>
      <c r="G127" s="4">
        <f>15304.676</f>
        <v>15304.675999999999</v>
      </c>
      <c r="H127" s="4">
        <f t="shared" si="339"/>
        <v>23084.775999999998</v>
      </c>
      <c r="I127" s="4"/>
      <c r="J127" s="4">
        <f t="shared" si="340"/>
        <v>23084.775999999998</v>
      </c>
      <c r="K127" s="4"/>
      <c r="L127" s="4">
        <f t="shared" si="341"/>
        <v>23084.775999999998</v>
      </c>
      <c r="M127" s="4"/>
      <c r="N127" s="4">
        <f t="shared" si="342"/>
        <v>23084.775999999998</v>
      </c>
      <c r="O127" s="4">
        <v>9979.8209999999999</v>
      </c>
      <c r="P127" s="4">
        <f t="shared" si="343"/>
        <v>33064.596999999994</v>
      </c>
      <c r="Q127" s="4"/>
      <c r="R127" s="3">
        <f t="shared" si="313"/>
        <v>33064.596999999994</v>
      </c>
      <c r="S127" s="32"/>
      <c r="T127" s="3">
        <f t="shared" si="344"/>
        <v>33064.596999999994</v>
      </c>
      <c r="U127" s="27">
        <v>1210.8910000000001</v>
      </c>
      <c r="V127" s="35">
        <f t="shared" si="345"/>
        <v>34275.487999999998</v>
      </c>
      <c r="W127" s="4">
        <v>0</v>
      </c>
      <c r="X127" s="4"/>
      <c r="Y127" s="4">
        <f t="shared" si="317"/>
        <v>0</v>
      </c>
      <c r="Z127" s="4"/>
      <c r="AA127" s="4">
        <f t="shared" si="348"/>
        <v>0</v>
      </c>
      <c r="AB127" s="4"/>
      <c r="AC127" s="4">
        <f t="shared" si="387"/>
        <v>0</v>
      </c>
      <c r="AD127" s="4"/>
      <c r="AE127" s="4">
        <f t="shared" si="388"/>
        <v>0</v>
      </c>
      <c r="AF127" s="4"/>
      <c r="AG127" s="4">
        <f t="shared" si="389"/>
        <v>0</v>
      </c>
      <c r="AH127" s="4"/>
      <c r="AI127" s="3">
        <f t="shared" si="314"/>
        <v>0</v>
      </c>
      <c r="AJ127" s="32"/>
      <c r="AK127" s="3">
        <f t="shared" si="352"/>
        <v>0</v>
      </c>
      <c r="AL127" s="27"/>
      <c r="AM127" s="35">
        <f t="shared" si="353"/>
        <v>0</v>
      </c>
      <c r="AN127" s="3">
        <v>0</v>
      </c>
      <c r="AO127" s="3">
        <v>0</v>
      </c>
      <c r="AP127" s="3">
        <f t="shared" si="318"/>
        <v>0</v>
      </c>
      <c r="AQ127" s="3"/>
      <c r="AR127" s="3">
        <f t="shared" si="355"/>
        <v>0</v>
      </c>
      <c r="AS127" s="3"/>
      <c r="AT127" s="3">
        <f t="shared" si="356"/>
        <v>0</v>
      </c>
      <c r="AU127" s="3"/>
      <c r="AV127" s="3">
        <f t="shared" si="357"/>
        <v>0</v>
      </c>
      <c r="AW127" s="3"/>
      <c r="AX127" s="3">
        <f t="shared" si="358"/>
        <v>0</v>
      </c>
      <c r="AY127" s="3"/>
      <c r="AZ127" s="3">
        <f t="shared" si="315"/>
        <v>0</v>
      </c>
      <c r="BA127" s="30"/>
      <c r="BB127" s="35">
        <f t="shared" si="360"/>
        <v>0</v>
      </c>
      <c r="BC127" s="82" t="s">
        <v>95</v>
      </c>
      <c r="BD127" s="82"/>
    </row>
    <row r="128" spans="1:56" ht="75" x14ac:dyDescent="0.3">
      <c r="A128" s="97"/>
      <c r="B128" s="98"/>
      <c r="C128" s="96" t="s">
        <v>300</v>
      </c>
      <c r="D128" s="4"/>
      <c r="E128" s="4"/>
      <c r="F128" s="4"/>
      <c r="G128" s="4">
        <v>700.39700000000005</v>
      </c>
      <c r="H128" s="4">
        <f t="shared" si="339"/>
        <v>700.39700000000005</v>
      </c>
      <c r="I128" s="4"/>
      <c r="J128" s="4">
        <f t="shared" si="340"/>
        <v>700.39700000000005</v>
      </c>
      <c r="K128" s="4"/>
      <c r="L128" s="4">
        <f t="shared" si="341"/>
        <v>700.39700000000005</v>
      </c>
      <c r="M128" s="4"/>
      <c r="N128" s="4">
        <f t="shared" si="342"/>
        <v>700.39700000000005</v>
      </c>
      <c r="O128" s="4">
        <v>9266.7970000000005</v>
      </c>
      <c r="P128" s="4">
        <f t="shared" si="343"/>
        <v>9967.1940000000013</v>
      </c>
      <c r="Q128" s="4"/>
      <c r="R128" s="3">
        <f t="shared" si="313"/>
        <v>9967.1940000000013</v>
      </c>
      <c r="S128" s="32"/>
      <c r="T128" s="3">
        <f t="shared" si="344"/>
        <v>9967.1940000000013</v>
      </c>
      <c r="U128" s="27"/>
      <c r="V128" s="35">
        <f t="shared" si="345"/>
        <v>9967.1940000000013</v>
      </c>
      <c r="W128" s="4"/>
      <c r="X128" s="4"/>
      <c r="Y128" s="4"/>
      <c r="Z128" s="4"/>
      <c r="AA128" s="4">
        <f t="shared" si="348"/>
        <v>0</v>
      </c>
      <c r="AB128" s="4"/>
      <c r="AC128" s="4">
        <f t="shared" si="387"/>
        <v>0</v>
      </c>
      <c r="AD128" s="4"/>
      <c r="AE128" s="4">
        <f t="shared" si="388"/>
        <v>0</v>
      </c>
      <c r="AF128" s="4"/>
      <c r="AG128" s="4">
        <f t="shared" si="389"/>
        <v>0</v>
      </c>
      <c r="AH128" s="4"/>
      <c r="AI128" s="3">
        <f t="shared" si="314"/>
        <v>0</v>
      </c>
      <c r="AJ128" s="32"/>
      <c r="AK128" s="3">
        <f t="shared" si="352"/>
        <v>0</v>
      </c>
      <c r="AL128" s="27"/>
      <c r="AM128" s="35">
        <f t="shared" si="353"/>
        <v>0</v>
      </c>
      <c r="AN128" s="3"/>
      <c r="AO128" s="3"/>
      <c r="AP128" s="3"/>
      <c r="AQ128" s="3"/>
      <c r="AR128" s="3">
        <f t="shared" si="355"/>
        <v>0</v>
      </c>
      <c r="AS128" s="3"/>
      <c r="AT128" s="3">
        <f t="shared" si="356"/>
        <v>0</v>
      </c>
      <c r="AU128" s="3"/>
      <c r="AV128" s="3">
        <f t="shared" si="357"/>
        <v>0</v>
      </c>
      <c r="AW128" s="3"/>
      <c r="AX128" s="3">
        <f t="shared" si="358"/>
        <v>0</v>
      </c>
      <c r="AY128" s="3"/>
      <c r="AZ128" s="3">
        <f t="shared" si="315"/>
        <v>0</v>
      </c>
      <c r="BA128" s="30"/>
      <c r="BB128" s="35">
        <f t="shared" si="360"/>
        <v>0</v>
      </c>
      <c r="BC128" s="82" t="s">
        <v>95</v>
      </c>
      <c r="BD128" s="82"/>
    </row>
    <row r="129" spans="1:56" ht="56.25" x14ac:dyDescent="0.3">
      <c r="A129" s="103" t="s">
        <v>198</v>
      </c>
      <c r="B129" s="104" t="s">
        <v>73</v>
      </c>
      <c r="C129" s="96" t="s">
        <v>58</v>
      </c>
      <c r="D129" s="4">
        <v>2882.8</v>
      </c>
      <c r="E129" s="4"/>
      <c r="F129" s="4">
        <f t="shared" si="316"/>
        <v>2882.8</v>
      </c>
      <c r="G129" s="4"/>
      <c r="H129" s="4">
        <f t="shared" si="339"/>
        <v>2882.8</v>
      </c>
      <c r="I129" s="4"/>
      <c r="J129" s="4">
        <f t="shared" si="340"/>
        <v>2882.8</v>
      </c>
      <c r="K129" s="4"/>
      <c r="L129" s="4">
        <f t="shared" si="341"/>
        <v>2882.8</v>
      </c>
      <c r="M129" s="4"/>
      <c r="N129" s="4">
        <f t="shared" si="342"/>
        <v>2882.8</v>
      </c>
      <c r="O129" s="4">
        <v>-143.85</v>
      </c>
      <c r="P129" s="4">
        <f t="shared" si="343"/>
        <v>2738.9500000000003</v>
      </c>
      <c r="Q129" s="4"/>
      <c r="R129" s="3">
        <f t="shared" si="313"/>
        <v>2738.9500000000003</v>
      </c>
      <c r="S129" s="32"/>
      <c r="T129" s="3">
        <f t="shared" si="344"/>
        <v>2738.9500000000003</v>
      </c>
      <c r="U129" s="27"/>
      <c r="V129" s="35">
        <f t="shared" si="345"/>
        <v>2738.9500000000003</v>
      </c>
      <c r="W129" s="4">
        <v>0</v>
      </c>
      <c r="X129" s="4"/>
      <c r="Y129" s="4">
        <f t="shared" si="317"/>
        <v>0</v>
      </c>
      <c r="Z129" s="4"/>
      <c r="AA129" s="4">
        <f t="shared" si="348"/>
        <v>0</v>
      </c>
      <c r="AB129" s="4"/>
      <c r="AC129" s="4">
        <f t="shared" si="387"/>
        <v>0</v>
      </c>
      <c r="AD129" s="4"/>
      <c r="AE129" s="4">
        <f t="shared" si="388"/>
        <v>0</v>
      </c>
      <c r="AF129" s="4"/>
      <c r="AG129" s="4">
        <f t="shared" si="389"/>
        <v>0</v>
      </c>
      <c r="AH129" s="4"/>
      <c r="AI129" s="3">
        <f t="shared" si="314"/>
        <v>0</v>
      </c>
      <c r="AJ129" s="32"/>
      <c r="AK129" s="3">
        <f t="shared" si="352"/>
        <v>0</v>
      </c>
      <c r="AL129" s="27"/>
      <c r="AM129" s="35">
        <f t="shared" si="353"/>
        <v>0</v>
      </c>
      <c r="AN129" s="3">
        <v>0</v>
      </c>
      <c r="AO129" s="3">
        <v>0</v>
      </c>
      <c r="AP129" s="3">
        <f t="shared" si="318"/>
        <v>0</v>
      </c>
      <c r="AQ129" s="3"/>
      <c r="AR129" s="3">
        <f t="shared" si="355"/>
        <v>0</v>
      </c>
      <c r="AS129" s="3"/>
      <c r="AT129" s="3">
        <f t="shared" si="356"/>
        <v>0</v>
      </c>
      <c r="AU129" s="3"/>
      <c r="AV129" s="3">
        <f t="shared" si="357"/>
        <v>0</v>
      </c>
      <c r="AW129" s="3"/>
      <c r="AX129" s="3">
        <f t="shared" si="358"/>
        <v>0</v>
      </c>
      <c r="AY129" s="3"/>
      <c r="AZ129" s="3">
        <f t="shared" si="315"/>
        <v>0</v>
      </c>
      <c r="BA129" s="30"/>
      <c r="BB129" s="35">
        <f t="shared" si="360"/>
        <v>0</v>
      </c>
      <c r="BC129" s="82" t="s">
        <v>92</v>
      </c>
      <c r="BD129" s="82"/>
    </row>
    <row r="130" spans="1:56" ht="75" x14ac:dyDescent="0.3">
      <c r="A130" s="97"/>
      <c r="B130" s="98"/>
      <c r="C130" s="96" t="s">
        <v>300</v>
      </c>
      <c r="D130" s="4"/>
      <c r="E130" s="4"/>
      <c r="F130" s="4"/>
      <c r="G130" s="4">
        <v>1462.742</v>
      </c>
      <c r="H130" s="4">
        <f t="shared" si="339"/>
        <v>1462.742</v>
      </c>
      <c r="I130" s="4"/>
      <c r="J130" s="4">
        <f t="shared" si="340"/>
        <v>1462.742</v>
      </c>
      <c r="K130" s="4"/>
      <c r="L130" s="4">
        <f t="shared" si="341"/>
        <v>1462.742</v>
      </c>
      <c r="M130" s="4"/>
      <c r="N130" s="4">
        <f t="shared" si="342"/>
        <v>1462.742</v>
      </c>
      <c r="O130" s="4">
        <v>124.58199999999999</v>
      </c>
      <c r="P130" s="4">
        <f t="shared" si="343"/>
        <v>1587.3240000000001</v>
      </c>
      <c r="Q130" s="4"/>
      <c r="R130" s="3">
        <f t="shared" si="313"/>
        <v>1587.3240000000001</v>
      </c>
      <c r="S130" s="32"/>
      <c r="T130" s="3">
        <f t="shared" si="344"/>
        <v>1587.3240000000001</v>
      </c>
      <c r="U130" s="27"/>
      <c r="V130" s="35">
        <f t="shared" si="345"/>
        <v>1587.3240000000001</v>
      </c>
      <c r="W130" s="4"/>
      <c r="X130" s="4"/>
      <c r="Y130" s="4"/>
      <c r="Z130" s="4"/>
      <c r="AA130" s="4">
        <f t="shared" si="348"/>
        <v>0</v>
      </c>
      <c r="AB130" s="4"/>
      <c r="AC130" s="4">
        <f t="shared" si="387"/>
        <v>0</v>
      </c>
      <c r="AD130" s="4"/>
      <c r="AE130" s="4">
        <f t="shared" si="388"/>
        <v>0</v>
      </c>
      <c r="AF130" s="4"/>
      <c r="AG130" s="4">
        <f t="shared" si="389"/>
        <v>0</v>
      </c>
      <c r="AH130" s="4"/>
      <c r="AI130" s="3">
        <f t="shared" si="314"/>
        <v>0</v>
      </c>
      <c r="AJ130" s="32"/>
      <c r="AK130" s="3">
        <f t="shared" si="352"/>
        <v>0</v>
      </c>
      <c r="AL130" s="27"/>
      <c r="AM130" s="35">
        <f t="shared" si="353"/>
        <v>0</v>
      </c>
      <c r="AN130" s="3"/>
      <c r="AO130" s="3"/>
      <c r="AP130" s="3"/>
      <c r="AQ130" s="3"/>
      <c r="AR130" s="3">
        <f t="shared" si="355"/>
        <v>0</v>
      </c>
      <c r="AS130" s="3"/>
      <c r="AT130" s="3">
        <f t="shared" si="356"/>
        <v>0</v>
      </c>
      <c r="AU130" s="3"/>
      <c r="AV130" s="3">
        <f t="shared" si="357"/>
        <v>0</v>
      </c>
      <c r="AW130" s="3"/>
      <c r="AX130" s="3">
        <f t="shared" si="358"/>
        <v>0</v>
      </c>
      <c r="AY130" s="3"/>
      <c r="AZ130" s="3">
        <f t="shared" si="315"/>
        <v>0</v>
      </c>
      <c r="BA130" s="30"/>
      <c r="BB130" s="35">
        <f t="shared" si="360"/>
        <v>0</v>
      </c>
      <c r="BC130" s="82" t="s">
        <v>92</v>
      </c>
      <c r="BD130" s="82"/>
    </row>
    <row r="131" spans="1:56" ht="56.25" x14ac:dyDescent="0.3">
      <c r="A131" s="61" t="s">
        <v>199</v>
      </c>
      <c r="B131" s="38" t="s">
        <v>76</v>
      </c>
      <c r="C131" s="96" t="s">
        <v>58</v>
      </c>
      <c r="D131" s="3">
        <v>4023.5</v>
      </c>
      <c r="E131" s="3"/>
      <c r="F131" s="4">
        <f t="shared" si="316"/>
        <v>4023.5</v>
      </c>
      <c r="G131" s="3"/>
      <c r="H131" s="4">
        <f t="shared" si="339"/>
        <v>4023.5</v>
      </c>
      <c r="I131" s="3"/>
      <c r="J131" s="4">
        <f t="shared" si="340"/>
        <v>4023.5</v>
      </c>
      <c r="K131" s="3"/>
      <c r="L131" s="4">
        <f t="shared" si="341"/>
        <v>4023.5</v>
      </c>
      <c r="M131" s="3"/>
      <c r="N131" s="4">
        <f t="shared" si="342"/>
        <v>4023.5</v>
      </c>
      <c r="O131" s="3"/>
      <c r="P131" s="4">
        <f t="shared" si="343"/>
        <v>4023.5</v>
      </c>
      <c r="Q131" s="3"/>
      <c r="R131" s="3">
        <f t="shared" si="313"/>
        <v>4023.5</v>
      </c>
      <c r="S131" s="35"/>
      <c r="T131" s="3">
        <f t="shared" si="344"/>
        <v>4023.5</v>
      </c>
      <c r="U131" s="30"/>
      <c r="V131" s="35">
        <f t="shared" si="345"/>
        <v>4023.5</v>
      </c>
      <c r="W131" s="3">
        <v>9900</v>
      </c>
      <c r="X131" s="3"/>
      <c r="Y131" s="4">
        <f t="shared" si="317"/>
        <v>9900</v>
      </c>
      <c r="Z131" s="3"/>
      <c r="AA131" s="4">
        <f t="shared" si="348"/>
        <v>9900</v>
      </c>
      <c r="AB131" s="3"/>
      <c r="AC131" s="4">
        <f t="shared" si="387"/>
        <v>9900</v>
      </c>
      <c r="AD131" s="3"/>
      <c r="AE131" s="4">
        <f t="shared" si="388"/>
        <v>9900</v>
      </c>
      <c r="AF131" s="3"/>
      <c r="AG131" s="4">
        <f t="shared" si="389"/>
        <v>9900</v>
      </c>
      <c r="AH131" s="3"/>
      <c r="AI131" s="3">
        <f t="shared" si="314"/>
        <v>9900</v>
      </c>
      <c r="AJ131" s="35"/>
      <c r="AK131" s="3">
        <f t="shared" si="352"/>
        <v>9900</v>
      </c>
      <c r="AL131" s="30"/>
      <c r="AM131" s="35">
        <f t="shared" si="353"/>
        <v>9900</v>
      </c>
      <c r="AN131" s="3">
        <v>0</v>
      </c>
      <c r="AO131" s="3">
        <v>0</v>
      </c>
      <c r="AP131" s="3">
        <f t="shared" si="318"/>
        <v>0</v>
      </c>
      <c r="AQ131" s="3"/>
      <c r="AR131" s="3">
        <f t="shared" si="355"/>
        <v>0</v>
      </c>
      <c r="AS131" s="3"/>
      <c r="AT131" s="3">
        <f t="shared" si="356"/>
        <v>0</v>
      </c>
      <c r="AU131" s="3"/>
      <c r="AV131" s="3">
        <f t="shared" si="357"/>
        <v>0</v>
      </c>
      <c r="AW131" s="3"/>
      <c r="AX131" s="3">
        <f t="shared" si="358"/>
        <v>0</v>
      </c>
      <c r="AY131" s="3"/>
      <c r="AZ131" s="3">
        <f t="shared" si="315"/>
        <v>0</v>
      </c>
      <c r="BA131" s="30"/>
      <c r="BB131" s="35">
        <f t="shared" si="360"/>
        <v>0</v>
      </c>
      <c r="BC131" s="82" t="s">
        <v>84</v>
      </c>
      <c r="BD131" s="82"/>
    </row>
    <row r="132" spans="1:56" ht="56.25" x14ac:dyDescent="0.3">
      <c r="A132" s="61" t="s">
        <v>200</v>
      </c>
      <c r="B132" s="38" t="s">
        <v>77</v>
      </c>
      <c r="C132" s="96" t="s">
        <v>58</v>
      </c>
      <c r="D132" s="3">
        <v>12000</v>
      </c>
      <c r="E132" s="3"/>
      <c r="F132" s="4">
        <f t="shared" si="316"/>
        <v>12000</v>
      </c>
      <c r="G132" s="3"/>
      <c r="H132" s="4">
        <f t="shared" si="339"/>
        <v>12000</v>
      </c>
      <c r="I132" s="3"/>
      <c r="J132" s="4">
        <f t="shared" si="340"/>
        <v>12000</v>
      </c>
      <c r="K132" s="3"/>
      <c r="L132" s="4">
        <f t="shared" si="341"/>
        <v>12000</v>
      </c>
      <c r="M132" s="3"/>
      <c r="N132" s="4">
        <f t="shared" si="342"/>
        <v>12000</v>
      </c>
      <c r="O132" s="3"/>
      <c r="P132" s="4">
        <f t="shared" si="343"/>
        <v>12000</v>
      </c>
      <c r="Q132" s="3"/>
      <c r="R132" s="3">
        <f t="shared" si="313"/>
        <v>12000</v>
      </c>
      <c r="S132" s="35"/>
      <c r="T132" s="3">
        <f t="shared" si="344"/>
        <v>12000</v>
      </c>
      <c r="U132" s="30">
        <v>-12000</v>
      </c>
      <c r="V132" s="35">
        <f t="shared" si="345"/>
        <v>0</v>
      </c>
      <c r="W132" s="3">
        <v>15000</v>
      </c>
      <c r="X132" s="3"/>
      <c r="Y132" s="4">
        <f t="shared" si="317"/>
        <v>15000</v>
      </c>
      <c r="Z132" s="3"/>
      <c r="AA132" s="4">
        <f t="shared" si="348"/>
        <v>15000</v>
      </c>
      <c r="AB132" s="3"/>
      <c r="AC132" s="4">
        <f t="shared" si="387"/>
        <v>15000</v>
      </c>
      <c r="AD132" s="3"/>
      <c r="AE132" s="4">
        <f t="shared" si="388"/>
        <v>15000</v>
      </c>
      <c r="AF132" s="3"/>
      <c r="AG132" s="4">
        <f t="shared" si="389"/>
        <v>15000</v>
      </c>
      <c r="AH132" s="3"/>
      <c r="AI132" s="3">
        <f t="shared" si="314"/>
        <v>15000</v>
      </c>
      <c r="AJ132" s="35"/>
      <c r="AK132" s="3">
        <f t="shared" si="352"/>
        <v>15000</v>
      </c>
      <c r="AL132" s="30"/>
      <c r="AM132" s="35">
        <f t="shared" si="353"/>
        <v>15000</v>
      </c>
      <c r="AN132" s="3">
        <v>15000</v>
      </c>
      <c r="AO132" s="3"/>
      <c r="AP132" s="3">
        <f t="shared" si="318"/>
        <v>15000</v>
      </c>
      <c r="AQ132" s="3"/>
      <c r="AR132" s="3">
        <f t="shared" si="355"/>
        <v>15000</v>
      </c>
      <c r="AS132" s="3"/>
      <c r="AT132" s="3">
        <f t="shared" si="356"/>
        <v>15000</v>
      </c>
      <c r="AU132" s="3"/>
      <c r="AV132" s="3">
        <f t="shared" si="357"/>
        <v>15000</v>
      </c>
      <c r="AW132" s="3"/>
      <c r="AX132" s="3">
        <f t="shared" si="358"/>
        <v>15000</v>
      </c>
      <c r="AY132" s="3"/>
      <c r="AZ132" s="3">
        <f t="shared" si="315"/>
        <v>15000</v>
      </c>
      <c r="BA132" s="30">
        <v>12000</v>
      </c>
      <c r="BB132" s="35">
        <f t="shared" si="360"/>
        <v>27000</v>
      </c>
      <c r="BC132" s="82" t="s">
        <v>78</v>
      </c>
      <c r="BD132" s="82"/>
    </row>
    <row r="133" spans="1:56" ht="59.25" customHeight="1" x14ac:dyDescent="0.3">
      <c r="A133" s="61" t="s">
        <v>201</v>
      </c>
      <c r="B133" s="105" t="s">
        <v>112</v>
      </c>
      <c r="C133" s="96" t="s">
        <v>3</v>
      </c>
      <c r="D133" s="8">
        <f>D135+D136+D137</f>
        <v>1506358.6</v>
      </c>
      <c r="E133" s="8">
        <f>E135+E136+E137</f>
        <v>0</v>
      </c>
      <c r="F133" s="4">
        <f t="shared" si="316"/>
        <v>1506358.6</v>
      </c>
      <c r="G133" s="3">
        <f>G135+G136+G137</f>
        <v>407320.87700000004</v>
      </c>
      <c r="H133" s="4">
        <f t="shared" si="339"/>
        <v>1913679.4770000002</v>
      </c>
      <c r="I133" s="3">
        <f>I135+I136+I137</f>
        <v>3673.8</v>
      </c>
      <c r="J133" s="4">
        <f t="shared" si="340"/>
        <v>1917353.2770000002</v>
      </c>
      <c r="K133" s="3">
        <f>K135+K136+K137</f>
        <v>33341.962999999996</v>
      </c>
      <c r="L133" s="4">
        <f t="shared" si="341"/>
        <v>1950695.2400000002</v>
      </c>
      <c r="M133" s="3">
        <f>M135+M136+M137</f>
        <v>0</v>
      </c>
      <c r="N133" s="4">
        <f t="shared" si="342"/>
        <v>1950695.2400000002</v>
      </c>
      <c r="O133" s="3">
        <f>O135+O136+O137</f>
        <v>35724.610999999997</v>
      </c>
      <c r="P133" s="4">
        <f t="shared" si="343"/>
        <v>1986419.8510000003</v>
      </c>
      <c r="Q133" s="3">
        <f>Q135+Q136+Q137</f>
        <v>44874.815999999999</v>
      </c>
      <c r="R133" s="3">
        <f t="shared" si="313"/>
        <v>2031294.6670000004</v>
      </c>
      <c r="S133" s="35">
        <f>S135+S136+S137</f>
        <v>3236.6970000000001</v>
      </c>
      <c r="T133" s="3">
        <f t="shared" si="344"/>
        <v>2034531.3640000003</v>
      </c>
      <c r="U133" s="30">
        <f>U135+U136+U137</f>
        <v>24136.05</v>
      </c>
      <c r="V133" s="35">
        <f t="shared" si="345"/>
        <v>2058667.4140000003</v>
      </c>
      <c r="W133" s="3">
        <f t="shared" ref="W133:AN133" si="390">W135+W136+W137</f>
        <v>1890393.9</v>
      </c>
      <c r="X133" s="8">
        <f t="shared" ref="X133:Z133" si="391">X135+X136+X137</f>
        <v>0</v>
      </c>
      <c r="Y133" s="4">
        <f t="shared" si="317"/>
        <v>1890393.9</v>
      </c>
      <c r="Z133" s="3">
        <f t="shared" si="391"/>
        <v>0</v>
      </c>
      <c r="AA133" s="4">
        <f t="shared" si="348"/>
        <v>1890393.9</v>
      </c>
      <c r="AB133" s="3">
        <f t="shared" ref="AB133" si="392">AB135+AB136+AB137</f>
        <v>0</v>
      </c>
      <c r="AC133" s="4">
        <f t="shared" si="387"/>
        <v>1890393.9</v>
      </c>
      <c r="AD133" s="3">
        <f t="shared" ref="AD133:AF133" si="393">AD135+AD136+AD137</f>
        <v>0</v>
      </c>
      <c r="AE133" s="4">
        <f t="shared" si="388"/>
        <v>1890393.9</v>
      </c>
      <c r="AF133" s="3">
        <f t="shared" si="393"/>
        <v>0</v>
      </c>
      <c r="AG133" s="4">
        <f t="shared" si="389"/>
        <v>1890393.9</v>
      </c>
      <c r="AH133" s="3">
        <f t="shared" ref="AH133:AJ133" si="394">AH135+AH136+AH137</f>
        <v>0</v>
      </c>
      <c r="AI133" s="3">
        <f t="shared" si="314"/>
        <v>1890393.9</v>
      </c>
      <c r="AJ133" s="35">
        <f t="shared" si="394"/>
        <v>0</v>
      </c>
      <c r="AK133" s="3">
        <f t="shared" si="352"/>
        <v>1890393.9</v>
      </c>
      <c r="AL133" s="30">
        <f t="shared" ref="AL133" si="395">AL135+AL136+AL137</f>
        <v>0</v>
      </c>
      <c r="AM133" s="35">
        <f t="shared" si="353"/>
        <v>1890393.9</v>
      </c>
      <c r="AN133" s="4">
        <f t="shared" si="390"/>
        <v>2284336.6</v>
      </c>
      <c r="AO133" s="4">
        <f t="shared" ref="AO133:AQ133" si="396">AO135+AO136+AO137</f>
        <v>0</v>
      </c>
      <c r="AP133" s="3">
        <f t="shared" si="318"/>
        <v>2284336.6</v>
      </c>
      <c r="AQ133" s="3">
        <f t="shared" si="396"/>
        <v>0</v>
      </c>
      <c r="AR133" s="4">
        <f t="shared" si="355"/>
        <v>2284336.6</v>
      </c>
      <c r="AS133" s="3">
        <f t="shared" ref="AS133:AU133" si="397">AS135+AS136+AS137</f>
        <v>0</v>
      </c>
      <c r="AT133" s="4">
        <f t="shared" si="356"/>
        <v>2284336.6</v>
      </c>
      <c r="AU133" s="3">
        <f t="shared" si="397"/>
        <v>0</v>
      </c>
      <c r="AV133" s="4">
        <f t="shared" si="357"/>
        <v>2284336.6</v>
      </c>
      <c r="AW133" s="3">
        <f t="shared" ref="AW133:AY133" si="398">AW135+AW136+AW137</f>
        <v>0</v>
      </c>
      <c r="AX133" s="4">
        <f t="shared" si="358"/>
        <v>2284336.6</v>
      </c>
      <c r="AY133" s="3">
        <f t="shared" si="398"/>
        <v>0</v>
      </c>
      <c r="AZ133" s="3">
        <f t="shared" si="315"/>
        <v>2284336.6</v>
      </c>
      <c r="BA133" s="30">
        <f t="shared" ref="BA133" si="399">BA135+BA136+BA137</f>
        <v>0</v>
      </c>
      <c r="BB133" s="35">
        <f t="shared" si="360"/>
        <v>2284336.6</v>
      </c>
      <c r="BC133" s="82"/>
      <c r="BD133" s="82"/>
    </row>
    <row r="134" spans="1:56" x14ac:dyDescent="0.3">
      <c r="A134" s="61"/>
      <c r="B134" s="38" t="s">
        <v>5</v>
      </c>
      <c r="C134" s="38"/>
      <c r="D134" s="3"/>
      <c r="E134" s="3"/>
      <c r="F134" s="4"/>
      <c r="G134" s="3"/>
      <c r="H134" s="4"/>
      <c r="I134" s="3"/>
      <c r="J134" s="4"/>
      <c r="K134" s="3"/>
      <c r="L134" s="4"/>
      <c r="M134" s="3"/>
      <c r="N134" s="4"/>
      <c r="O134" s="3"/>
      <c r="P134" s="4"/>
      <c r="Q134" s="3"/>
      <c r="R134" s="3"/>
      <c r="S134" s="35"/>
      <c r="T134" s="3"/>
      <c r="U134" s="30"/>
      <c r="V134" s="35"/>
      <c r="W134" s="3"/>
      <c r="X134" s="3"/>
      <c r="Y134" s="4"/>
      <c r="Z134" s="3"/>
      <c r="AA134" s="4"/>
      <c r="AB134" s="3"/>
      <c r="AC134" s="4"/>
      <c r="AD134" s="3"/>
      <c r="AE134" s="4"/>
      <c r="AF134" s="3"/>
      <c r="AG134" s="4"/>
      <c r="AH134" s="3"/>
      <c r="AI134" s="3"/>
      <c r="AJ134" s="35"/>
      <c r="AK134" s="3"/>
      <c r="AL134" s="30"/>
      <c r="AM134" s="35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0"/>
      <c r="BB134" s="35"/>
      <c r="BC134" s="82"/>
      <c r="BD134" s="82"/>
    </row>
    <row r="135" spans="1:56" s="5" customFormat="1" hidden="1" x14ac:dyDescent="0.3">
      <c r="A135" s="12"/>
      <c r="B135" s="14" t="s">
        <v>6</v>
      </c>
      <c r="C135" s="2"/>
      <c r="D135" s="3">
        <v>480671.7</v>
      </c>
      <c r="E135" s="3"/>
      <c r="F135" s="4">
        <f t="shared" si="316"/>
        <v>480671.7</v>
      </c>
      <c r="G135" s="3">
        <f>468+54095.177</f>
        <v>54563.177000000003</v>
      </c>
      <c r="H135" s="4">
        <f t="shared" ref="H135:H138" si="400">F135+G135</f>
        <v>535234.87699999998</v>
      </c>
      <c r="I135" s="3">
        <v>3673.8</v>
      </c>
      <c r="J135" s="4">
        <f t="shared" ref="J135:J138" si="401">H135+I135</f>
        <v>538908.67700000003</v>
      </c>
      <c r="K135" s="3">
        <f>25107.563+4234.4+4000</f>
        <v>33341.962999999996</v>
      </c>
      <c r="L135" s="4">
        <f t="shared" ref="L135:L138" si="402">J135+K135</f>
        <v>572250.64</v>
      </c>
      <c r="M135" s="3"/>
      <c r="N135" s="4">
        <f>L135+M135</f>
        <v>572250.64</v>
      </c>
      <c r="O135" s="3">
        <v>35724.610999999997</v>
      </c>
      <c r="P135" s="4">
        <f>N135+O135</f>
        <v>607975.25100000005</v>
      </c>
      <c r="Q135" s="3">
        <v>44874.815999999999</v>
      </c>
      <c r="R135" s="4">
        <f t="shared" si="313"/>
        <v>652850.06700000004</v>
      </c>
      <c r="S135" s="35">
        <v>3236.6970000000001</v>
      </c>
      <c r="T135" s="4">
        <f t="shared" ref="T135:T138" si="403">R135+S135</f>
        <v>656086.76400000008</v>
      </c>
      <c r="U135" s="30">
        <v>24136.05</v>
      </c>
      <c r="V135" s="4">
        <f t="shared" ref="V135:V138" si="404">T135+U135</f>
        <v>680222.81400000013</v>
      </c>
      <c r="W135" s="3">
        <v>668305.69999999995</v>
      </c>
      <c r="X135" s="3"/>
      <c r="Y135" s="4">
        <f t="shared" si="317"/>
        <v>668305.69999999995</v>
      </c>
      <c r="Z135" s="3"/>
      <c r="AA135" s="4">
        <f t="shared" ref="AA135:AA138" si="405">Y135+Z135</f>
        <v>668305.69999999995</v>
      </c>
      <c r="AB135" s="3"/>
      <c r="AC135" s="4">
        <f t="shared" ref="AC135:AC138" si="406">AA135+AB135</f>
        <v>668305.69999999995</v>
      </c>
      <c r="AD135" s="3"/>
      <c r="AE135" s="4">
        <f t="shared" ref="AE135:AE138" si="407">AC135+AD135</f>
        <v>668305.69999999995</v>
      </c>
      <c r="AF135" s="3"/>
      <c r="AG135" s="4">
        <f t="shared" ref="AG135:AG138" si="408">AE135+AF135</f>
        <v>668305.69999999995</v>
      </c>
      <c r="AH135" s="3"/>
      <c r="AI135" s="4">
        <f t="shared" si="314"/>
        <v>668305.69999999995</v>
      </c>
      <c r="AJ135" s="35"/>
      <c r="AK135" s="4">
        <f t="shared" ref="AK135:AK138" si="409">AI135+AJ135</f>
        <v>668305.69999999995</v>
      </c>
      <c r="AL135" s="30"/>
      <c r="AM135" s="4">
        <f t="shared" ref="AM135:AM138" si="410">AK135+AL135</f>
        <v>668305.69999999995</v>
      </c>
      <c r="AN135" s="3">
        <v>65847.199999999997</v>
      </c>
      <c r="AO135" s="3"/>
      <c r="AP135" s="3">
        <f t="shared" si="318"/>
        <v>65847.199999999997</v>
      </c>
      <c r="AQ135" s="3"/>
      <c r="AR135" s="3">
        <f t="shared" ref="AR135:AR138" si="411">AP135+AQ135</f>
        <v>65847.199999999997</v>
      </c>
      <c r="AS135" s="3"/>
      <c r="AT135" s="3">
        <f t="shared" ref="AT135:AT138" si="412">AR135+AS135</f>
        <v>65847.199999999997</v>
      </c>
      <c r="AU135" s="3"/>
      <c r="AV135" s="3">
        <f t="shared" ref="AV135:AV138" si="413">AT135+AU135</f>
        <v>65847.199999999997</v>
      </c>
      <c r="AW135" s="3"/>
      <c r="AX135" s="3">
        <f t="shared" ref="AX135:AX138" si="414">AV135+AW135</f>
        <v>65847.199999999997</v>
      </c>
      <c r="AY135" s="3"/>
      <c r="AZ135" s="3">
        <f t="shared" si="315"/>
        <v>65847.199999999997</v>
      </c>
      <c r="BA135" s="30"/>
      <c r="BB135" s="3">
        <f t="shared" ref="BB135:BB138" si="415">AZ135+BA135</f>
        <v>65847.199999999997</v>
      </c>
      <c r="BC135" s="5" t="s">
        <v>374</v>
      </c>
      <c r="BD135" s="5">
        <v>0</v>
      </c>
    </row>
    <row r="136" spans="1:56" x14ac:dyDescent="0.3">
      <c r="A136" s="61"/>
      <c r="B136" s="38" t="s">
        <v>12</v>
      </c>
      <c r="C136" s="96"/>
      <c r="D136" s="3">
        <v>507243.2</v>
      </c>
      <c r="E136" s="3"/>
      <c r="F136" s="4">
        <f t="shared" si="316"/>
        <v>507243.2</v>
      </c>
      <c r="G136" s="3">
        <f>-27286.5+27286.5</f>
        <v>0</v>
      </c>
      <c r="H136" s="4">
        <f t="shared" si="400"/>
        <v>507243.2</v>
      </c>
      <c r="I136" s="3"/>
      <c r="J136" s="4">
        <f t="shared" si="401"/>
        <v>507243.2</v>
      </c>
      <c r="K136" s="3"/>
      <c r="L136" s="4">
        <f t="shared" si="402"/>
        <v>507243.2</v>
      </c>
      <c r="M136" s="3"/>
      <c r="N136" s="4">
        <f>L136+M136</f>
        <v>507243.2</v>
      </c>
      <c r="O136" s="3"/>
      <c r="P136" s="4">
        <f>N136+O136</f>
        <v>507243.2</v>
      </c>
      <c r="Q136" s="3"/>
      <c r="R136" s="3">
        <f t="shared" si="313"/>
        <v>507243.2</v>
      </c>
      <c r="S136" s="35"/>
      <c r="T136" s="3">
        <f t="shared" si="403"/>
        <v>507243.2</v>
      </c>
      <c r="U136" s="30"/>
      <c r="V136" s="35">
        <f t="shared" si="404"/>
        <v>507243.2</v>
      </c>
      <c r="W136" s="3">
        <v>688765.3</v>
      </c>
      <c r="X136" s="3"/>
      <c r="Y136" s="4">
        <f t="shared" si="317"/>
        <v>688765.3</v>
      </c>
      <c r="Z136" s="3">
        <f>-28069.9+28069.9</f>
        <v>0</v>
      </c>
      <c r="AA136" s="4">
        <f t="shared" si="405"/>
        <v>688765.3</v>
      </c>
      <c r="AB136" s="3">
        <f>-28069.9+28069.9</f>
        <v>0</v>
      </c>
      <c r="AC136" s="4">
        <f t="shared" si="406"/>
        <v>688765.3</v>
      </c>
      <c r="AD136" s="3">
        <f>-28069.9+28069.9</f>
        <v>0</v>
      </c>
      <c r="AE136" s="4">
        <f t="shared" si="407"/>
        <v>688765.3</v>
      </c>
      <c r="AF136" s="3">
        <f>-28069.9+28069.9</f>
        <v>0</v>
      </c>
      <c r="AG136" s="4">
        <f t="shared" si="408"/>
        <v>688765.3</v>
      </c>
      <c r="AH136" s="3">
        <f>-28069.9+28069.9</f>
        <v>0</v>
      </c>
      <c r="AI136" s="3">
        <f t="shared" si="314"/>
        <v>688765.3</v>
      </c>
      <c r="AJ136" s="35">
        <f>-28069.9+28069.9</f>
        <v>0</v>
      </c>
      <c r="AK136" s="3">
        <f t="shared" si="409"/>
        <v>688765.3</v>
      </c>
      <c r="AL136" s="30">
        <f>-28069.9+28069.9</f>
        <v>0</v>
      </c>
      <c r="AM136" s="35">
        <f t="shared" si="410"/>
        <v>688765.3</v>
      </c>
      <c r="AN136" s="3">
        <v>110924.5</v>
      </c>
      <c r="AO136" s="3"/>
      <c r="AP136" s="3">
        <f t="shared" si="318"/>
        <v>110924.5</v>
      </c>
      <c r="AQ136" s="3">
        <f>-110924.5+110924.5</f>
        <v>0</v>
      </c>
      <c r="AR136" s="3">
        <f t="shared" si="411"/>
        <v>110924.5</v>
      </c>
      <c r="AS136" s="3">
        <f>-110924.5+110924.5</f>
        <v>0</v>
      </c>
      <c r="AT136" s="3">
        <f t="shared" si="412"/>
        <v>110924.5</v>
      </c>
      <c r="AU136" s="3"/>
      <c r="AV136" s="3">
        <f t="shared" si="413"/>
        <v>110924.5</v>
      </c>
      <c r="AW136" s="3"/>
      <c r="AX136" s="3">
        <f t="shared" si="414"/>
        <v>110924.5</v>
      </c>
      <c r="AY136" s="3"/>
      <c r="AZ136" s="3">
        <f t="shared" si="315"/>
        <v>110924.5</v>
      </c>
      <c r="BA136" s="30"/>
      <c r="BB136" s="35">
        <f t="shared" si="415"/>
        <v>110924.5</v>
      </c>
      <c r="BC136" s="82" t="s">
        <v>317</v>
      </c>
      <c r="BD136" s="82"/>
    </row>
    <row r="137" spans="1:56" ht="37.5" x14ac:dyDescent="0.3">
      <c r="A137" s="61"/>
      <c r="B137" s="38" t="s">
        <v>115</v>
      </c>
      <c r="C137" s="96"/>
      <c r="D137" s="3">
        <v>518443.7</v>
      </c>
      <c r="E137" s="3"/>
      <c r="F137" s="4">
        <f t="shared" si="316"/>
        <v>518443.7</v>
      </c>
      <c r="G137" s="3">
        <f>-518443.7+518443.7+352757.7</f>
        <v>352757.7</v>
      </c>
      <c r="H137" s="4">
        <f t="shared" si="400"/>
        <v>871201.4</v>
      </c>
      <c r="I137" s="3"/>
      <c r="J137" s="4">
        <f t="shared" si="401"/>
        <v>871201.4</v>
      </c>
      <c r="K137" s="3"/>
      <c r="L137" s="4">
        <f t="shared" si="402"/>
        <v>871201.4</v>
      </c>
      <c r="M137" s="3"/>
      <c r="N137" s="4">
        <f>L137+M137</f>
        <v>871201.4</v>
      </c>
      <c r="O137" s="3"/>
      <c r="P137" s="4">
        <f>N137+O137</f>
        <v>871201.4</v>
      </c>
      <c r="Q137" s="3"/>
      <c r="R137" s="3">
        <f t="shared" si="313"/>
        <v>871201.4</v>
      </c>
      <c r="S137" s="35"/>
      <c r="T137" s="3">
        <f t="shared" si="403"/>
        <v>871201.4</v>
      </c>
      <c r="U137" s="30"/>
      <c r="V137" s="35">
        <f t="shared" si="404"/>
        <v>871201.4</v>
      </c>
      <c r="W137" s="3">
        <v>533322.9</v>
      </c>
      <c r="X137" s="3"/>
      <c r="Y137" s="4">
        <f t="shared" si="317"/>
        <v>533322.9</v>
      </c>
      <c r="Z137" s="3">
        <f>-533322.9+533322.9</f>
        <v>0</v>
      </c>
      <c r="AA137" s="4">
        <f t="shared" si="405"/>
        <v>533322.9</v>
      </c>
      <c r="AB137" s="3">
        <f>-533322.9+533322.9</f>
        <v>0</v>
      </c>
      <c r="AC137" s="4">
        <f t="shared" si="406"/>
        <v>533322.9</v>
      </c>
      <c r="AD137" s="3">
        <f>-533322.9+533322.9</f>
        <v>0</v>
      </c>
      <c r="AE137" s="4">
        <f t="shared" si="407"/>
        <v>533322.9</v>
      </c>
      <c r="AF137" s="3">
        <f>-533322.9+533322.9</f>
        <v>0</v>
      </c>
      <c r="AG137" s="4">
        <f t="shared" si="408"/>
        <v>533322.9</v>
      </c>
      <c r="AH137" s="3">
        <f>-533322.9+533322.9</f>
        <v>0</v>
      </c>
      <c r="AI137" s="3">
        <f t="shared" si="314"/>
        <v>533322.9</v>
      </c>
      <c r="AJ137" s="35">
        <f>-533322.9+533322.9</f>
        <v>0</v>
      </c>
      <c r="AK137" s="3">
        <f t="shared" si="409"/>
        <v>533322.9</v>
      </c>
      <c r="AL137" s="30">
        <f>-533322.9+533322.9</f>
        <v>0</v>
      </c>
      <c r="AM137" s="35">
        <f t="shared" si="410"/>
        <v>533322.9</v>
      </c>
      <c r="AN137" s="3">
        <v>2107564.9</v>
      </c>
      <c r="AO137" s="3"/>
      <c r="AP137" s="3">
        <f t="shared" si="318"/>
        <v>2107564.9</v>
      </c>
      <c r="AQ137" s="3">
        <f>-2107564.9+2107564.9</f>
        <v>0</v>
      </c>
      <c r="AR137" s="3">
        <f t="shared" si="411"/>
        <v>2107564.9</v>
      </c>
      <c r="AS137" s="3">
        <f>-2107564.9+2107564.9</f>
        <v>0</v>
      </c>
      <c r="AT137" s="3">
        <f t="shared" si="412"/>
        <v>2107564.9</v>
      </c>
      <c r="AU137" s="3"/>
      <c r="AV137" s="3">
        <f t="shared" si="413"/>
        <v>2107564.9</v>
      </c>
      <c r="AW137" s="3"/>
      <c r="AX137" s="3">
        <f t="shared" si="414"/>
        <v>2107564.9</v>
      </c>
      <c r="AY137" s="3"/>
      <c r="AZ137" s="3">
        <f t="shared" si="315"/>
        <v>2107564.9</v>
      </c>
      <c r="BA137" s="30"/>
      <c r="BB137" s="35">
        <f t="shared" si="415"/>
        <v>2107564.9</v>
      </c>
      <c r="BC137" s="82" t="s">
        <v>316</v>
      </c>
      <c r="BD137" s="82"/>
    </row>
    <row r="138" spans="1:56" ht="117.75" customHeight="1" x14ac:dyDescent="0.3">
      <c r="A138" s="61" t="s">
        <v>202</v>
      </c>
      <c r="B138" s="38" t="s">
        <v>113</v>
      </c>
      <c r="C138" s="96" t="s">
        <v>3</v>
      </c>
      <c r="D138" s="3">
        <f>D140</f>
        <v>67548.5</v>
      </c>
      <c r="E138" s="3">
        <f>E140</f>
        <v>0</v>
      </c>
      <c r="F138" s="4">
        <f t="shared" si="316"/>
        <v>67548.5</v>
      </c>
      <c r="G138" s="3">
        <f>G140</f>
        <v>-3650.9</v>
      </c>
      <c r="H138" s="4">
        <f t="shared" si="400"/>
        <v>63897.599999999999</v>
      </c>
      <c r="I138" s="3">
        <f>I140</f>
        <v>0</v>
      </c>
      <c r="J138" s="4">
        <f t="shared" si="401"/>
        <v>63897.599999999999</v>
      </c>
      <c r="K138" s="3">
        <f>K140</f>
        <v>0</v>
      </c>
      <c r="L138" s="4">
        <f t="shared" si="402"/>
        <v>63897.599999999999</v>
      </c>
      <c r="M138" s="3">
        <f>M140</f>
        <v>0</v>
      </c>
      <c r="N138" s="4">
        <f>L138+M138</f>
        <v>63897.599999999999</v>
      </c>
      <c r="O138" s="3">
        <f>O140</f>
        <v>0</v>
      </c>
      <c r="P138" s="4">
        <f>N138+O138</f>
        <v>63897.599999999999</v>
      </c>
      <c r="Q138" s="3">
        <f>Q140</f>
        <v>0</v>
      </c>
      <c r="R138" s="3">
        <f t="shared" si="313"/>
        <v>63897.599999999999</v>
      </c>
      <c r="S138" s="35">
        <f>S140</f>
        <v>0</v>
      </c>
      <c r="T138" s="3">
        <f t="shared" si="403"/>
        <v>63897.599999999999</v>
      </c>
      <c r="U138" s="30">
        <f>U140</f>
        <v>0</v>
      </c>
      <c r="V138" s="35">
        <f t="shared" si="404"/>
        <v>63897.599999999999</v>
      </c>
      <c r="W138" s="3">
        <f t="shared" ref="W138:AN138" si="416">W140</f>
        <v>67548.5</v>
      </c>
      <c r="X138" s="3">
        <f t="shared" ref="X138:Z138" si="417">X140</f>
        <v>0</v>
      </c>
      <c r="Y138" s="4">
        <f t="shared" si="317"/>
        <v>67548.5</v>
      </c>
      <c r="Z138" s="3">
        <f t="shared" si="417"/>
        <v>-13471.5</v>
      </c>
      <c r="AA138" s="4">
        <f t="shared" si="405"/>
        <v>54077</v>
      </c>
      <c r="AB138" s="3">
        <f t="shared" ref="AB138" si="418">AB140</f>
        <v>0</v>
      </c>
      <c r="AC138" s="4">
        <f t="shared" si="406"/>
        <v>54077</v>
      </c>
      <c r="AD138" s="3">
        <f t="shared" ref="AD138:AF138" si="419">AD140</f>
        <v>0</v>
      </c>
      <c r="AE138" s="4">
        <f t="shared" si="407"/>
        <v>54077</v>
      </c>
      <c r="AF138" s="3">
        <f t="shared" si="419"/>
        <v>0</v>
      </c>
      <c r="AG138" s="4">
        <f t="shared" si="408"/>
        <v>54077</v>
      </c>
      <c r="AH138" s="3">
        <f t="shared" ref="AH138:AJ138" si="420">AH140</f>
        <v>0</v>
      </c>
      <c r="AI138" s="3">
        <f t="shared" si="314"/>
        <v>54077</v>
      </c>
      <c r="AJ138" s="35">
        <f t="shared" si="420"/>
        <v>0</v>
      </c>
      <c r="AK138" s="3">
        <f t="shared" si="409"/>
        <v>54077</v>
      </c>
      <c r="AL138" s="30">
        <f t="shared" ref="AL138" si="421">AL140</f>
        <v>0</v>
      </c>
      <c r="AM138" s="35">
        <f t="shared" si="410"/>
        <v>54077</v>
      </c>
      <c r="AN138" s="3">
        <f t="shared" si="416"/>
        <v>59307.5</v>
      </c>
      <c r="AO138" s="3">
        <f t="shared" ref="AO138:AQ138" si="422">AO140</f>
        <v>0</v>
      </c>
      <c r="AP138" s="3">
        <f t="shared" si="318"/>
        <v>59307.5</v>
      </c>
      <c r="AQ138" s="3">
        <f t="shared" si="422"/>
        <v>-15524.2</v>
      </c>
      <c r="AR138" s="3">
        <f t="shared" si="411"/>
        <v>43783.3</v>
      </c>
      <c r="AS138" s="3">
        <f t="shared" ref="AS138:AU138" si="423">AS140</f>
        <v>0</v>
      </c>
      <c r="AT138" s="3">
        <f t="shared" si="412"/>
        <v>43783.3</v>
      </c>
      <c r="AU138" s="3">
        <f t="shared" si="423"/>
        <v>0</v>
      </c>
      <c r="AV138" s="3">
        <f t="shared" si="413"/>
        <v>43783.3</v>
      </c>
      <c r="AW138" s="3">
        <f t="shared" ref="AW138:AY138" si="424">AW140</f>
        <v>0</v>
      </c>
      <c r="AX138" s="3">
        <f t="shared" si="414"/>
        <v>43783.3</v>
      </c>
      <c r="AY138" s="3">
        <f t="shared" si="424"/>
        <v>0</v>
      </c>
      <c r="AZ138" s="3">
        <f t="shared" si="315"/>
        <v>43783.3</v>
      </c>
      <c r="BA138" s="30">
        <f t="shared" ref="BA138" si="425">BA140</f>
        <v>0</v>
      </c>
      <c r="BB138" s="35">
        <f t="shared" si="415"/>
        <v>43783.3</v>
      </c>
      <c r="BC138" s="82"/>
      <c r="BD138" s="82"/>
    </row>
    <row r="139" spans="1:56" x14ac:dyDescent="0.3">
      <c r="A139" s="61"/>
      <c r="B139" s="38" t="s">
        <v>5</v>
      </c>
      <c r="C139" s="96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3"/>
      <c r="S139" s="32"/>
      <c r="T139" s="3"/>
      <c r="U139" s="27"/>
      <c r="V139" s="35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3"/>
      <c r="AJ139" s="32"/>
      <c r="AK139" s="3"/>
      <c r="AL139" s="27"/>
      <c r="AM139" s="35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0"/>
      <c r="BB139" s="35"/>
      <c r="BC139" s="82"/>
      <c r="BD139" s="82"/>
    </row>
    <row r="140" spans="1:56" x14ac:dyDescent="0.3">
      <c r="A140" s="61"/>
      <c r="B140" s="38" t="s">
        <v>12</v>
      </c>
      <c r="C140" s="96"/>
      <c r="D140" s="4">
        <v>67548.5</v>
      </c>
      <c r="E140" s="4"/>
      <c r="F140" s="4">
        <f t="shared" si="316"/>
        <v>67548.5</v>
      </c>
      <c r="G140" s="4">
        <v>-3650.9</v>
      </c>
      <c r="H140" s="4">
        <f t="shared" ref="H140:H141" si="426">F140+G140</f>
        <v>63897.599999999999</v>
      </c>
      <c r="I140" s="4"/>
      <c r="J140" s="4">
        <f t="shared" ref="J140:J141" si="427">H140+I140</f>
        <v>63897.599999999999</v>
      </c>
      <c r="K140" s="4"/>
      <c r="L140" s="4">
        <f t="shared" ref="L140:L141" si="428">J140+K140</f>
        <v>63897.599999999999</v>
      </c>
      <c r="M140" s="4"/>
      <c r="N140" s="4">
        <f>L140+M140</f>
        <v>63897.599999999999</v>
      </c>
      <c r="O140" s="4"/>
      <c r="P140" s="4">
        <f>N140+O140</f>
        <v>63897.599999999999</v>
      </c>
      <c r="Q140" s="4"/>
      <c r="R140" s="3">
        <f t="shared" si="313"/>
        <v>63897.599999999999</v>
      </c>
      <c r="S140" s="32"/>
      <c r="T140" s="3">
        <f t="shared" ref="T140:T141" si="429">R140+S140</f>
        <v>63897.599999999999</v>
      </c>
      <c r="U140" s="27"/>
      <c r="V140" s="35">
        <f t="shared" ref="V140:V141" si="430">T140+U140</f>
        <v>63897.599999999999</v>
      </c>
      <c r="W140" s="4">
        <v>67548.5</v>
      </c>
      <c r="X140" s="4"/>
      <c r="Y140" s="4">
        <f t="shared" si="317"/>
        <v>67548.5</v>
      </c>
      <c r="Z140" s="4">
        <v>-13471.5</v>
      </c>
      <c r="AA140" s="4">
        <f t="shared" ref="AA140:AA141" si="431">Y140+Z140</f>
        <v>54077</v>
      </c>
      <c r="AB140" s="4"/>
      <c r="AC140" s="4">
        <f t="shared" ref="AC140:AC141" si="432">AA140+AB140</f>
        <v>54077</v>
      </c>
      <c r="AD140" s="4"/>
      <c r="AE140" s="4">
        <f t="shared" ref="AE140:AE141" si="433">AC140+AD140</f>
        <v>54077</v>
      </c>
      <c r="AF140" s="4"/>
      <c r="AG140" s="4">
        <f t="shared" ref="AG140:AG141" si="434">AE140+AF140</f>
        <v>54077</v>
      </c>
      <c r="AH140" s="4"/>
      <c r="AI140" s="3">
        <f t="shared" si="314"/>
        <v>54077</v>
      </c>
      <c r="AJ140" s="32"/>
      <c r="AK140" s="3">
        <f t="shared" ref="AK140:AK141" si="435">AI140+AJ140</f>
        <v>54077</v>
      </c>
      <c r="AL140" s="27"/>
      <c r="AM140" s="35">
        <f t="shared" ref="AM140:AM141" si="436">AK140+AL140</f>
        <v>54077</v>
      </c>
      <c r="AN140" s="3">
        <v>59307.5</v>
      </c>
      <c r="AO140" s="3"/>
      <c r="AP140" s="3">
        <f t="shared" si="318"/>
        <v>59307.5</v>
      </c>
      <c r="AQ140" s="3">
        <v>-15524.2</v>
      </c>
      <c r="AR140" s="3">
        <f t="shared" ref="AR140:AR141" si="437">AP140+AQ140</f>
        <v>43783.3</v>
      </c>
      <c r="AS140" s="3"/>
      <c r="AT140" s="3">
        <f t="shared" ref="AT140:AT141" si="438">AR140+AS140</f>
        <v>43783.3</v>
      </c>
      <c r="AU140" s="3"/>
      <c r="AV140" s="3">
        <f t="shared" ref="AV140:AV141" si="439">AT140+AU140</f>
        <v>43783.3</v>
      </c>
      <c r="AW140" s="3"/>
      <c r="AX140" s="3">
        <f t="shared" ref="AX140:AX141" si="440">AV140+AW140</f>
        <v>43783.3</v>
      </c>
      <c r="AY140" s="3"/>
      <c r="AZ140" s="3">
        <f t="shared" si="315"/>
        <v>43783.3</v>
      </c>
      <c r="BA140" s="30"/>
      <c r="BB140" s="35">
        <f t="shared" ref="BB140:BB141" si="441">AZ140+BA140</f>
        <v>43783.3</v>
      </c>
      <c r="BC140" s="82" t="s">
        <v>117</v>
      </c>
      <c r="BD140" s="82"/>
    </row>
    <row r="141" spans="1:56" ht="63" customHeight="1" x14ac:dyDescent="0.3">
      <c r="A141" s="61" t="s">
        <v>203</v>
      </c>
      <c r="B141" s="38" t="s">
        <v>114</v>
      </c>
      <c r="C141" s="96" t="s">
        <v>3</v>
      </c>
      <c r="D141" s="4">
        <f>D143+D144</f>
        <v>196166.8</v>
      </c>
      <c r="E141" s="4">
        <f>E143+E144</f>
        <v>0</v>
      </c>
      <c r="F141" s="4">
        <f t="shared" si="316"/>
        <v>196166.8</v>
      </c>
      <c r="G141" s="4">
        <f>G143+G144</f>
        <v>1869</v>
      </c>
      <c r="H141" s="4">
        <f t="shared" si="426"/>
        <v>198035.8</v>
      </c>
      <c r="I141" s="4">
        <f>I143+I144</f>
        <v>0</v>
      </c>
      <c r="J141" s="4">
        <f t="shared" si="427"/>
        <v>198035.8</v>
      </c>
      <c r="K141" s="4">
        <f>K143+K144</f>
        <v>0</v>
      </c>
      <c r="L141" s="4">
        <f t="shared" si="428"/>
        <v>198035.8</v>
      </c>
      <c r="M141" s="4">
        <f>M143+M144</f>
        <v>0</v>
      </c>
      <c r="N141" s="4">
        <f>L141+M141</f>
        <v>198035.8</v>
      </c>
      <c r="O141" s="4">
        <f>O143+O144</f>
        <v>0</v>
      </c>
      <c r="P141" s="4">
        <f>N141+O141</f>
        <v>198035.8</v>
      </c>
      <c r="Q141" s="4">
        <f>Q143+Q144</f>
        <v>0</v>
      </c>
      <c r="R141" s="3">
        <f t="shared" si="313"/>
        <v>198035.8</v>
      </c>
      <c r="S141" s="32">
        <f>S143+S144</f>
        <v>0</v>
      </c>
      <c r="T141" s="3">
        <f t="shared" si="429"/>
        <v>198035.8</v>
      </c>
      <c r="U141" s="27">
        <f>U143+U144</f>
        <v>0</v>
      </c>
      <c r="V141" s="35">
        <f t="shared" si="430"/>
        <v>198035.8</v>
      </c>
      <c r="W141" s="4">
        <f t="shared" ref="W141:AN141" si="442">W143+W144</f>
        <v>196166.8</v>
      </c>
      <c r="X141" s="4">
        <f t="shared" ref="X141:Z141" si="443">X143+X144</f>
        <v>0</v>
      </c>
      <c r="Y141" s="4">
        <f t="shared" si="317"/>
        <v>196166.8</v>
      </c>
      <c r="Z141" s="4">
        <f t="shared" si="443"/>
        <v>24162.6</v>
      </c>
      <c r="AA141" s="4">
        <f t="shared" si="431"/>
        <v>220329.4</v>
      </c>
      <c r="AB141" s="4">
        <f t="shared" ref="AB141" si="444">AB143+AB144</f>
        <v>0</v>
      </c>
      <c r="AC141" s="4">
        <f t="shared" si="432"/>
        <v>220329.4</v>
      </c>
      <c r="AD141" s="4">
        <f t="shared" ref="AD141:AF141" si="445">AD143+AD144</f>
        <v>0</v>
      </c>
      <c r="AE141" s="4">
        <f t="shared" si="433"/>
        <v>220329.4</v>
      </c>
      <c r="AF141" s="4">
        <f t="shared" si="445"/>
        <v>0</v>
      </c>
      <c r="AG141" s="4">
        <f t="shared" si="434"/>
        <v>220329.4</v>
      </c>
      <c r="AH141" s="4">
        <f t="shared" ref="AH141:AJ141" si="446">AH143+AH144</f>
        <v>0</v>
      </c>
      <c r="AI141" s="3">
        <f t="shared" si="314"/>
        <v>220329.4</v>
      </c>
      <c r="AJ141" s="32">
        <f t="shared" si="446"/>
        <v>0</v>
      </c>
      <c r="AK141" s="3">
        <f t="shared" si="435"/>
        <v>220329.4</v>
      </c>
      <c r="AL141" s="27">
        <f t="shared" ref="AL141" si="447">AL143+AL144</f>
        <v>0</v>
      </c>
      <c r="AM141" s="35">
        <f t="shared" si="436"/>
        <v>220329.4</v>
      </c>
      <c r="AN141" s="4">
        <f t="shared" si="442"/>
        <v>197280.30000000002</v>
      </c>
      <c r="AO141" s="3">
        <f t="shared" ref="AO141:AQ141" si="448">AO143+AO144</f>
        <v>0</v>
      </c>
      <c r="AP141" s="3">
        <f t="shared" si="318"/>
        <v>197280.30000000002</v>
      </c>
      <c r="AQ141" s="3">
        <f t="shared" si="448"/>
        <v>26215.399999999998</v>
      </c>
      <c r="AR141" s="3">
        <f t="shared" si="437"/>
        <v>223495.7</v>
      </c>
      <c r="AS141" s="3">
        <f t="shared" ref="AS141:AU141" si="449">AS143+AS144</f>
        <v>0</v>
      </c>
      <c r="AT141" s="3">
        <f t="shared" si="438"/>
        <v>223495.7</v>
      </c>
      <c r="AU141" s="3">
        <f t="shared" si="449"/>
        <v>0</v>
      </c>
      <c r="AV141" s="3">
        <f t="shared" si="439"/>
        <v>223495.7</v>
      </c>
      <c r="AW141" s="3">
        <f t="shared" ref="AW141:AY141" si="450">AW143+AW144</f>
        <v>0</v>
      </c>
      <c r="AX141" s="3">
        <f t="shared" si="440"/>
        <v>223495.7</v>
      </c>
      <c r="AY141" s="3">
        <f t="shared" si="450"/>
        <v>0</v>
      </c>
      <c r="AZ141" s="3">
        <f t="shared" si="315"/>
        <v>223495.7</v>
      </c>
      <c r="BA141" s="30">
        <f t="shared" ref="BA141" si="451">BA143+BA144</f>
        <v>0</v>
      </c>
      <c r="BB141" s="35">
        <f t="shared" si="441"/>
        <v>223495.7</v>
      </c>
      <c r="BC141" s="82"/>
      <c r="BD141" s="82"/>
    </row>
    <row r="142" spans="1:56" x14ac:dyDescent="0.3">
      <c r="A142" s="61"/>
      <c r="B142" s="38" t="s">
        <v>5</v>
      </c>
      <c r="C142" s="96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3"/>
      <c r="S142" s="32"/>
      <c r="T142" s="3"/>
      <c r="U142" s="27"/>
      <c r="V142" s="35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3"/>
      <c r="AJ142" s="32"/>
      <c r="AK142" s="3"/>
      <c r="AL142" s="27"/>
      <c r="AM142" s="35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0"/>
      <c r="BB142" s="35"/>
      <c r="BC142" s="82"/>
      <c r="BD142" s="82"/>
    </row>
    <row r="143" spans="1:56" x14ac:dyDescent="0.3">
      <c r="A143" s="61"/>
      <c r="B143" s="38" t="s">
        <v>12</v>
      </c>
      <c r="C143" s="96"/>
      <c r="D143" s="4">
        <v>52965</v>
      </c>
      <c r="E143" s="4"/>
      <c r="F143" s="4">
        <f t="shared" si="316"/>
        <v>52965</v>
      </c>
      <c r="G143" s="4">
        <v>504.7</v>
      </c>
      <c r="H143" s="4">
        <f t="shared" ref="H143:H145" si="452">F143+G143</f>
        <v>53469.7</v>
      </c>
      <c r="I143" s="4"/>
      <c r="J143" s="4">
        <f t="shared" ref="J143:J145" si="453">H143+I143</f>
        <v>53469.7</v>
      </c>
      <c r="K143" s="4"/>
      <c r="L143" s="4">
        <f t="shared" ref="L143:L145" si="454">J143+K143</f>
        <v>53469.7</v>
      </c>
      <c r="M143" s="4"/>
      <c r="N143" s="4">
        <f>L143+M143</f>
        <v>53469.7</v>
      </c>
      <c r="O143" s="4"/>
      <c r="P143" s="4">
        <f>N143+O143</f>
        <v>53469.7</v>
      </c>
      <c r="Q143" s="4"/>
      <c r="R143" s="3">
        <f t="shared" si="313"/>
        <v>53469.7</v>
      </c>
      <c r="S143" s="32"/>
      <c r="T143" s="3">
        <f t="shared" ref="T143:T145" si="455">R143+S143</f>
        <v>53469.7</v>
      </c>
      <c r="U143" s="27"/>
      <c r="V143" s="35">
        <f t="shared" ref="V143:V145" si="456">T143+U143</f>
        <v>53469.7</v>
      </c>
      <c r="W143" s="4">
        <v>52965</v>
      </c>
      <c r="X143" s="4"/>
      <c r="Y143" s="4">
        <f t="shared" si="317"/>
        <v>52965</v>
      </c>
      <c r="Z143" s="4">
        <v>6523.9</v>
      </c>
      <c r="AA143" s="4">
        <f t="shared" ref="AA143:AA145" si="457">Y143+Z143</f>
        <v>59488.9</v>
      </c>
      <c r="AB143" s="4"/>
      <c r="AC143" s="4">
        <f t="shared" ref="AC143:AC145" si="458">AA143+AB143</f>
        <v>59488.9</v>
      </c>
      <c r="AD143" s="4"/>
      <c r="AE143" s="4">
        <f t="shared" ref="AE143:AE145" si="459">AC143+AD143</f>
        <v>59488.9</v>
      </c>
      <c r="AF143" s="4"/>
      <c r="AG143" s="4">
        <f t="shared" ref="AG143:AG145" si="460">AE143+AF143</f>
        <v>59488.9</v>
      </c>
      <c r="AH143" s="4"/>
      <c r="AI143" s="3">
        <f t="shared" si="314"/>
        <v>59488.9</v>
      </c>
      <c r="AJ143" s="32"/>
      <c r="AK143" s="3">
        <f t="shared" ref="AK143:AK145" si="461">AI143+AJ143</f>
        <v>59488.9</v>
      </c>
      <c r="AL143" s="27"/>
      <c r="AM143" s="35">
        <f t="shared" ref="AM143:AM145" si="462">AK143+AL143</f>
        <v>59488.9</v>
      </c>
      <c r="AN143" s="3">
        <v>49320.1</v>
      </c>
      <c r="AO143" s="3"/>
      <c r="AP143" s="3">
        <f t="shared" si="318"/>
        <v>49320.1</v>
      </c>
      <c r="AQ143" s="3">
        <v>6553.8</v>
      </c>
      <c r="AR143" s="3">
        <f t="shared" ref="AR143:AR145" si="463">AP143+AQ143</f>
        <v>55873.9</v>
      </c>
      <c r="AS143" s="3"/>
      <c r="AT143" s="3">
        <f t="shared" ref="AT143:AT145" si="464">AR143+AS143</f>
        <v>55873.9</v>
      </c>
      <c r="AU143" s="3"/>
      <c r="AV143" s="3">
        <f t="shared" ref="AV143:AV145" si="465">AT143+AU143</f>
        <v>55873.9</v>
      </c>
      <c r="AW143" s="3"/>
      <c r="AX143" s="3">
        <f t="shared" ref="AX143:AX145" si="466">AV143+AW143</f>
        <v>55873.9</v>
      </c>
      <c r="AY143" s="3"/>
      <c r="AZ143" s="3">
        <f t="shared" si="315"/>
        <v>55873.9</v>
      </c>
      <c r="BA143" s="30"/>
      <c r="BB143" s="35">
        <f t="shared" ref="BB143:BB145" si="467">AZ143+BA143</f>
        <v>55873.9</v>
      </c>
      <c r="BC143" s="82" t="s">
        <v>116</v>
      </c>
      <c r="BD143" s="82"/>
    </row>
    <row r="144" spans="1:56" x14ac:dyDescent="0.3">
      <c r="A144" s="61"/>
      <c r="B144" s="38" t="s">
        <v>20</v>
      </c>
      <c r="C144" s="96"/>
      <c r="D144" s="4">
        <v>143201.79999999999</v>
      </c>
      <c r="E144" s="4"/>
      <c r="F144" s="4">
        <f t="shared" si="316"/>
        <v>143201.79999999999</v>
      </c>
      <c r="G144" s="4">
        <v>1364.3</v>
      </c>
      <c r="H144" s="4">
        <f t="shared" si="452"/>
        <v>144566.09999999998</v>
      </c>
      <c r="I144" s="4"/>
      <c r="J144" s="4">
        <f t="shared" si="453"/>
        <v>144566.09999999998</v>
      </c>
      <c r="K144" s="4"/>
      <c r="L144" s="4">
        <f t="shared" si="454"/>
        <v>144566.09999999998</v>
      </c>
      <c r="M144" s="4"/>
      <c r="N144" s="4">
        <f>L144+M144</f>
        <v>144566.09999999998</v>
      </c>
      <c r="O144" s="4"/>
      <c r="P144" s="4">
        <f>N144+O144</f>
        <v>144566.09999999998</v>
      </c>
      <c r="Q144" s="4"/>
      <c r="R144" s="3">
        <f t="shared" si="313"/>
        <v>144566.09999999998</v>
      </c>
      <c r="S144" s="32"/>
      <c r="T144" s="3">
        <f t="shared" si="455"/>
        <v>144566.09999999998</v>
      </c>
      <c r="U144" s="27"/>
      <c r="V144" s="35">
        <f t="shared" si="456"/>
        <v>144566.09999999998</v>
      </c>
      <c r="W144" s="4">
        <v>143201.79999999999</v>
      </c>
      <c r="X144" s="4"/>
      <c r="Y144" s="4">
        <f t="shared" si="317"/>
        <v>143201.79999999999</v>
      </c>
      <c r="Z144" s="4">
        <v>17638.7</v>
      </c>
      <c r="AA144" s="4">
        <f t="shared" si="457"/>
        <v>160840.5</v>
      </c>
      <c r="AB144" s="4"/>
      <c r="AC144" s="4">
        <f t="shared" si="458"/>
        <v>160840.5</v>
      </c>
      <c r="AD144" s="4"/>
      <c r="AE144" s="4">
        <f t="shared" si="459"/>
        <v>160840.5</v>
      </c>
      <c r="AF144" s="4"/>
      <c r="AG144" s="4">
        <f t="shared" si="460"/>
        <v>160840.5</v>
      </c>
      <c r="AH144" s="4"/>
      <c r="AI144" s="3">
        <f t="shared" si="314"/>
        <v>160840.5</v>
      </c>
      <c r="AJ144" s="32"/>
      <c r="AK144" s="3">
        <f t="shared" si="461"/>
        <v>160840.5</v>
      </c>
      <c r="AL144" s="27"/>
      <c r="AM144" s="35">
        <f t="shared" si="462"/>
        <v>160840.5</v>
      </c>
      <c r="AN144" s="3">
        <v>147960.20000000001</v>
      </c>
      <c r="AO144" s="3"/>
      <c r="AP144" s="3">
        <f t="shared" si="318"/>
        <v>147960.20000000001</v>
      </c>
      <c r="AQ144" s="3">
        <v>19661.599999999999</v>
      </c>
      <c r="AR144" s="3">
        <f t="shared" si="463"/>
        <v>167621.80000000002</v>
      </c>
      <c r="AS144" s="3"/>
      <c r="AT144" s="3">
        <f t="shared" si="464"/>
        <v>167621.80000000002</v>
      </c>
      <c r="AU144" s="3"/>
      <c r="AV144" s="3">
        <f t="shared" si="465"/>
        <v>167621.80000000002</v>
      </c>
      <c r="AW144" s="3"/>
      <c r="AX144" s="3">
        <f t="shared" si="466"/>
        <v>167621.80000000002</v>
      </c>
      <c r="AY144" s="3"/>
      <c r="AZ144" s="3">
        <f t="shared" si="315"/>
        <v>167621.80000000002</v>
      </c>
      <c r="BA144" s="30"/>
      <c r="BB144" s="35">
        <f t="shared" si="467"/>
        <v>167621.80000000002</v>
      </c>
      <c r="BC144" s="82" t="s">
        <v>116</v>
      </c>
      <c r="BD144" s="82"/>
    </row>
    <row r="145" spans="1:56" x14ac:dyDescent="0.3">
      <c r="A145" s="61"/>
      <c r="B145" s="38" t="s">
        <v>27</v>
      </c>
      <c r="C145" s="38"/>
      <c r="D145" s="40">
        <f>D147+D148</f>
        <v>545691.1</v>
      </c>
      <c r="E145" s="40"/>
      <c r="F145" s="39">
        <f t="shared" si="316"/>
        <v>545691.1</v>
      </c>
      <c r="G145" s="40">
        <f>G147+G148</f>
        <v>15047.825000000001</v>
      </c>
      <c r="H145" s="39">
        <f t="shared" si="452"/>
        <v>560738.92499999993</v>
      </c>
      <c r="I145" s="40">
        <f>I147+I148</f>
        <v>0</v>
      </c>
      <c r="J145" s="39">
        <f t="shared" si="453"/>
        <v>560738.92499999993</v>
      </c>
      <c r="K145" s="40">
        <f>K147+K148</f>
        <v>21381.073</v>
      </c>
      <c r="L145" s="39">
        <f t="shared" si="454"/>
        <v>582119.99799999991</v>
      </c>
      <c r="M145" s="40">
        <f>M147+M148</f>
        <v>0</v>
      </c>
      <c r="N145" s="39">
        <f>L145+M145</f>
        <v>582119.99799999991</v>
      </c>
      <c r="O145" s="40">
        <f>O147+O148</f>
        <v>-419.00700000000001</v>
      </c>
      <c r="P145" s="39">
        <f>N145+O145</f>
        <v>581700.99099999992</v>
      </c>
      <c r="Q145" s="40">
        <f>Q147+Q148</f>
        <v>3321.0380000000005</v>
      </c>
      <c r="R145" s="40">
        <f t="shared" si="313"/>
        <v>585022.02899999986</v>
      </c>
      <c r="S145" s="40">
        <f>S147+S148</f>
        <v>0</v>
      </c>
      <c r="T145" s="40">
        <f t="shared" si="455"/>
        <v>585022.02899999986</v>
      </c>
      <c r="U145" s="40">
        <f>U147+U148</f>
        <v>-21381.073</v>
      </c>
      <c r="V145" s="35">
        <f t="shared" si="456"/>
        <v>563640.95599999989</v>
      </c>
      <c r="W145" s="40">
        <f t="shared" ref="W145:AN145" si="468">W147+W148</f>
        <v>186329.3</v>
      </c>
      <c r="X145" s="40">
        <f t="shared" ref="X145:Z145" si="469">X147+X148</f>
        <v>0</v>
      </c>
      <c r="Y145" s="39">
        <f t="shared" si="317"/>
        <v>186329.3</v>
      </c>
      <c r="Z145" s="40">
        <f t="shared" si="469"/>
        <v>0</v>
      </c>
      <c r="AA145" s="39">
        <f t="shared" si="457"/>
        <v>186329.3</v>
      </c>
      <c r="AB145" s="40">
        <f t="shared" ref="AB145" si="470">AB147+AB148</f>
        <v>-51950</v>
      </c>
      <c r="AC145" s="39">
        <f t="shared" si="458"/>
        <v>134379.29999999999</v>
      </c>
      <c r="AD145" s="40">
        <f t="shared" ref="AD145:AF145" si="471">AD147+AD148</f>
        <v>0</v>
      </c>
      <c r="AE145" s="39">
        <f t="shared" si="459"/>
        <v>134379.29999999999</v>
      </c>
      <c r="AF145" s="40">
        <f t="shared" si="471"/>
        <v>0</v>
      </c>
      <c r="AG145" s="39">
        <f t="shared" si="460"/>
        <v>134379.29999999999</v>
      </c>
      <c r="AH145" s="40">
        <f t="shared" ref="AH145:AJ145" si="472">AH147+AH148</f>
        <v>65645.578999999998</v>
      </c>
      <c r="AI145" s="40">
        <f t="shared" si="314"/>
        <v>200024.87899999999</v>
      </c>
      <c r="AJ145" s="40">
        <f t="shared" si="472"/>
        <v>-157.262</v>
      </c>
      <c r="AK145" s="40">
        <f t="shared" si="461"/>
        <v>199867.617</v>
      </c>
      <c r="AL145" s="40">
        <f t="shared" ref="AL145" si="473">AL147+AL148</f>
        <v>0</v>
      </c>
      <c r="AM145" s="35">
        <f t="shared" si="462"/>
        <v>199867.617</v>
      </c>
      <c r="AN145" s="40">
        <f t="shared" si="468"/>
        <v>328747.2</v>
      </c>
      <c r="AO145" s="40">
        <f t="shared" ref="AO145:AQ145" si="474">AO147+AO148</f>
        <v>0</v>
      </c>
      <c r="AP145" s="40">
        <f t="shared" si="318"/>
        <v>328747.2</v>
      </c>
      <c r="AQ145" s="40">
        <f t="shared" si="474"/>
        <v>0</v>
      </c>
      <c r="AR145" s="40">
        <f t="shared" si="463"/>
        <v>328747.2</v>
      </c>
      <c r="AS145" s="40">
        <f t="shared" ref="AS145:AU145" si="475">AS147+AS148</f>
        <v>-124630</v>
      </c>
      <c r="AT145" s="40">
        <f t="shared" si="464"/>
        <v>204117.2</v>
      </c>
      <c r="AU145" s="40">
        <f t="shared" si="475"/>
        <v>0</v>
      </c>
      <c r="AV145" s="40">
        <f t="shared" si="465"/>
        <v>204117.2</v>
      </c>
      <c r="AW145" s="40">
        <f t="shared" ref="AW145:AY145" si="476">AW147+AW148</f>
        <v>0</v>
      </c>
      <c r="AX145" s="40">
        <f t="shared" si="466"/>
        <v>204117.2</v>
      </c>
      <c r="AY145" s="40">
        <f t="shared" si="476"/>
        <v>131171.29599999997</v>
      </c>
      <c r="AZ145" s="40">
        <f t="shared" si="315"/>
        <v>335288.49599999998</v>
      </c>
      <c r="BA145" s="40">
        <f t="shared" ref="BA145" si="477">BA147+BA148</f>
        <v>0</v>
      </c>
      <c r="BB145" s="35">
        <f t="shared" si="467"/>
        <v>335288.49599999998</v>
      </c>
      <c r="BC145" s="82"/>
      <c r="BD145" s="82"/>
    </row>
    <row r="146" spans="1:56" x14ac:dyDescent="0.3">
      <c r="A146" s="61"/>
      <c r="B146" s="89" t="s">
        <v>5</v>
      </c>
      <c r="C146" s="38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3"/>
      <c r="S146" s="32"/>
      <c r="T146" s="3"/>
      <c r="U146" s="27"/>
      <c r="V146" s="35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3"/>
      <c r="AJ146" s="32"/>
      <c r="AK146" s="3"/>
      <c r="AL146" s="27"/>
      <c r="AM146" s="35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0"/>
      <c r="BB146" s="35"/>
      <c r="BC146" s="82"/>
      <c r="BD146" s="82"/>
    </row>
    <row r="147" spans="1:56" s="42" customFormat="1" hidden="1" x14ac:dyDescent="0.3">
      <c r="A147" s="43"/>
      <c r="B147" s="44" t="s">
        <v>6</v>
      </c>
      <c r="C147" s="50"/>
      <c r="D147" s="47">
        <f>D149+D152+D154+D155+D156+D157+D158+D159+D162+D166+D168</f>
        <v>483329.4</v>
      </c>
      <c r="E147" s="47">
        <f>E149+E152+E154+E155+E156+E157+E158+E159+E162+E166+E168</f>
        <v>0</v>
      </c>
      <c r="F147" s="47">
        <f t="shared" si="316"/>
        <v>483329.4</v>
      </c>
      <c r="G147" s="47">
        <f>G149+G152+G154+G155+G156+G157+G158+G159+G162+G166+G168+G169+G170+G171</f>
        <v>15047.825000000001</v>
      </c>
      <c r="H147" s="47">
        <f t="shared" ref="H147:H150" si="478">F147+G147</f>
        <v>498377.22500000003</v>
      </c>
      <c r="I147" s="47">
        <f>I149+I152+I154+I155+I156+I157+I158+I159+I162+I166+I168+I169+I170+I171</f>
        <v>0</v>
      </c>
      <c r="J147" s="47">
        <f t="shared" ref="J147:J150" si="479">H147+I147</f>
        <v>498377.22500000003</v>
      </c>
      <c r="K147" s="47">
        <f>K149+K152+K154+K155+K156+K157+K158+K159+K162+K166+K168+K169+K170+K171+K172</f>
        <v>21381.073</v>
      </c>
      <c r="L147" s="47">
        <f t="shared" ref="L147:L150" si="480">J147+K147</f>
        <v>519758.29800000001</v>
      </c>
      <c r="M147" s="47">
        <f>M149+M152+M154+M155+M156+M157+M158+M159+M162+M166+M168+M169+M170+M171+M172</f>
        <v>0</v>
      </c>
      <c r="N147" s="47">
        <f>L147+M147</f>
        <v>519758.29800000001</v>
      </c>
      <c r="O147" s="47">
        <f>O149+O152+O154+O155+O156+O157+O158+O159+O162+O166+O168+O169+O170+O171+O172</f>
        <v>-419.00700000000001</v>
      </c>
      <c r="P147" s="47">
        <f>N147+O147</f>
        <v>519339.29100000003</v>
      </c>
      <c r="Q147" s="47">
        <f>Q149+Q152+Q154+Q155+Q156+Q157+Q158+Q159+Q162+Q166+Q168+Q169+Q170+Q171+Q172+Q173+Q174</f>
        <v>3321.0380000000005</v>
      </c>
      <c r="R147" s="47">
        <f t="shared" si="313"/>
        <v>522660.32900000003</v>
      </c>
      <c r="S147" s="47">
        <f>S149+S152+S154+S155+S156+S157+S158+S159+S162+S166+S168+S169+S170+S171+S172+S173+S174</f>
        <v>0</v>
      </c>
      <c r="T147" s="47">
        <f t="shared" ref="T147:T150" si="481">R147+S147</f>
        <v>522660.32900000003</v>
      </c>
      <c r="U147" s="47">
        <f>U149+U152+U154+U155+U156+U157+U158+U159+U162+U166+U168+U169+U170+U171+U172+U173+U174</f>
        <v>-21381.073</v>
      </c>
      <c r="V147" s="47">
        <f t="shared" ref="V147:V150" si="482">T147+U147</f>
        <v>501279.25600000005</v>
      </c>
      <c r="W147" s="47">
        <f t="shared" ref="W147:AN147" si="483">W149+W152+W154+W155+W156+W157+W158+W159+W162+W166+W168</f>
        <v>123967.6</v>
      </c>
      <c r="X147" s="47">
        <f t="shared" ref="X147" si="484">X149+X152+X154+X155+X156+X157+X158+X159+X162+X166+X168</f>
        <v>0</v>
      </c>
      <c r="Y147" s="47">
        <f t="shared" si="317"/>
        <v>123967.6</v>
      </c>
      <c r="Z147" s="47">
        <f>Z149+Z152+Z154+Z155+Z156+Z157+Z158+Z159+Z162+Z166+Z168+Z169+Z170+Z171</f>
        <v>0</v>
      </c>
      <c r="AA147" s="47">
        <f t="shared" ref="AA147:AA150" si="485">Y147+Z147</f>
        <v>123967.6</v>
      </c>
      <c r="AB147" s="47">
        <f>AB149+AB152+AB154+AB155+AB156+AB157+AB158+AB159+AB162+AB166+AB168+AB169+AB170+AB171+AB172</f>
        <v>-51950</v>
      </c>
      <c r="AC147" s="47">
        <f t="shared" ref="AC147:AC150" si="486">AA147+AB147</f>
        <v>72017.600000000006</v>
      </c>
      <c r="AD147" s="47">
        <f>AD149+AD152+AD154+AD155+AD156+AD157+AD158+AD159+AD162+AD166+AD168+AD169+AD170+AD171+AD172</f>
        <v>0</v>
      </c>
      <c r="AE147" s="47">
        <f t="shared" ref="AE147:AE150" si="487">AC147+AD147</f>
        <v>72017.600000000006</v>
      </c>
      <c r="AF147" s="47">
        <f>AF149+AF152+AF154+AF155+AF156+AF157+AF158+AF159+AF162+AF166+AF168+AF169+AF170+AF171+AF172</f>
        <v>0</v>
      </c>
      <c r="AG147" s="47">
        <f t="shared" ref="AG147:AG150" si="488">AE147+AF147</f>
        <v>72017.600000000006</v>
      </c>
      <c r="AH147" s="47">
        <f>AH149+AH152+AH154+AH155+AH156+AH157+AH158+AH159+AH162+AH166+AH168+AH169+AH170+AH171+AH172+AH173+AH174</f>
        <v>65645.578999999998</v>
      </c>
      <c r="AI147" s="47">
        <f t="shared" si="314"/>
        <v>137663.179</v>
      </c>
      <c r="AJ147" s="47">
        <f>AJ149+AJ152+AJ154+AJ155+AJ156+AJ157+AJ158+AJ159+AJ162+AJ166+AJ168+AJ169+AJ170+AJ171+AJ172+AJ173+AJ174</f>
        <v>-157.262</v>
      </c>
      <c r="AK147" s="47">
        <f t="shared" ref="AK147:AK150" si="489">AI147+AJ147</f>
        <v>137505.91700000002</v>
      </c>
      <c r="AL147" s="47">
        <f>AL149+AL152+AL154+AL155+AL156+AL157+AL158+AL159+AL162+AL166+AL168+AL169+AL170+AL171+AL172+AL173+AL174</f>
        <v>0</v>
      </c>
      <c r="AM147" s="47">
        <f t="shared" ref="AM147:AM150" si="490">AK147+AL147</f>
        <v>137505.91700000002</v>
      </c>
      <c r="AN147" s="47">
        <f t="shared" si="483"/>
        <v>245086</v>
      </c>
      <c r="AO147" s="41">
        <f t="shared" ref="AO147" si="491">AO149+AO152+AO154+AO155+AO156+AO157+AO158+AO159+AO162+AO166+AO168</f>
        <v>0</v>
      </c>
      <c r="AP147" s="41">
        <f t="shared" si="318"/>
        <v>245086</v>
      </c>
      <c r="AQ147" s="41">
        <f>AQ149+AQ152+AQ154+AQ155+AQ156+AQ157+AQ158+AQ159+AQ162+AQ166+AQ168+AQ169+AQ170+AQ171</f>
        <v>0</v>
      </c>
      <c r="AR147" s="41">
        <f t="shared" ref="AR147:AR150" si="492">AP147+AQ147</f>
        <v>245086</v>
      </c>
      <c r="AS147" s="41">
        <f>AS149+AS152+AS154+AS155+AS156+AS157+AS158+AS159+AS162+AS166+AS168+AS169+AS170+AS171+AS172</f>
        <v>-124630</v>
      </c>
      <c r="AT147" s="41">
        <f t="shared" ref="AT147:AT150" si="493">AR147+AS147</f>
        <v>120456</v>
      </c>
      <c r="AU147" s="41">
        <f>AU149+AU152+AU154+AU155+AU156+AU157+AU158+AU159+AU162+AU166+AU168+AU169+AU170+AU171+AU172</f>
        <v>0</v>
      </c>
      <c r="AV147" s="41">
        <f t="shared" ref="AV147:AV150" si="494">AT147+AU147</f>
        <v>120456</v>
      </c>
      <c r="AW147" s="41">
        <f>AW149+AW152+AW154+AW155+AW156+AW157+AW158+AW159+AW162+AW166+AW168+AW169+AW170+AW171+AW172</f>
        <v>0</v>
      </c>
      <c r="AX147" s="41">
        <f t="shared" ref="AX147:AX150" si="495">AV147+AW147</f>
        <v>120456</v>
      </c>
      <c r="AY147" s="41">
        <f>AY149+AY152+AY154+AY155+AY156+AY157+AY158+AY159+AY162+AY166+AY168+AY169+AY170+AY171+AY172+AY173+AY174</f>
        <v>131171.29599999997</v>
      </c>
      <c r="AZ147" s="41">
        <f t="shared" si="315"/>
        <v>251627.29599999997</v>
      </c>
      <c r="BA147" s="41">
        <f>BA149+BA152+BA154+BA155+BA156+BA157+BA158+BA159+BA162+BA166+BA168+BA169+BA170+BA171+BA172+BA173+BA174</f>
        <v>0</v>
      </c>
      <c r="BB147" s="41">
        <f t="shared" ref="BB147:BB150" si="496">AZ147+BA147</f>
        <v>251627.29599999997</v>
      </c>
      <c r="BD147" s="42">
        <v>0</v>
      </c>
    </row>
    <row r="148" spans="1:56" x14ac:dyDescent="0.3">
      <c r="A148" s="61"/>
      <c r="B148" s="89" t="s">
        <v>12</v>
      </c>
      <c r="C148" s="38"/>
      <c r="D148" s="54">
        <f>D153</f>
        <v>62361.7</v>
      </c>
      <c r="E148" s="54">
        <f>E153</f>
        <v>0</v>
      </c>
      <c r="F148" s="54">
        <f t="shared" si="316"/>
        <v>62361.7</v>
      </c>
      <c r="G148" s="54">
        <f>G153</f>
        <v>0</v>
      </c>
      <c r="H148" s="54">
        <f t="shared" si="478"/>
        <v>62361.7</v>
      </c>
      <c r="I148" s="54">
        <f>I153</f>
        <v>0</v>
      </c>
      <c r="J148" s="54">
        <f t="shared" si="479"/>
        <v>62361.7</v>
      </c>
      <c r="K148" s="54">
        <f>K153</f>
        <v>0</v>
      </c>
      <c r="L148" s="54">
        <f t="shared" si="480"/>
        <v>62361.7</v>
      </c>
      <c r="M148" s="54">
        <f>M153</f>
        <v>0</v>
      </c>
      <c r="N148" s="54">
        <f>L148+M148</f>
        <v>62361.7</v>
      </c>
      <c r="O148" s="54">
        <f>O153</f>
        <v>0</v>
      </c>
      <c r="P148" s="54">
        <f>N148+O148</f>
        <v>62361.7</v>
      </c>
      <c r="Q148" s="54">
        <f>Q153</f>
        <v>0</v>
      </c>
      <c r="R148" s="55">
        <f t="shared" si="313"/>
        <v>62361.7</v>
      </c>
      <c r="S148" s="54">
        <f>S153</f>
        <v>0</v>
      </c>
      <c r="T148" s="55">
        <f t="shared" si="481"/>
        <v>62361.7</v>
      </c>
      <c r="U148" s="54">
        <f>U153</f>
        <v>0</v>
      </c>
      <c r="V148" s="35">
        <f t="shared" si="482"/>
        <v>62361.7</v>
      </c>
      <c r="W148" s="54">
        <f t="shared" ref="W148:AN148" si="497">W153</f>
        <v>62361.7</v>
      </c>
      <c r="X148" s="54">
        <f t="shared" ref="X148:Z148" si="498">X153</f>
        <v>0</v>
      </c>
      <c r="Y148" s="54">
        <f t="shared" si="317"/>
        <v>62361.7</v>
      </c>
      <c r="Z148" s="54">
        <f t="shared" si="498"/>
        <v>0</v>
      </c>
      <c r="AA148" s="54">
        <f t="shared" si="485"/>
        <v>62361.7</v>
      </c>
      <c r="AB148" s="54">
        <f t="shared" ref="AB148" si="499">AB153</f>
        <v>0</v>
      </c>
      <c r="AC148" s="54">
        <f t="shared" si="486"/>
        <v>62361.7</v>
      </c>
      <c r="AD148" s="54">
        <f t="shared" ref="AD148:AF148" si="500">AD153</f>
        <v>0</v>
      </c>
      <c r="AE148" s="54">
        <f t="shared" si="487"/>
        <v>62361.7</v>
      </c>
      <c r="AF148" s="54">
        <f t="shared" si="500"/>
        <v>0</v>
      </c>
      <c r="AG148" s="54">
        <f t="shared" si="488"/>
        <v>62361.7</v>
      </c>
      <c r="AH148" s="54">
        <f t="shared" ref="AH148:AJ148" si="501">AH153</f>
        <v>0</v>
      </c>
      <c r="AI148" s="55">
        <f t="shared" si="314"/>
        <v>62361.7</v>
      </c>
      <c r="AJ148" s="54">
        <f t="shared" si="501"/>
        <v>0</v>
      </c>
      <c r="AK148" s="55">
        <f t="shared" si="489"/>
        <v>62361.7</v>
      </c>
      <c r="AL148" s="54">
        <f t="shared" ref="AL148" si="502">AL153</f>
        <v>0</v>
      </c>
      <c r="AM148" s="35">
        <f t="shared" si="490"/>
        <v>62361.7</v>
      </c>
      <c r="AN148" s="54">
        <f t="shared" si="497"/>
        <v>83661.2</v>
      </c>
      <c r="AO148" s="55">
        <f t="shared" ref="AO148:AQ148" si="503">AO153</f>
        <v>0</v>
      </c>
      <c r="AP148" s="55">
        <f t="shared" si="318"/>
        <v>83661.2</v>
      </c>
      <c r="AQ148" s="55">
        <f t="shared" si="503"/>
        <v>0</v>
      </c>
      <c r="AR148" s="55">
        <f t="shared" si="492"/>
        <v>83661.2</v>
      </c>
      <c r="AS148" s="55">
        <f t="shared" ref="AS148:AU148" si="504">AS153</f>
        <v>0</v>
      </c>
      <c r="AT148" s="55">
        <f t="shared" si="493"/>
        <v>83661.2</v>
      </c>
      <c r="AU148" s="55">
        <f t="shared" si="504"/>
        <v>0</v>
      </c>
      <c r="AV148" s="55">
        <f t="shared" si="494"/>
        <v>83661.2</v>
      </c>
      <c r="AW148" s="55">
        <f t="shared" ref="AW148:AY148" si="505">AW153</f>
        <v>0</v>
      </c>
      <c r="AX148" s="55">
        <f t="shared" si="495"/>
        <v>83661.2</v>
      </c>
      <c r="AY148" s="55">
        <f t="shared" si="505"/>
        <v>0</v>
      </c>
      <c r="AZ148" s="55">
        <f t="shared" si="315"/>
        <v>83661.2</v>
      </c>
      <c r="BA148" s="55">
        <f t="shared" ref="BA148" si="506">BA153</f>
        <v>0</v>
      </c>
      <c r="BB148" s="35">
        <f t="shared" si="496"/>
        <v>83661.2</v>
      </c>
      <c r="BC148" s="82"/>
      <c r="BD148" s="82"/>
    </row>
    <row r="149" spans="1:56" ht="37.5" x14ac:dyDescent="0.3">
      <c r="A149" s="61" t="s">
        <v>204</v>
      </c>
      <c r="B149" s="89" t="s">
        <v>44</v>
      </c>
      <c r="C149" s="96" t="s">
        <v>96</v>
      </c>
      <c r="D149" s="4">
        <v>17026.900000000001</v>
      </c>
      <c r="E149" s="4"/>
      <c r="F149" s="4">
        <f t="shared" si="316"/>
        <v>17026.900000000001</v>
      </c>
      <c r="G149" s="4"/>
      <c r="H149" s="4">
        <f t="shared" si="478"/>
        <v>17026.900000000001</v>
      </c>
      <c r="I149" s="4"/>
      <c r="J149" s="4">
        <f t="shared" si="479"/>
        <v>17026.900000000001</v>
      </c>
      <c r="K149" s="4"/>
      <c r="L149" s="4">
        <f t="shared" si="480"/>
        <v>17026.900000000001</v>
      </c>
      <c r="M149" s="4"/>
      <c r="N149" s="4">
        <f>L149+M149</f>
        <v>17026.900000000001</v>
      </c>
      <c r="O149" s="4">
        <f>-51.007</f>
        <v>-51.006999999999998</v>
      </c>
      <c r="P149" s="4">
        <f>N149+O149</f>
        <v>16975.893</v>
      </c>
      <c r="Q149" s="4">
        <v>-16975.893</v>
      </c>
      <c r="R149" s="3">
        <f t="shared" ref="R149:R213" si="507">P149+Q149</f>
        <v>0</v>
      </c>
      <c r="S149" s="32"/>
      <c r="T149" s="3">
        <f t="shared" si="481"/>
        <v>0</v>
      </c>
      <c r="U149" s="27"/>
      <c r="V149" s="35">
        <f t="shared" si="482"/>
        <v>0</v>
      </c>
      <c r="W149" s="4">
        <v>0</v>
      </c>
      <c r="X149" s="4">
        <v>0</v>
      </c>
      <c r="Y149" s="4">
        <f t="shared" si="317"/>
        <v>0</v>
      </c>
      <c r="Z149" s="4">
        <v>0</v>
      </c>
      <c r="AA149" s="4">
        <f t="shared" si="485"/>
        <v>0</v>
      </c>
      <c r="AB149" s="4">
        <v>0</v>
      </c>
      <c r="AC149" s="4">
        <f t="shared" si="486"/>
        <v>0</v>
      </c>
      <c r="AD149" s="4">
        <v>0</v>
      </c>
      <c r="AE149" s="4">
        <f t="shared" si="487"/>
        <v>0</v>
      </c>
      <c r="AF149" s="4"/>
      <c r="AG149" s="4">
        <f t="shared" si="488"/>
        <v>0</v>
      </c>
      <c r="AH149" s="4">
        <v>16975.893</v>
      </c>
      <c r="AI149" s="3">
        <f t="shared" ref="AI149:AI213" si="508">AG149+AH149</f>
        <v>16975.893</v>
      </c>
      <c r="AJ149" s="32"/>
      <c r="AK149" s="3">
        <f t="shared" si="489"/>
        <v>16975.893</v>
      </c>
      <c r="AL149" s="27"/>
      <c r="AM149" s="35">
        <f t="shared" si="490"/>
        <v>16975.893</v>
      </c>
      <c r="AN149" s="3">
        <v>0</v>
      </c>
      <c r="AO149" s="3">
        <v>0</v>
      </c>
      <c r="AP149" s="3">
        <f t="shared" si="318"/>
        <v>0</v>
      </c>
      <c r="AQ149" s="3"/>
      <c r="AR149" s="3">
        <f t="shared" si="492"/>
        <v>0</v>
      </c>
      <c r="AS149" s="3"/>
      <c r="AT149" s="3">
        <f t="shared" si="493"/>
        <v>0</v>
      </c>
      <c r="AU149" s="3"/>
      <c r="AV149" s="3">
        <f t="shared" si="494"/>
        <v>0</v>
      </c>
      <c r="AW149" s="3"/>
      <c r="AX149" s="3">
        <f t="shared" si="495"/>
        <v>0</v>
      </c>
      <c r="AY149" s="3"/>
      <c r="AZ149" s="3">
        <f t="shared" ref="AZ149:AZ213" si="509">AX149+AY149</f>
        <v>0</v>
      </c>
      <c r="BA149" s="30"/>
      <c r="BB149" s="35">
        <f t="shared" si="496"/>
        <v>0</v>
      </c>
      <c r="BC149" s="82" t="s">
        <v>138</v>
      </c>
      <c r="BD149" s="82"/>
    </row>
    <row r="150" spans="1:56" ht="37.5" x14ac:dyDescent="0.3">
      <c r="A150" s="61" t="s">
        <v>205</v>
      </c>
      <c r="B150" s="89" t="s">
        <v>45</v>
      </c>
      <c r="C150" s="96" t="s">
        <v>96</v>
      </c>
      <c r="D150" s="4">
        <f>D152+D153</f>
        <v>152367.29999999999</v>
      </c>
      <c r="E150" s="4">
        <f>E152+E153</f>
        <v>0</v>
      </c>
      <c r="F150" s="4">
        <f t="shared" si="316"/>
        <v>152367.29999999999</v>
      </c>
      <c r="G150" s="4">
        <f>G152+G153</f>
        <v>0</v>
      </c>
      <c r="H150" s="4">
        <f t="shared" si="478"/>
        <v>152367.29999999999</v>
      </c>
      <c r="I150" s="4">
        <f>I152+I153</f>
        <v>0</v>
      </c>
      <c r="J150" s="4">
        <f t="shared" si="479"/>
        <v>152367.29999999999</v>
      </c>
      <c r="K150" s="4">
        <f>K152+K153</f>
        <v>0</v>
      </c>
      <c r="L150" s="4">
        <f t="shared" si="480"/>
        <v>152367.29999999999</v>
      </c>
      <c r="M150" s="4">
        <f>M152+M153</f>
        <v>0</v>
      </c>
      <c r="N150" s="4">
        <f>L150+M150</f>
        <v>152367.29999999999</v>
      </c>
      <c r="O150" s="4">
        <f>O152+O153</f>
        <v>-368</v>
      </c>
      <c r="P150" s="4">
        <f>N150+O150</f>
        <v>151999.29999999999</v>
      </c>
      <c r="Q150" s="4">
        <f>Q152+Q153</f>
        <v>0</v>
      </c>
      <c r="R150" s="3">
        <f t="shared" si="507"/>
        <v>151999.29999999999</v>
      </c>
      <c r="S150" s="32">
        <f>S152+S153</f>
        <v>0</v>
      </c>
      <c r="T150" s="3">
        <f t="shared" si="481"/>
        <v>151999.29999999999</v>
      </c>
      <c r="U150" s="27">
        <f>U152+U153</f>
        <v>0</v>
      </c>
      <c r="V150" s="35">
        <f t="shared" si="482"/>
        <v>151999.29999999999</v>
      </c>
      <c r="W150" s="4">
        <f t="shared" ref="W150:AN150" si="510">W152+W153</f>
        <v>122861.7</v>
      </c>
      <c r="X150" s="4">
        <f t="shared" ref="X150:Z150" si="511">X152+X153</f>
        <v>0</v>
      </c>
      <c r="Y150" s="4">
        <f t="shared" si="317"/>
        <v>122861.7</v>
      </c>
      <c r="Z150" s="4">
        <f t="shared" si="511"/>
        <v>0</v>
      </c>
      <c r="AA150" s="4">
        <f t="shared" si="485"/>
        <v>122861.7</v>
      </c>
      <c r="AB150" s="4">
        <f t="shared" ref="AB150" si="512">AB152+AB153</f>
        <v>0</v>
      </c>
      <c r="AC150" s="4">
        <f t="shared" si="486"/>
        <v>122861.7</v>
      </c>
      <c r="AD150" s="4">
        <f t="shared" ref="AD150:AF150" si="513">AD152+AD153</f>
        <v>0</v>
      </c>
      <c r="AE150" s="4">
        <f t="shared" si="487"/>
        <v>122861.7</v>
      </c>
      <c r="AF150" s="4">
        <f t="shared" si="513"/>
        <v>0</v>
      </c>
      <c r="AG150" s="4">
        <f t="shared" si="488"/>
        <v>122861.7</v>
      </c>
      <c r="AH150" s="4">
        <f t="shared" ref="AH150:AJ150" si="514">AH152+AH153</f>
        <v>0</v>
      </c>
      <c r="AI150" s="3">
        <f t="shared" si="508"/>
        <v>122861.7</v>
      </c>
      <c r="AJ150" s="32">
        <f t="shared" si="514"/>
        <v>0</v>
      </c>
      <c r="AK150" s="3">
        <f t="shared" si="489"/>
        <v>122861.7</v>
      </c>
      <c r="AL150" s="27">
        <f t="shared" ref="AL150" si="515">AL152+AL153</f>
        <v>0</v>
      </c>
      <c r="AM150" s="35">
        <f t="shared" si="490"/>
        <v>122861.7</v>
      </c>
      <c r="AN150" s="4">
        <f t="shared" si="510"/>
        <v>144161.20000000001</v>
      </c>
      <c r="AO150" s="3">
        <f t="shared" ref="AO150:AQ150" si="516">AO152+AO153</f>
        <v>0</v>
      </c>
      <c r="AP150" s="3">
        <f t="shared" si="318"/>
        <v>144161.20000000001</v>
      </c>
      <c r="AQ150" s="3">
        <f t="shared" si="516"/>
        <v>0</v>
      </c>
      <c r="AR150" s="3">
        <f t="shared" si="492"/>
        <v>144161.20000000001</v>
      </c>
      <c r="AS150" s="3">
        <f t="shared" ref="AS150:AU150" si="517">AS152+AS153</f>
        <v>0</v>
      </c>
      <c r="AT150" s="3">
        <f t="shared" si="493"/>
        <v>144161.20000000001</v>
      </c>
      <c r="AU150" s="3">
        <f t="shared" si="517"/>
        <v>0</v>
      </c>
      <c r="AV150" s="3">
        <f t="shared" si="494"/>
        <v>144161.20000000001</v>
      </c>
      <c r="AW150" s="3">
        <f t="shared" ref="AW150:AY150" si="518">AW152+AW153</f>
        <v>0</v>
      </c>
      <c r="AX150" s="3">
        <f t="shared" si="495"/>
        <v>144161.20000000001</v>
      </c>
      <c r="AY150" s="3">
        <f t="shared" si="518"/>
        <v>0</v>
      </c>
      <c r="AZ150" s="3">
        <f t="shared" si="509"/>
        <v>144161.20000000001</v>
      </c>
      <c r="BA150" s="30">
        <f t="shared" ref="BA150" si="519">BA152+BA153</f>
        <v>0</v>
      </c>
      <c r="BB150" s="35">
        <f t="shared" si="496"/>
        <v>144161.20000000001</v>
      </c>
      <c r="BC150" s="82"/>
      <c r="BD150" s="82"/>
    </row>
    <row r="151" spans="1:56" x14ac:dyDescent="0.3">
      <c r="A151" s="61"/>
      <c r="B151" s="89" t="s">
        <v>5</v>
      </c>
      <c r="C151" s="38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3"/>
      <c r="S151" s="32"/>
      <c r="T151" s="3"/>
      <c r="U151" s="27"/>
      <c r="V151" s="35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3"/>
      <c r="AJ151" s="32"/>
      <c r="AK151" s="3"/>
      <c r="AL151" s="27"/>
      <c r="AM151" s="35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0"/>
      <c r="BB151" s="35"/>
      <c r="BC151" s="82"/>
      <c r="BD151" s="82"/>
    </row>
    <row r="152" spans="1:56" s="5" customFormat="1" hidden="1" x14ac:dyDescent="0.3">
      <c r="A152" s="12"/>
      <c r="B152" s="14" t="s">
        <v>6</v>
      </c>
      <c r="C152" s="1"/>
      <c r="D152" s="4">
        <v>90005.6</v>
      </c>
      <c r="E152" s="4"/>
      <c r="F152" s="4">
        <f t="shared" si="316"/>
        <v>90005.6</v>
      </c>
      <c r="G152" s="4"/>
      <c r="H152" s="4">
        <f t="shared" ref="H152:H160" si="520">F152+G152</f>
        <v>90005.6</v>
      </c>
      <c r="I152" s="4"/>
      <c r="J152" s="4">
        <f t="shared" ref="J152:J160" si="521">H152+I152</f>
        <v>90005.6</v>
      </c>
      <c r="K152" s="4"/>
      <c r="L152" s="4">
        <f t="shared" ref="L152:L160" si="522">J152+K152</f>
        <v>90005.6</v>
      </c>
      <c r="M152" s="4"/>
      <c r="N152" s="4">
        <f t="shared" ref="N152:N160" si="523">L152+M152</f>
        <v>90005.6</v>
      </c>
      <c r="O152" s="4">
        <v>-368</v>
      </c>
      <c r="P152" s="4">
        <f t="shared" ref="P152:P160" si="524">N152+O152</f>
        <v>89637.6</v>
      </c>
      <c r="Q152" s="4"/>
      <c r="R152" s="4">
        <f t="shared" si="507"/>
        <v>89637.6</v>
      </c>
      <c r="S152" s="32"/>
      <c r="T152" s="4">
        <f t="shared" ref="T152:T160" si="525">R152+S152</f>
        <v>89637.6</v>
      </c>
      <c r="U152" s="27"/>
      <c r="V152" s="4">
        <f t="shared" ref="V152:V160" si="526">T152+U152</f>
        <v>89637.6</v>
      </c>
      <c r="W152" s="4">
        <v>60500</v>
      </c>
      <c r="X152" s="4"/>
      <c r="Y152" s="4">
        <f t="shared" si="317"/>
        <v>60500</v>
      </c>
      <c r="Z152" s="4"/>
      <c r="AA152" s="4">
        <f t="shared" ref="AA152:AA160" si="527">Y152+Z152</f>
        <v>60500</v>
      </c>
      <c r="AB152" s="4"/>
      <c r="AC152" s="4">
        <f t="shared" ref="AC152:AC160" si="528">AA152+AB152</f>
        <v>60500</v>
      </c>
      <c r="AD152" s="4"/>
      <c r="AE152" s="4">
        <f t="shared" ref="AE152:AE160" si="529">AC152+AD152</f>
        <v>60500</v>
      </c>
      <c r="AF152" s="4"/>
      <c r="AG152" s="4">
        <f t="shared" ref="AG152:AG160" si="530">AE152+AF152</f>
        <v>60500</v>
      </c>
      <c r="AH152" s="4"/>
      <c r="AI152" s="4">
        <f t="shared" si="508"/>
        <v>60500</v>
      </c>
      <c r="AJ152" s="32"/>
      <c r="AK152" s="4">
        <f t="shared" ref="AK152:AK160" si="531">AI152+AJ152</f>
        <v>60500</v>
      </c>
      <c r="AL152" s="27"/>
      <c r="AM152" s="4">
        <f t="shared" ref="AM152:AM160" si="532">AK152+AL152</f>
        <v>60500</v>
      </c>
      <c r="AN152" s="3">
        <v>60500</v>
      </c>
      <c r="AO152" s="3"/>
      <c r="AP152" s="3">
        <f t="shared" si="318"/>
        <v>60500</v>
      </c>
      <c r="AQ152" s="3"/>
      <c r="AR152" s="3">
        <f t="shared" ref="AR152:AR160" si="533">AP152+AQ152</f>
        <v>60500</v>
      </c>
      <c r="AS152" s="3"/>
      <c r="AT152" s="3">
        <f t="shared" ref="AT152:AT160" si="534">AR152+AS152</f>
        <v>60500</v>
      </c>
      <c r="AU152" s="3"/>
      <c r="AV152" s="3">
        <f t="shared" ref="AV152:AV160" si="535">AT152+AU152</f>
        <v>60500</v>
      </c>
      <c r="AW152" s="3"/>
      <c r="AX152" s="3">
        <f t="shared" ref="AX152:AX160" si="536">AV152+AW152</f>
        <v>60500</v>
      </c>
      <c r="AY152" s="3"/>
      <c r="AZ152" s="3">
        <f t="shared" si="509"/>
        <v>60500</v>
      </c>
      <c r="BA152" s="30"/>
      <c r="BB152" s="3">
        <f t="shared" ref="BB152:BB160" si="537">AZ152+BA152</f>
        <v>60500</v>
      </c>
      <c r="BC152" s="5" t="s">
        <v>278</v>
      </c>
      <c r="BD152" s="5">
        <v>0</v>
      </c>
    </row>
    <row r="153" spans="1:56" x14ac:dyDescent="0.3">
      <c r="A153" s="61"/>
      <c r="B153" s="89" t="s">
        <v>12</v>
      </c>
      <c r="C153" s="38"/>
      <c r="D153" s="4">
        <v>62361.7</v>
      </c>
      <c r="E153" s="4"/>
      <c r="F153" s="4">
        <f t="shared" si="316"/>
        <v>62361.7</v>
      </c>
      <c r="G153" s="4"/>
      <c r="H153" s="4">
        <f t="shared" si="520"/>
        <v>62361.7</v>
      </c>
      <c r="I153" s="4"/>
      <c r="J153" s="4">
        <f t="shared" si="521"/>
        <v>62361.7</v>
      </c>
      <c r="K153" s="4"/>
      <c r="L153" s="4">
        <f t="shared" si="522"/>
        <v>62361.7</v>
      </c>
      <c r="M153" s="4"/>
      <c r="N153" s="4">
        <f t="shared" si="523"/>
        <v>62361.7</v>
      </c>
      <c r="O153" s="4"/>
      <c r="P153" s="4">
        <f t="shared" si="524"/>
        <v>62361.7</v>
      </c>
      <c r="Q153" s="4"/>
      <c r="R153" s="3">
        <f t="shared" si="507"/>
        <v>62361.7</v>
      </c>
      <c r="S153" s="32"/>
      <c r="T153" s="3">
        <f t="shared" si="525"/>
        <v>62361.7</v>
      </c>
      <c r="U153" s="27"/>
      <c r="V153" s="35">
        <f t="shared" si="526"/>
        <v>62361.7</v>
      </c>
      <c r="W153" s="4">
        <v>62361.7</v>
      </c>
      <c r="X153" s="4"/>
      <c r="Y153" s="4">
        <f t="shared" si="317"/>
        <v>62361.7</v>
      </c>
      <c r="Z153" s="4"/>
      <c r="AA153" s="4">
        <f t="shared" si="527"/>
        <v>62361.7</v>
      </c>
      <c r="AB153" s="4"/>
      <c r="AC153" s="4">
        <f t="shared" si="528"/>
        <v>62361.7</v>
      </c>
      <c r="AD153" s="4"/>
      <c r="AE153" s="4">
        <f t="shared" si="529"/>
        <v>62361.7</v>
      </c>
      <c r="AF153" s="4"/>
      <c r="AG153" s="4">
        <f t="shared" si="530"/>
        <v>62361.7</v>
      </c>
      <c r="AH153" s="4"/>
      <c r="AI153" s="3">
        <f t="shared" si="508"/>
        <v>62361.7</v>
      </c>
      <c r="AJ153" s="32"/>
      <c r="AK153" s="3">
        <f t="shared" si="531"/>
        <v>62361.7</v>
      </c>
      <c r="AL153" s="27"/>
      <c r="AM153" s="35">
        <f t="shared" si="532"/>
        <v>62361.7</v>
      </c>
      <c r="AN153" s="3">
        <v>83661.2</v>
      </c>
      <c r="AO153" s="3"/>
      <c r="AP153" s="3">
        <f t="shared" si="318"/>
        <v>83661.2</v>
      </c>
      <c r="AQ153" s="3"/>
      <c r="AR153" s="3">
        <f t="shared" si="533"/>
        <v>83661.2</v>
      </c>
      <c r="AS153" s="3"/>
      <c r="AT153" s="3">
        <f t="shared" si="534"/>
        <v>83661.2</v>
      </c>
      <c r="AU153" s="3"/>
      <c r="AV153" s="3">
        <f t="shared" si="535"/>
        <v>83661.2</v>
      </c>
      <c r="AW153" s="3"/>
      <c r="AX153" s="3">
        <f t="shared" si="536"/>
        <v>83661.2</v>
      </c>
      <c r="AY153" s="3"/>
      <c r="AZ153" s="3">
        <f t="shared" si="509"/>
        <v>83661.2</v>
      </c>
      <c r="BA153" s="30"/>
      <c r="BB153" s="35">
        <f t="shared" si="537"/>
        <v>83661.2</v>
      </c>
      <c r="BC153" s="82" t="s">
        <v>277</v>
      </c>
      <c r="BD153" s="82"/>
    </row>
    <row r="154" spans="1:56" ht="37.5" x14ac:dyDescent="0.3">
      <c r="A154" s="61" t="s">
        <v>206</v>
      </c>
      <c r="B154" s="89" t="s">
        <v>46</v>
      </c>
      <c r="C154" s="96" t="s">
        <v>96</v>
      </c>
      <c r="D154" s="4">
        <v>31451.7</v>
      </c>
      <c r="E154" s="4"/>
      <c r="F154" s="4">
        <f t="shared" si="316"/>
        <v>31451.7</v>
      </c>
      <c r="G154" s="4"/>
      <c r="H154" s="4">
        <f t="shared" si="520"/>
        <v>31451.7</v>
      </c>
      <c r="I154" s="4"/>
      <c r="J154" s="4">
        <f t="shared" si="521"/>
        <v>31451.7</v>
      </c>
      <c r="K154" s="4"/>
      <c r="L154" s="4">
        <f t="shared" si="522"/>
        <v>31451.7</v>
      </c>
      <c r="M154" s="4"/>
      <c r="N154" s="4">
        <f t="shared" si="523"/>
        <v>31451.7</v>
      </c>
      <c r="O154" s="4"/>
      <c r="P154" s="4">
        <f t="shared" si="524"/>
        <v>31451.7</v>
      </c>
      <c r="Q154" s="4"/>
      <c r="R154" s="3">
        <f t="shared" si="507"/>
        <v>31451.7</v>
      </c>
      <c r="S154" s="32"/>
      <c r="T154" s="3">
        <f t="shared" si="525"/>
        <v>31451.7</v>
      </c>
      <c r="U154" s="27"/>
      <c r="V154" s="35">
        <f t="shared" si="526"/>
        <v>31451.7</v>
      </c>
      <c r="W154" s="4">
        <v>0</v>
      </c>
      <c r="X154" s="4">
        <v>0</v>
      </c>
      <c r="Y154" s="4">
        <f t="shared" si="317"/>
        <v>0</v>
      </c>
      <c r="Z154" s="4"/>
      <c r="AA154" s="4">
        <f t="shared" si="527"/>
        <v>0</v>
      </c>
      <c r="AB154" s="4"/>
      <c r="AC154" s="4">
        <f t="shared" si="528"/>
        <v>0</v>
      </c>
      <c r="AD154" s="4"/>
      <c r="AE154" s="4">
        <f t="shared" si="529"/>
        <v>0</v>
      </c>
      <c r="AF154" s="4"/>
      <c r="AG154" s="4">
        <f t="shared" si="530"/>
        <v>0</v>
      </c>
      <c r="AH154" s="4"/>
      <c r="AI154" s="3">
        <f t="shared" si="508"/>
        <v>0</v>
      </c>
      <c r="AJ154" s="32"/>
      <c r="AK154" s="3">
        <f t="shared" si="531"/>
        <v>0</v>
      </c>
      <c r="AL154" s="27"/>
      <c r="AM154" s="35">
        <f t="shared" si="532"/>
        <v>0</v>
      </c>
      <c r="AN154" s="3">
        <v>0</v>
      </c>
      <c r="AO154" s="3">
        <v>0</v>
      </c>
      <c r="AP154" s="3">
        <f t="shared" si="318"/>
        <v>0</v>
      </c>
      <c r="AQ154" s="3"/>
      <c r="AR154" s="3">
        <f t="shared" si="533"/>
        <v>0</v>
      </c>
      <c r="AS154" s="3"/>
      <c r="AT154" s="3">
        <f t="shared" si="534"/>
        <v>0</v>
      </c>
      <c r="AU154" s="3"/>
      <c r="AV154" s="3">
        <f t="shared" si="535"/>
        <v>0</v>
      </c>
      <c r="AW154" s="3"/>
      <c r="AX154" s="3">
        <f t="shared" si="536"/>
        <v>0</v>
      </c>
      <c r="AY154" s="3"/>
      <c r="AZ154" s="3">
        <f t="shared" si="509"/>
        <v>0</v>
      </c>
      <c r="BA154" s="30"/>
      <c r="BB154" s="35">
        <f t="shared" si="537"/>
        <v>0</v>
      </c>
      <c r="BC154" s="82" t="s">
        <v>139</v>
      </c>
      <c r="BD154" s="82"/>
    </row>
    <row r="155" spans="1:56" ht="37.5" x14ac:dyDescent="0.3">
      <c r="A155" s="61" t="s">
        <v>207</v>
      </c>
      <c r="B155" s="89" t="s">
        <v>47</v>
      </c>
      <c r="C155" s="96" t="s">
        <v>96</v>
      </c>
      <c r="D155" s="4">
        <v>0</v>
      </c>
      <c r="E155" s="4"/>
      <c r="F155" s="4">
        <f t="shared" si="316"/>
        <v>0</v>
      </c>
      <c r="G155" s="4"/>
      <c r="H155" s="4">
        <f t="shared" si="520"/>
        <v>0</v>
      </c>
      <c r="I155" s="4"/>
      <c r="J155" s="4">
        <f t="shared" si="521"/>
        <v>0</v>
      </c>
      <c r="K155" s="4"/>
      <c r="L155" s="4">
        <f t="shared" si="522"/>
        <v>0</v>
      </c>
      <c r="M155" s="4"/>
      <c r="N155" s="4">
        <f t="shared" si="523"/>
        <v>0</v>
      </c>
      <c r="O155" s="4"/>
      <c r="P155" s="4">
        <f t="shared" si="524"/>
        <v>0</v>
      </c>
      <c r="Q155" s="4"/>
      <c r="R155" s="3">
        <f t="shared" si="507"/>
        <v>0</v>
      </c>
      <c r="S155" s="32"/>
      <c r="T155" s="3">
        <f t="shared" si="525"/>
        <v>0</v>
      </c>
      <c r="U155" s="27"/>
      <c r="V155" s="35">
        <f t="shared" si="526"/>
        <v>0</v>
      </c>
      <c r="W155" s="4">
        <v>726.6</v>
      </c>
      <c r="X155" s="4"/>
      <c r="Y155" s="4">
        <f t="shared" si="317"/>
        <v>726.6</v>
      </c>
      <c r="Z155" s="4"/>
      <c r="AA155" s="4">
        <f t="shared" si="527"/>
        <v>726.6</v>
      </c>
      <c r="AB155" s="4"/>
      <c r="AC155" s="4">
        <f t="shared" si="528"/>
        <v>726.6</v>
      </c>
      <c r="AD155" s="4"/>
      <c r="AE155" s="4">
        <f t="shared" si="529"/>
        <v>726.6</v>
      </c>
      <c r="AF155" s="4"/>
      <c r="AG155" s="4">
        <f t="shared" si="530"/>
        <v>726.6</v>
      </c>
      <c r="AH155" s="4">
        <v>1358.7619999999999</v>
      </c>
      <c r="AI155" s="3">
        <f t="shared" si="508"/>
        <v>2085.3620000000001</v>
      </c>
      <c r="AJ155" s="32">
        <v>-157.262</v>
      </c>
      <c r="AK155" s="3">
        <f t="shared" si="531"/>
        <v>1928.1000000000001</v>
      </c>
      <c r="AL155" s="27"/>
      <c r="AM155" s="35">
        <f t="shared" si="532"/>
        <v>1928.1000000000001</v>
      </c>
      <c r="AN155" s="3">
        <v>0</v>
      </c>
      <c r="AO155" s="3">
        <v>0</v>
      </c>
      <c r="AP155" s="3">
        <f t="shared" si="318"/>
        <v>0</v>
      </c>
      <c r="AQ155" s="3"/>
      <c r="AR155" s="3">
        <f t="shared" si="533"/>
        <v>0</v>
      </c>
      <c r="AS155" s="3"/>
      <c r="AT155" s="3">
        <f t="shared" si="534"/>
        <v>0</v>
      </c>
      <c r="AU155" s="3"/>
      <c r="AV155" s="3">
        <f t="shared" si="535"/>
        <v>0</v>
      </c>
      <c r="AW155" s="3"/>
      <c r="AX155" s="3">
        <f t="shared" si="536"/>
        <v>0</v>
      </c>
      <c r="AY155" s="3"/>
      <c r="AZ155" s="3">
        <f t="shared" si="509"/>
        <v>0</v>
      </c>
      <c r="BA155" s="30"/>
      <c r="BB155" s="35">
        <f t="shared" si="537"/>
        <v>0</v>
      </c>
      <c r="BC155" s="82" t="s">
        <v>140</v>
      </c>
      <c r="BD155" s="82"/>
    </row>
    <row r="156" spans="1:56" ht="37.5" x14ac:dyDescent="0.3">
      <c r="A156" s="61" t="s">
        <v>208</v>
      </c>
      <c r="B156" s="89" t="s">
        <v>48</v>
      </c>
      <c r="C156" s="96" t="s">
        <v>96</v>
      </c>
      <c r="D156" s="4">
        <v>0</v>
      </c>
      <c r="E156" s="4"/>
      <c r="F156" s="4">
        <f t="shared" si="316"/>
        <v>0</v>
      </c>
      <c r="G156" s="4"/>
      <c r="H156" s="4">
        <f t="shared" si="520"/>
        <v>0</v>
      </c>
      <c r="I156" s="4"/>
      <c r="J156" s="4">
        <f t="shared" si="521"/>
        <v>0</v>
      </c>
      <c r="K156" s="4"/>
      <c r="L156" s="4">
        <f t="shared" si="522"/>
        <v>0</v>
      </c>
      <c r="M156" s="4"/>
      <c r="N156" s="4">
        <f t="shared" si="523"/>
        <v>0</v>
      </c>
      <c r="O156" s="4"/>
      <c r="P156" s="4">
        <f t="shared" si="524"/>
        <v>0</v>
      </c>
      <c r="Q156" s="4"/>
      <c r="R156" s="3">
        <f t="shared" si="507"/>
        <v>0</v>
      </c>
      <c r="S156" s="32"/>
      <c r="T156" s="3">
        <f t="shared" si="525"/>
        <v>0</v>
      </c>
      <c r="U156" s="27"/>
      <c r="V156" s="35">
        <f t="shared" si="526"/>
        <v>0</v>
      </c>
      <c r="W156" s="4">
        <v>0</v>
      </c>
      <c r="X156" s="4">
        <v>0</v>
      </c>
      <c r="Y156" s="4">
        <f t="shared" si="317"/>
        <v>0</v>
      </c>
      <c r="Z156" s="4"/>
      <c r="AA156" s="4">
        <f t="shared" si="527"/>
        <v>0</v>
      </c>
      <c r="AB156" s="4"/>
      <c r="AC156" s="4">
        <f t="shared" si="528"/>
        <v>0</v>
      </c>
      <c r="AD156" s="4"/>
      <c r="AE156" s="4">
        <f t="shared" si="529"/>
        <v>0</v>
      </c>
      <c r="AF156" s="4"/>
      <c r="AG156" s="4">
        <f t="shared" si="530"/>
        <v>0</v>
      </c>
      <c r="AH156" s="4"/>
      <c r="AI156" s="3">
        <f t="shared" si="508"/>
        <v>0</v>
      </c>
      <c r="AJ156" s="32"/>
      <c r="AK156" s="3">
        <f t="shared" si="531"/>
        <v>0</v>
      </c>
      <c r="AL156" s="27"/>
      <c r="AM156" s="35">
        <f t="shared" si="532"/>
        <v>0</v>
      </c>
      <c r="AN156" s="3">
        <v>52000</v>
      </c>
      <c r="AO156" s="3"/>
      <c r="AP156" s="3">
        <f t="shared" si="318"/>
        <v>52000</v>
      </c>
      <c r="AQ156" s="3"/>
      <c r="AR156" s="3">
        <f t="shared" si="533"/>
        <v>52000</v>
      </c>
      <c r="AS156" s="3"/>
      <c r="AT156" s="3">
        <f t="shared" si="534"/>
        <v>52000</v>
      </c>
      <c r="AU156" s="3"/>
      <c r="AV156" s="3">
        <f t="shared" si="535"/>
        <v>52000</v>
      </c>
      <c r="AW156" s="3"/>
      <c r="AX156" s="3">
        <f t="shared" si="536"/>
        <v>52000</v>
      </c>
      <c r="AY156" s="3"/>
      <c r="AZ156" s="3">
        <f t="shared" si="509"/>
        <v>52000</v>
      </c>
      <c r="BA156" s="30"/>
      <c r="BB156" s="35">
        <f t="shared" si="537"/>
        <v>52000</v>
      </c>
      <c r="BC156" s="82" t="s">
        <v>141</v>
      </c>
      <c r="BD156" s="82"/>
    </row>
    <row r="157" spans="1:56" ht="37.5" x14ac:dyDescent="0.3">
      <c r="A157" s="61" t="s">
        <v>209</v>
      </c>
      <c r="B157" s="89" t="s">
        <v>298</v>
      </c>
      <c r="C157" s="96" t="s">
        <v>96</v>
      </c>
      <c r="D157" s="4">
        <v>0</v>
      </c>
      <c r="E157" s="4"/>
      <c r="F157" s="4">
        <f t="shared" si="316"/>
        <v>0</v>
      </c>
      <c r="G157" s="4"/>
      <c r="H157" s="4">
        <f t="shared" si="520"/>
        <v>0</v>
      </c>
      <c r="I157" s="4"/>
      <c r="J157" s="4">
        <f t="shared" si="521"/>
        <v>0</v>
      </c>
      <c r="K157" s="4"/>
      <c r="L157" s="4">
        <f t="shared" si="522"/>
        <v>0</v>
      </c>
      <c r="M157" s="4"/>
      <c r="N157" s="4">
        <f t="shared" si="523"/>
        <v>0</v>
      </c>
      <c r="O157" s="4"/>
      <c r="P157" s="4">
        <f t="shared" si="524"/>
        <v>0</v>
      </c>
      <c r="Q157" s="4"/>
      <c r="R157" s="3">
        <f t="shared" si="507"/>
        <v>0</v>
      </c>
      <c r="S157" s="32"/>
      <c r="T157" s="3">
        <f t="shared" si="525"/>
        <v>0</v>
      </c>
      <c r="U157" s="27"/>
      <c r="V157" s="35">
        <f t="shared" si="526"/>
        <v>0</v>
      </c>
      <c r="W157" s="4">
        <v>0</v>
      </c>
      <c r="X157" s="4">
        <v>0</v>
      </c>
      <c r="Y157" s="4">
        <f t="shared" si="317"/>
        <v>0</v>
      </c>
      <c r="Z157" s="4"/>
      <c r="AA157" s="4">
        <f t="shared" si="527"/>
        <v>0</v>
      </c>
      <c r="AB157" s="4"/>
      <c r="AC157" s="4">
        <f t="shared" si="528"/>
        <v>0</v>
      </c>
      <c r="AD157" s="4"/>
      <c r="AE157" s="4">
        <f t="shared" si="529"/>
        <v>0</v>
      </c>
      <c r="AF157" s="4"/>
      <c r="AG157" s="4">
        <f t="shared" si="530"/>
        <v>0</v>
      </c>
      <c r="AH157" s="4"/>
      <c r="AI157" s="3">
        <f t="shared" si="508"/>
        <v>0</v>
      </c>
      <c r="AJ157" s="32"/>
      <c r="AK157" s="3">
        <f t="shared" si="531"/>
        <v>0</v>
      </c>
      <c r="AL157" s="27"/>
      <c r="AM157" s="35">
        <f t="shared" si="532"/>
        <v>0</v>
      </c>
      <c r="AN157" s="3">
        <v>7956</v>
      </c>
      <c r="AO157" s="3"/>
      <c r="AP157" s="3">
        <f t="shared" si="318"/>
        <v>7956</v>
      </c>
      <c r="AQ157" s="3"/>
      <c r="AR157" s="3">
        <f t="shared" si="533"/>
        <v>7956</v>
      </c>
      <c r="AS157" s="3"/>
      <c r="AT157" s="3">
        <f t="shared" si="534"/>
        <v>7956</v>
      </c>
      <c r="AU157" s="3"/>
      <c r="AV157" s="3">
        <f t="shared" si="535"/>
        <v>7956</v>
      </c>
      <c r="AW157" s="3"/>
      <c r="AX157" s="3">
        <f t="shared" si="536"/>
        <v>7956</v>
      </c>
      <c r="AY157" s="3"/>
      <c r="AZ157" s="3">
        <f t="shared" si="509"/>
        <v>7956</v>
      </c>
      <c r="BA157" s="30"/>
      <c r="BB157" s="35">
        <f t="shared" si="537"/>
        <v>7956</v>
      </c>
      <c r="BC157" s="82" t="s">
        <v>142</v>
      </c>
      <c r="BD157" s="82"/>
    </row>
    <row r="158" spans="1:56" ht="37.5" x14ac:dyDescent="0.3">
      <c r="A158" s="61" t="s">
        <v>210</v>
      </c>
      <c r="B158" s="89" t="s">
        <v>249</v>
      </c>
      <c r="C158" s="96" t="s">
        <v>96</v>
      </c>
      <c r="D158" s="4">
        <v>1963.9</v>
      </c>
      <c r="E158" s="4"/>
      <c r="F158" s="4">
        <f t="shared" si="316"/>
        <v>1963.9</v>
      </c>
      <c r="G158" s="4"/>
      <c r="H158" s="4">
        <f t="shared" si="520"/>
        <v>1963.9</v>
      </c>
      <c r="I158" s="4"/>
      <c r="J158" s="4">
        <f t="shared" si="521"/>
        <v>1963.9</v>
      </c>
      <c r="K158" s="4"/>
      <c r="L158" s="4">
        <f t="shared" si="522"/>
        <v>1963.9</v>
      </c>
      <c r="M158" s="4"/>
      <c r="N158" s="4">
        <f t="shared" si="523"/>
        <v>1963.9</v>
      </c>
      <c r="O158" s="4"/>
      <c r="P158" s="4">
        <f t="shared" si="524"/>
        <v>1963.9</v>
      </c>
      <c r="Q158" s="4">
        <v>-1295.9939999999999</v>
      </c>
      <c r="R158" s="3">
        <f t="shared" si="507"/>
        <v>667.90600000000018</v>
      </c>
      <c r="S158" s="32"/>
      <c r="T158" s="3">
        <f t="shared" si="525"/>
        <v>667.90600000000018</v>
      </c>
      <c r="U158" s="27"/>
      <c r="V158" s="35">
        <f t="shared" si="526"/>
        <v>667.90600000000018</v>
      </c>
      <c r="W158" s="4">
        <v>0</v>
      </c>
      <c r="X158" s="4">
        <v>0</v>
      </c>
      <c r="Y158" s="4">
        <f t="shared" si="317"/>
        <v>0</v>
      </c>
      <c r="Z158" s="4"/>
      <c r="AA158" s="4">
        <f t="shared" si="527"/>
        <v>0</v>
      </c>
      <c r="AB158" s="4"/>
      <c r="AC158" s="4">
        <f t="shared" si="528"/>
        <v>0</v>
      </c>
      <c r="AD158" s="4"/>
      <c r="AE158" s="4">
        <f t="shared" si="529"/>
        <v>0</v>
      </c>
      <c r="AF158" s="4"/>
      <c r="AG158" s="4">
        <f t="shared" si="530"/>
        <v>0</v>
      </c>
      <c r="AH158" s="4"/>
      <c r="AI158" s="3">
        <f t="shared" si="508"/>
        <v>0</v>
      </c>
      <c r="AJ158" s="32"/>
      <c r="AK158" s="3">
        <f t="shared" si="531"/>
        <v>0</v>
      </c>
      <c r="AL158" s="27"/>
      <c r="AM158" s="35">
        <f t="shared" si="532"/>
        <v>0</v>
      </c>
      <c r="AN158" s="3">
        <v>0</v>
      </c>
      <c r="AO158" s="3">
        <v>0</v>
      </c>
      <c r="AP158" s="3">
        <f t="shared" si="318"/>
        <v>0</v>
      </c>
      <c r="AQ158" s="3"/>
      <c r="AR158" s="3">
        <f t="shared" si="533"/>
        <v>0</v>
      </c>
      <c r="AS158" s="3"/>
      <c r="AT158" s="3">
        <f t="shared" si="534"/>
        <v>0</v>
      </c>
      <c r="AU158" s="3"/>
      <c r="AV158" s="3">
        <f t="shared" si="535"/>
        <v>0</v>
      </c>
      <c r="AW158" s="3"/>
      <c r="AX158" s="3">
        <f t="shared" si="536"/>
        <v>0</v>
      </c>
      <c r="AY158" s="3"/>
      <c r="AZ158" s="3">
        <f t="shared" si="509"/>
        <v>0</v>
      </c>
      <c r="BA158" s="30"/>
      <c r="BB158" s="35">
        <f t="shared" si="537"/>
        <v>0</v>
      </c>
      <c r="BC158" s="82" t="s">
        <v>143</v>
      </c>
      <c r="BD158" s="82"/>
    </row>
    <row r="159" spans="1:56" ht="37.5" x14ac:dyDescent="0.3">
      <c r="A159" s="61" t="s">
        <v>211</v>
      </c>
      <c r="B159" s="89" t="s">
        <v>250</v>
      </c>
      <c r="C159" s="96" t="s">
        <v>96</v>
      </c>
      <c r="D159" s="4">
        <v>0</v>
      </c>
      <c r="E159" s="4"/>
      <c r="F159" s="4">
        <f t="shared" si="316"/>
        <v>0</v>
      </c>
      <c r="G159" s="4">
        <v>7350</v>
      </c>
      <c r="H159" s="4">
        <f t="shared" si="520"/>
        <v>7350</v>
      </c>
      <c r="I159" s="4"/>
      <c r="J159" s="4">
        <f t="shared" si="521"/>
        <v>7350</v>
      </c>
      <c r="K159" s="4"/>
      <c r="L159" s="4">
        <f t="shared" si="522"/>
        <v>7350</v>
      </c>
      <c r="M159" s="4"/>
      <c r="N159" s="4">
        <f t="shared" si="523"/>
        <v>7350</v>
      </c>
      <c r="O159" s="4"/>
      <c r="P159" s="4">
        <f t="shared" si="524"/>
        <v>7350</v>
      </c>
      <c r="Q159" s="4"/>
      <c r="R159" s="3">
        <f t="shared" si="507"/>
        <v>7350</v>
      </c>
      <c r="S159" s="32"/>
      <c r="T159" s="3">
        <f t="shared" si="525"/>
        <v>7350</v>
      </c>
      <c r="U159" s="27"/>
      <c r="V159" s="35">
        <f t="shared" si="526"/>
        <v>7350</v>
      </c>
      <c r="W159" s="4">
        <v>51950</v>
      </c>
      <c r="X159" s="4"/>
      <c r="Y159" s="4">
        <f t="shared" si="317"/>
        <v>51950</v>
      </c>
      <c r="Z159" s="4"/>
      <c r="AA159" s="4">
        <f t="shared" si="527"/>
        <v>51950</v>
      </c>
      <c r="AB159" s="4">
        <v>-51950</v>
      </c>
      <c r="AC159" s="4">
        <f t="shared" si="528"/>
        <v>0</v>
      </c>
      <c r="AD159" s="4"/>
      <c r="AE159" s="4">
        <f t="shared" si="529"/>
        <v>0</v>
      </c>
      <c r="AF159" s="4"/>
      <c r="AG159" s="4">
        <f t="shared" si="530"/>
        <v>0</v>
      </c>
      <c r="AH159" s="4"/>
      <c r="AI159" s="3">
        <f t="shared" si="508"/>
        <v>0</v>
      </c>
      <c r="AJ159" s="32"/>
      <c r="AK159" s="3">
        <f t="shared" si="531"/>
        <v>0</v>
      </c>
      <c r="AL159" s="27"/>
      <c r="AM159" s="35">
        <f t="shared" si="532"/>
        <v>0</v>
      </c>
      <c r="AN159" s="3">
        <v>124630</v>
      </c>
      <c r="AO159" s="3"/>
      <c r="AP159" s="3">
        <f t="shared" si="318"/>
        <v>124630</v>
      </c>
      <c r="AQ159" s="3"/>
      <c r="AR159" s="3">
        <f t="shared" si="533"/>
        <v>124630</v>
      </c>
      <c r="AS159" s="3">
        <v>-124630</v>
      </c>
      <c r="AT159" s="3">
        <f t="shared" si="534"/>
        <v>0</v>
      </c>
      <c r="AU159" s="3"/>
      <c r="AV159" s="3">
        <f t="shared" si="535"/>
        <v>0</v>
      </c>
      <c r="AW159" s="3"/>
      <c r="AX159" s="3">
        <f t="shared" si="536"/>
        <v>0</v>
      </c>
      <c r="AY159" s="3"/>
      <c r="AZ159" s="3">
        <f t="shared" si="509"/>
        <v>0</v>
      </c>
      <c r="BA159" s="30"/>
      <c r="BB159" s="35">
        <f t="shared" si="537"/>
        <v>0</v>
      </c>
      <c r="BC159" s="82" t="s">
        <v>144</v>
      </c>
      <c r="BD159" s="82"/>
    </row>
    <row r="160" spans="1:56" ht="37.5" x14ac:dyDescent="0.3">
      <c r="A160" s="61" t="s">
        <v>212</v>
      </c>
      <c r="B160" s="89" t="s">
        <v>49</v>
      </c>
      <c r="C160" s="96" t="s">
        <v>96</v>
      </c>
      <c r="D160" s="4">
        <f>D162+D163</f>
        <v>194984.1</v>
      </c>
      <c r="E160" s="4">
        <f>E162+E163</f>
        <v>0</v>
      </c>
      <c r="F160" s="4">
        <f t="shared" si="316"/>
        <v>194984.1</v>
      </c>
      <c r="G160" s="4">
        <f>G162+G163</f>
        <v>0</v>
      </c>
      <c r="H160" s="4">
        <f t="shared" si="520"/>
        <v>194984.1</v>
      </c>
      <c r="I160" s="4">
        <f>I162+I163</f>
        <v>0</v>
      </c>
      <c r="J160" s="4">
        <f t="shared" si="521"/>
        <v>194984.1</v>
      </c>
      <c r="K160" s="4">
        <f>K162+K163</f>
        <v>0</v>
      </c>
      <c r="L160" s="4">
        <f t="shared" si="522"/>
        <v>194984.1</v>
      </c>
      <c r="M160" s="4">
        <f>M162+M163</f>
        <v>0</v>
      </c>
      <c r="N160" s="4">
        <f t="shared" si="523"/>
        <v>194984.1</v>
      </c>
      <c r="O160" s="4">
        <f>O162+O163</f>
        <v>0</v>
      </c>
      <c r="P160" s="4">
        <f t="shared" si="524"/>
        <v>194984.1</v>
      </c>
      <c r="Q160" s="4">
        <f>Q162+Q163</f>
        <v>21592.924999999999</v>
      </c>
      <c r="R160" s="3">
        <f t="shared" si="507"/>
        <v>216577.02499999999</v>
      </c>
      <c r="S160" s="32">
        <f>S162+S163</f>
        <v>0</v>
      </c>
      <c r="T160" s="3">
        <f t="shared" si="525"/>
        <v>216577.02499999999</v>
      </c>
      <c r="U160" s="27">
        <f>U162+U163</f>
        <v>0</v>
      </c>
      <c r="V160" s="35">
        <f t="shared" si="526"/>
        <v>216577.02499999999</v>
      </c>
      <c r="W160" s="4">
        <f t="shared" ref="W160:AN160" si="538">W162+W163</f>
        <v>0</v>
      </c>
      <c r="X160" s="4">
        <f t="shared" ref="X160:Z160" si="539">X162+X163</f>
        <v>0</v>
      </c>
      <c r="Y160" s="4">
        <f t="shared" si="317"/>
        <v>0</v>
      </c>
      <c r="Z160" s="4">
        <f t="shared" si="539"/>
        <v>0</v>
      </c>
      <c r="AA160" s="4">
        <f t="shared" si="527"/>
        <v>0</v>
      </c>
      <c r="AB160" s="4">
        <f t="shared" ref="AB160" si="540">AB162+AB163</f>
        <v>0</v>
      </c>
      <c r="AC160" s="4">
        <f t="shared" si="528"/>
        <v>0</v>
      </c>
      <c r="AD160" s="4">
        <f t="shared" ref="AD160:AF160" si="541">AD162+AD163</f>
        <v>0</v>
      </c>
      <c r="AE160" s="4">
        <f t="shared" si="529"/>
        <v>0</v>
      </c>
      <c r="AF160" s="4">
        <f t="shared" si="541"/>
        <v>0</v>
      </c>
      <c r="AG160" s="4">
        <f t="shared" si="530"/>
        <v>0</v>
      </c>
      <c r="AH160" s="4">
        <f t="shared" ref="AH160:AJ160" si="542">AH162+AH163</f>
        <v>0</v>
      </c>
      <c r="AI160" s="3">
        <f t="shared" si="508"/>
        <v>0</v>
      </c>
      <c r="AJ160" s="32">
        <f t="shared" si="542"/>
        <v>0</v>
      </c>
      <c r="AK160" s="3">
        <f t="shared" si="531"/>
        <v>0</v>
      </c>
      <c r="AL160" s="27">
        <f t="shared" ref="AL160" si="543">AL162+AL163</f>
        <v>0</v>
      </c>
      <c r="AM160" s="35">
        <f t="shared" si="532"/>
        <v>0</v>
      </c>
      <c r="AN160" s="4">
        <f t="shared" si="538"/>
        <v>0</v>
      </c>
      <c r="AO160" s="3">
        <f t="shared" ref="AO160:AQ160" si="544">AO162+AO163</f>
        <v>0</v>
      </c>
      <c r="AP160" s="3">
        <f t="shared" si="318"/>
        <v>0</v>
      </c>
      <c r="AQ160" s="3">
        <f t="shared" si="544"/>
        <v>0</v>
      </c>
      <c r="AR160" s="3">
        <f t="shared" si="533"/>
        <v>0</v>
      </c>
      <c r="AS160" s="3">
        <f t="shared" ref="AS160:AU160" si="545">AS162+AS163</f>
        <v>0</v>
      </c>
      <c r="AT160" s="3">
        <f t="shared" si="534"/>
        <v>0</v>
      </c>
      <c r="AU160" s="3">
        <f t="shared" si="545"/>
        <v>0</v>
      </c>
      <c r="AV160" s="3">
        <f t="shared" si="535"/>
        <v>0</v>
      </c>
      <c r="AW160" s="3">
        <f t="shared" ref="AW160:AY160" si="546">AW162+AW163</f>
        <v>0</v>
      </c>
      <c r="AX160" s="3">
        <f t="shared" si="536"/>
        <v>0</v>
      </c>
      <c r="AY160" s="3">
        <f t="shared" si="546"/>
        <v>0</v>
      </c>
      <c r="AZ160" s="3">
        <f t="shared" si="509"/>
        <v>0</v>
      </c>
      <c r="BA160" s="30">
        <f t="shared" ref="BA160" si="547">BA162+BA163</f>
        <v>0</v>
      </c>
      <c r="BB160" s="35">
        <f t="shared" si="537"/>
        <v>0</v>
      </c>
      <c r="BC160" s="82"/>
      <c r="BD160" s="82"/>
    </row>
    <row r="161" spans="1:56" s="5" customFormat="1" hidden="1" x14ac:dyDescent="0.3">
      <c r="A161" s="12"/>
      <c r="B161" s="13" t="s">
        <v>5</v>
      </c>
      <c r="C161" s="17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32"/>
      <c r="T161" s="4"/>
      <c r="U161" s="27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32"/>
      <c r="AK161" s="4"/>
      <c r="AL161" s="27"/>
      <c r="AM161" s="4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0"/>
      <c r="BB161" s="3"/>
      <c r="BD161" s="5">
        <v>0</v>
      </c>
    </row>
    <row r="162" spans="1:56" s="5" customFormat="1" hidden="1" x14ac:dyDescent="0.3">
      <c r="A162" s="12"/>
      <c r="B162" s="13" t="s">
        <v>6</v>
      </c>
      <c r="C162" s="17"/>
      <c r="D162" s="4">
        <v>194984.1</v>
      </c>
      <c r="E162" s="4"/>
      <c r="F162" s="4">
        <f t="shared" si="316"/>
        <v>194984.1</v>
      </c>
      <c r="G162" s="4"/>
      <c r="H162" s="4">
        <f t="shared" ref="H162:H164" si="548">F162+G162</f>
        <v>194984.1</v>
      </c>
      <c r="I162" s="4"/>
      <c r="J162" s="4">
        <f t="shared" ref="J162:J164" si="549">H162+I162</f>
        <v>194984.1</v>
      </c>
      <c r="K162" s="4"/>
      <c r="L162" s="4">
        <f t="shared" ref="L162:L164" si="550">J162+K162</f>
        <v>194984.1</v>
      </c>
      <c r="M162" s="4"/>
      <c r="N162" s="4">
        <f>L162+M162</f>
        <v>194984.1</v>
      </c>
      <c r="O162" s="4"/>
      <c r="P162" s="4">
        <f>N162+O162</f>
        <v>194984.1</v>
      </c>
      <c r="Q162" s="4">
        <v>21592.924999999999</v>
      </c>
      <c r="R162" s="4">
        <f t="shared" si="507"/>
        <v>216577.02499999999</v>
      </c>
      <c r="S162" s="32"/>
      <c r="T162" s="4">
        <f t="shared" ref="T162:T164" si="551">R162+S162</f>
        <v>216577.02499999999</v>
      </c>
      <c r="U162" s="27"/>
      <c r="V162" s="4">
        <f t="shared" ref="V162:V164" si="552">T162+U162</f>
        <v>216577.02499999999</v>
      </c>
      <c r="W162" s="4">
        <v>0</v>
      </c>
      <c r="X162" s="4">
        <v>0</v>
      </c>
      <c r="Y162" s="4">
        <f t="shared" si="317"/>
        <v>0</v>
      </c>
      <c r="Z162" s="4">
        <v>0</v>
      </c>
      <c r="AA162" s="4">
        <f t="shared" ref="AA162:AA164" si="553">Y162+Z162</f>
        <v>0</v>
      </c>
      <c r="AB162" s="4">
        <v>0</v>
      </c>
      <c r="AC162" s="4">
        <f t="shared" ref="AC162:AC164" si="554">AA162+AB162</f>
        <v>0</v>
      </c>
      <c r="AD162" s="4">
        <v>0</v>
      </c>
      <c r="AE162" s="4">
        <f t="shared" ref="AE162:AE164" si="555">AC162+AD162</f>
        <v>0</v>
      </c>
      <c r="AF162" s="4">
        <v>0</v>
      </c>
      <c r="AG162" s="4">
        <f t="shared" ref="AG162:AG164" si="556">AE162+AF162</f>
        <v>0</v>
      </c>
      <c r="AH162" s="4">
        <v>0</v>
      </c>
      <c r="AI162" s="4">
        <f t="shared" si="508"/>
        <v>0</v>
      </c>
      <c r="AJ162" s="32">
        <v>0</v>
      </c>
      <c r="AK162" s="4">
        <f t="shared" ref="AK162:AK164" si="557">AI162+AJ162</f>
        <v>0</v>
      </c>
      <c r="AL162" s="27">
        <v>0</v>
      </c>
      <c r="AM162" s="4">
        <f t="shared" ref="AM162:AM164" si="558">AK162+AL162</f>
        <v>0</v>
      </c>
      <c r="AN162" s="3">
        <v>0</v>
      </c>
      <c r="AO162" s="3">
        <v>0</v>
      </c>
      <c r="AP162" s="3">
        <f t="shared" si="318"/>
        <v>0</v>
      </c>
      <c r="AQ162" s="3"/>
      <c r="AR162" s="3">
        <f t="shared" ref="AR162:AR164" si="559">AP162+AQ162</f>
        <v>0</v>
      </c>
      <c r="AS162" s="3"/>
      <c r="AT162" s="3">
        <f t="shared" ref="AT162:AT164" si="560">AR162+AS162</f>
        <v>0</v>
      </c>
      <c r="AU162" s="3"/>
      <c r="AV162" s="3">
        <f t="shared" ref="AV162:AV164" si="561">AT162+AU162</f>
        <v>0</v>
      </c>
      <c r="AW162" s="3"/>
      <c r="AX162" s="3">
        <f t="shared" ref="AX162:AX164" si="562">AV162+AW162</f>
        <v>0</v>
      </c>
      <c r="AY162" s="3"/>
      <c r="AZ162" s="3">
        <f t="shared" si="509"/>
        <v>0</v>
      </c>
      <c r="BA162" s="30"/>
      <c r="BB162" s="3">
        <f t="shared" ref="BB162:BB164" si="563">AZ162+BA162</f>
        <v>0</v>
      </c>
      <c r="BC162" s="5" t="s">
        <v>145</v>
      </c>
      <c r="BD162" s="5">
        <v>0</v>
      </c>
    </row>
    <row r="163" spans="1:56" s="5" customFormat="1" hidden="1" x14ac:dyDescent="0.3">
      <c r="A163" s="12"/>
      <c r="B163" s="13" t="s">
        <v>12</v>
      </c>
      <c r="C163" s="17"/>
      <c r="D163" s="4"/>
      <c r="E163" s="4"/>
      <c r="F163" s="4">
        <f t="shared" si="316"/>
        <v>0</v>
      </c>
      <c r="G163" s="4"/>
      <c r="H163" s="4">
        <f t="shared" si="548"/>
        <v>0</v>
      </c>
      <c r="I163" s="4"/>
      <c r="J163" s="4">
        <f t="shared" si="549"/>
        <v>0</v>
      </c>
      <c r="K163" s="4"/>
      <c r="L163" s="4">
        <f t="shared" si="550"/>
        <v>0</v>
      </c>
      <c r="M163" s="4"/>
      <c r="N163" s="4">
        <f>L163+M163</f>
        <v>0</v>
      </c>
      <c r="O163" s="4"/>
      <c r="P163" s="4">
        <f>N163+O163</f>
        <v>0</v>
      </c>
      <c r="Q163" s="4"/>
      <c r="R163" s="4">
        <f t="shared" si="507"/>
        <v>0</v>
      </c>
      <c r="S163" s="32"/>
      <c r="T163" s="4">
        <f t="shared" si="551"/>
        <v>0</v>
      </c>
      <c r="U163" s="27"/>
      <c r="V163" s="4">
        <f t="shared" si="552"/>
        <v>0</v>
      </c>
      <c r="W163" s="4"/>
      <c r="X163" s="4"/>
      <c r="Y163" s="4">
        <f t="shared" si="317"/>
        <v>0</v>
      </c>
      <c r="Z163" s="4"/>
      <c r="AA163" s="4">
        <f t="shared" si="553"/>
        <v>0</v>
      </c>
      <c r="AB163" s="4"/>
      <c r="AC163" s="4">
        <f t="shared" si="554"/>
        <v>0</v>
      </c>
      <c r="AD163" s="4"/>
      <c r="AE163" s="4">
        <f t="shared" si="555"/>
        <v>0</v>
      </c>
      <c r="AF163" s="4"/>
      <c r="AG163" s="4">
        <f t="shared" si="556"/>
        <v>0</v>
      </c>
      <c r="AH163" s="4"/>
      <c r="AI163" s="4">
        <f t="shared" si="508"/>
        <v>0</v>
      </c>
      <c r="AJ163" s="32"/>
      <c r="AK163" s="4">
        <f t="shared" si="557"/>
        <v>0</v>
      </c>
      <c r="AL163" s="27"/>
      <c r="AM163" s="4">
        <f t="shared" si="558"/>
        <v>0</v>
      </c>
      <c r="AN163" s="3"/>
      <c r="AO163" s="3"/>
      <c r="AP163" s="3">
        <f t="shared" si="318"/>
        <v>0</v>
      </c>
      <c r="AQ163" s="3"/>
      <c r="AR163" s="3">
        <f t="shared" si="559"/>
        <v>0</v>
      </c>
      <c r="AS163" s="3"/>
      <c r="AT163" s="3">
        <f t="shared" si="560"/>
        <v>0</v>
      </c>
      <c r="AU163" s="3"/>
      <c r="AV163" s="3">
        <f t="shared" si="561"/>
        <v>0</v>
      </c>
      <c r="AW163" s="3"/>
      <c r="AX163" s="3">
        <f t="shared" si="562"/>
        <v>0</v>
      </c>
      <c r="AY163" s="3"/>
      <c r="AZ163" s="3">
        <f t="shared" si="509"/>
        <v>0</v>
      </c>
      <c r="BA163" s="30"/>
      <c r="BB163" s="3">
        <f t="shared" si="563"/>
        <v>0</v>
      </c>
      <c r="BD163" s="5">
        <v>0</v>
      </c>
    </row>
    <row r="164" spans="1:56" ht="37.5" x14ac:dyDescent="0.3">
      <c r="A164" s="61" t="s">
        <v>213</v>
      </c>
      <c r="B164" s="89" t="s">
        <v>50</v>
      </c>
      <c r="C164" s="96" t="s">
        <v>96</v>
      </c>
      <c r="D164" s="4">
        <f>D166</f>
        <v>142196.6</v>
      </c>
      <c r="E164" s="4">
        <f>E166</f>
        <v>0</v>
      </c>
      <c r="F164" s="4">
        <f t="shared" si="316"/>
        <v>142196.6</v>
      </c>
      <c r="G164" s="4">
        <f>G166</f>
        <v>0</v>
      </c>
      <c r="H164" s="4">
        <f t="shared" si="548"/>
        <v>142196.6</v>
      </c>
      <c r="I164" s="4">
        <f>I166</f>
        <v>0</v>
      </c>
      <c r="J164" s="4">
        <f t="shared" si="549"/>
        <v>142196.6</v>
      </c>
      <c r="K164" s="4">
        <f>K166</f>
        <v>0</v>
      </c>
      <c r="L164" s="4">
        <f t="shared" si="550"/>
        <v>142196.6</v>
      </c>
      <c r="M164" s="4">
        <f>M166</f>
        <v>0</v>
      </c>
      <c r="N164" s="4">
        <f>L164+M164</f>
        <v>142196.6</v>
      </c>
      <c r="O164" s="4">
        <f>O166</f>
        <v>0</v>
      </c>
      <c r="P164" s="4">
        <f>N164+O164</f>
        <v>142196.6</v>
      </c>
      <c r="Q164" s="4">
        <f>Q166</f>
        <v>0</v>
      </c>
      <c r="R164" s="3">
        <f t="shared" si="507"/>
        <v>142196.6</v>
      </c>
      <c r="S164" s="32">
        <f>S166</f>
        <v>0</v>
      </c>
      <c r="T164" s="3">
        <f t="shared" si="551"/>
        <v>142196.6</v>
      </c>
      <c r="U164" s="27">
        <f>U166</f>
        <v>0</v>
      </c>
      <c r="V164" s="35">
        <f t="shared" si="552"/>
        <v>142196.6</v>
      </c>
      <c r="W164" s="4">
        <f t="shared" ref="W164:AN164" si="564">W166</f>
        <v>0</v>
      </c>
      <c r="X164" s="4">
        <f t="shared" ref="X164:Z164" si="565">X166</f>
        <v>0</v>
      </c>
      <c r="Y164" s="4">
        <f t="shared" si="317"/>
        <v>0</v>
      </c>
      <c r="Z164" s="4">
        <f t="shared" si="565"/>
        <v>0</v>
      </c>
      <c r="AA164" s="4">
        <f t="shared" si="553"/>
        <v>0</v>
      </c>
      <c r="AB164" s="4">
        <f t="shared" ref="AB164" si="566">AB166</f>
        <v>0</v>
      </c>
      <c r="AC164" s="4">
        <f t="shared" si="554"/>
        <v>0</v>
      </c>
      <c r="AD164" s="4">
        <f t="shared" ref="AD164:AF164" si="567">AD166</f>
        <v>0</v>
      </c>
      <c r="AE164" s="4">
        <f t="shared" si="555"/>
        <v>0</v>
      </c>
      <c r="AF164" s="4">
        <f t="shared" si="567"/>
        <v>0</v>
      </c>
      <c r="AG164" s="4">
        <f t="shared" si="556"/>
        <v>0</v>
      </c>
      <c r="AH164" s="4">
        <f t="shared" ref="AH164:AJ164" si="568">AH166</f>
        <v>0</v>
      </c>
      <c r="AI164" s="3">
        <f t="shared" si="508"/>
        <v>0</v>
      </c>
      <c r="AJ164" s="32">
        <f t="shared" si="568"/>
        <v>0</v>
      </c>
      <c r="AK164" s="3">
        <f t="shared" si="557"/>
        <v>0</v>
      </c>
      <c r="AL164" s="27">
        <f t="shared" ref="AL164" si="569">AL166</f>
        <v>0</v>
      </c>
      <c r="AM164" s="35">
        <f t="shared" si="558"/>
        <v>0</v>
      </c>
      <c r="AN164" s="4">
        <f t="shared" si="564"/>
        <v>0</v>
      </c>
      <c r="AO164" s="3">
        <f t="shared" ref="AO164:AQ164" si="570">AO166</f>
        <v>0</v>
      </c>
      <c r="AP164" s="3">
        <f t="shared" si="318"/>
        <v>0</v>
      </c>
      <c r="AQ164" s="3">
        <f t="shared" si="570"/>
        <v>0</v>
      </c>
      <c r="AR164" s="3">
        <f t="shared" si="559"/>
        <v>0</v>
      </c>
      <c r="AS164" s="3">
        <f t="shared" ref="AS164:AU164" si="571">AS166</f>
        <v>0</v>
      </c>
      <c r="AT164" s="3">
        <f t="shared" si="560"/>
        <v>0</v>
      </c>
      <c r="AU164" s="3">
        <f t="shared" si="571"/>
        <v>0</v>
      </c>
      <c r="AV164" s="3">
        <f t="shared" si="561"/>
        <v>0</v>
      </c>
      <c r="AW164" s="3">
        <f t="shared" ref="AW164:AY164" si="572">AW166</f>
        <v>0</v>
      </c>
      <c r="AX164" s="3">
        <f t="shared" si="562"/>
        <v>0</v>
      </c>
      <c r="AY164" s="3">
        <f t="shared" si="572"/>
        <v>0</v>
      </c>
      <c r="AZ164" s="3">
        <f t="shared" si="509"/>
        <v>0</v>
      </c>
      <c r="BA164" s="30">
        <f t="shared" ref="BA164" si="573">BA166</f>
        <v>0</v>
      </c>
      <c r="BB164" s="35">
        <f t="shared" si="563"/>
        <v>0</v>
      </c>
      <c r="BC164" s="82"/>
      <c r="BD164" s="82"/>
    </row>
    <row r="165" spans="1:56" s="5" customFormat="1" hidden="1" x14ac:dyDescent="0.3">
      <c r="A165" s="12"/>
      <c r="B165" s="13" t="s">
        <v>5</v>
      </c>
      <c r="C165" s="17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32"/>
      <c r="T165" s="4"/>
      <c r="U165" s="27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32"/>
      <c r="AK165" s="4"/>
      <c r="AL165" s="27"/>
      <c r="AM165" s="4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0"/>
      <c r="BB165" s="3"/>
      <c r="BD165" s="5">
        <v>0</v>
      </c>
    </row>
    <row r="166" spans="1:56" s="5" customFormat="1" hidden="1" x14ac:dyDescent="0.3">
      <c r="A166" s="12"/>
      <c r="B166" s="13" t="s">
        <v>6</v>
      </c>
      <c r="C166" s="17"/>
      <c r="D166" s="4">
        <v>142196.6</v>
      </c>
      <c r="E166" s="4"/>
      <c r="F166" s="4">
        <f t="shared" si="316"/>
        <v>142196.6</v>
      </c>
      <c r="G166" s="4"/>
      <c r="H166" s="4">
        <f t="shared" ref="H166:H175" si="574">F166+G166</f>
        <v>142196.6</v>
      </c>
      <c r="I166" s="4"/>
      <c r="J166" s="4">
        <f t="shared" ref="J166:J175" si="575">H166+I166</f>
        <v>142196.6</v>
      </c>
      <c r="K166" s="4"/>
      <c r="L166" s="4">
        <f t="shared" ref="L166:L175" si="576">J166+K166</f>
        <v>142196.6</v>
      </c>
      <c r="M166" s="4"/>
      <c r="N166" s="4">
        <f t="shared" ref="N166:N175" si="577">L166+M166</f>
        <v>142196.6</v>
      </c>
      <c r="O166" s="4"/>
      <c r="P166" s="4">
        <f t="shared" ref="P166:P175" si="578">N166+O166</f>
        <v>142196.6</v>
      </c>
      <c r="Q166" s="4"/>
      <c r="R166" s="4">
        <f t="shared" si="507"/>
        <v>142196.6</v>
      </c>
      <c r="S166" s="32"/>
      <c r="T166" s="4">
        <f t="shared" ref="T166:T174" si="579">R166+S166</f>
        <v>142196.6</v>
      </c>
      <c r="U166" s="27"/>
      <c r="V166" s="4">
        <f t="shared" ref="V166:V174" si="580">T166+U166</f>
        <v>142196.6</v>
      </c>
      <c r="W166" s="4">
        <v>0</v>
      </c>
      <c r="X166" s="4">
        <v>0</v>
      </c>
      <c r="Y166" s="4">
        <f t="shared" si="317"/>
        <v>0</v>
      </c>
      <c r="Z166" s="4">
        <v>0</v>
      </c>
      <c r="AA166" s="4">
        <f t="shared" ref="AA166:AA175" si="581">Y166+Z166</f>
        <v>0</v>
      </c>
      <c r="AB166" s="4">
        <v>0</v>
      </c>
      <c r="AC166" s="4">
        <f t="shared" ref="AC166:AC175" si="582">AA166+AB166</f>
        <v>0</v>
      </c>
      <c r="AD166" s="4">
        <v>0</v>
      </c>
      <c r="AE166" s="4">
        <f t="shared" ref="AE166:AE170" si="583">AC166+AD166</f>
        <v>0</v>
      </c>
      <c r="AF166" s="4">
        <v>0</v>
      </c>
      <c r="AG166" s="4">
        <f t="shared" ref="AG166:AG170" si="584">AE166+AF166</f>
        <v>0</v>
      </c>
      <c r="AH166" s="4">
        <v>0</v>
      </c>
      <c r="AI166" s="4">
        <f t="shared" si="508"/>
        <v>0</v>
      </c>
      <c r="AJ166" s="32">
        <v>0</v>
      </c>
      <c r="AK166" s="4">
        <f t="shared" ref="AK166:AK175" si="585">AI166+AJ166</f>
        <v>0</v>
      </c>
      <c r="AL166" s="27">
        <v>0</v>
      </c>
      <c r="AM166" s="4">
        <f t="shared" ref="AM166:AM175" si="586">AK166+AL166</f>
        <v>0</v>
      </c>
      <c r="AN166" s="3">
        <v>0</v>
      </c>
      <c r="AO166" s="3">
        <v>0</v>
      </c>
      <c r="AP166" s="3">
        <f t="shared" si="318"/>
        <v>0</v>
      </c>
      <c r="AQ166" s="3"/>
      <c r="AR166" s="3">
        <f t="shared" ref="AR166:AR175" si="587">AP166+AQ166</f>
        <v>0</v>
      </c>
      <c r="AS166" s="3"/>
      <c r="AT166" s="3">
        <f t="shared" ref="AT166:AT175" si="588">AR166+AS166</f>
        <v>0</v>
      </c>
      <c r="AU166" s="3"/>
      <c r="AV166" s="3">
        <f t="shared" ref="AV166:AV175" si="589">AT166+AU166</f>
        <v>0</v>
      </c>
      <c r="AW166" s="3"/>
      <c r="AX166" s="3">
        <f t="shared" ref="AX166:AX175" si="590">AV166+AW166</f>
        <v>0</v>
      </c>
      <c r="AY166" s="3"/>
      <c r="AZ166" s="3">
        <f t="shared" si="509"/>
        <v>0</v>
      </c>
      <c r="BA166" s="30"/>
      <c r="BB166" s="3">
        <f t="shared" ref="BB166:BB175" si="591">AZ166+BA166</f>
        <v>0</v>
      </c>
      <c r="BC166" s="5" t="s">
        <v>146</v>
      </c>
      <c r="BD166" s="5">
        <v>0</v>
      </c>
    </row>
    <row r="167" spans="1:56" s="5" customFormat="1" hidden="1" x14ac:dyDescent="0.3">
      <c r="A167" s="12"/>
      <c r="B167" s="13" t="s">
        <v>12</v>
      </c>
      <c r="C167" s="17"/>
      <c r="D167" s="4"/>
      <c r="E167" s="4"/>
      <c r="F167" s="4">
        <f t="shared" si="316"/>
        <v>0</v>
      </c>
      <c r="G167" s="4"/>
      <c r="H167" s="4">
        <f t="shared" si="574"/>
        <v>0</v>
      </c>
      <c r="I167" s="4"/>
      <c r="J167" s="4">
        <f t="shared" si="575"/>
        <v>0</v>
      </c>
      <c r="K167" s="4"/>
      <c r="L167" s="4">
        <f t="shared" si="576"/>
        <v>0</v>
      </c>
      <c r="M167" s="4"/>
      <c r="N167" s="4">
        <f t="shared" si="577"/>
        <v>0</v>
      </c>
      <c r="O167" s="4"/>
      <c r="P167" s="4">
        <f t="shared" si="578"/>
        <v>0</v>
      </c>
      <c r="Q167" s="4"/>
      <c r="R167" s="4">
        <f t="shared" si="507"/>
        <v>0</v>
      </c>
      <c r="S167" s="32"/>
      <c r="T167" s="4">
        <f t="shared" si="579"/>
        <v>0</v>
      </c>
      <c r="U167" s="27"/>
      <c r="V167" s="4">
        <f t="shared" si="580"/>
        <v>0</v>
      </c>
      <c r="W167" s="4"/>
      <c r="X167" s="4"/>
      <c r="Y167" s="4">
        <f t="shared" si="317"/>
        <v>0</v>
      </c>
      <c r="Z167" s="4"/>
      <c r="AA167" s="4">
        <f t="shared" si="581"/>
        <v>0</v>
      </c>
      <c r="AB167" s="4"/>
      <c r="AC167" s="4">
        <f t="shared" si="582"/>
        <v>0</v>
      </c>
      <c r="AD167" s="4"/>
      <c r="AE167" s="4">
        <f t="shared" si="583"/>
        <v>0</v>
      </c>
      <c r="AF167" s="4"/>
      <c r="AG167" s="4">
        <f t="shared" si="584"/>
        <v>0</v>
      </c>
      <c r="AH167" s="4"/>
      <c r="AI167" s="4">
        <f t="shared" si="508"/>
        <v>0</v>
      </c>
      <c r="AJ167" s="32"/>
      <c r="AK167" s="4">
        <f t="shared" si="585"/>
        <v>0</v>
      </c>
      <c r="AL167" s="27"/>
      <c r="AM167" s="4">
        <f t="shared" si="586"/>
        <v>0</v>
      </c>
      <c r="AN167" s="3"/>
      <c r="AO167" s="3"/>
      <c r="AP167" s="3">
        <f t="shared" si="318"/>
        <v>0</v>
      </c>
      <c r="AQ167" s="3"/>
      <c r="AR167" s="3">
        <f t="shared" si="587"/>
        <v>0</v>
      </c>
      <c r="AS167" s="3"/>
      <c r="AT167" s="3">
        <f t="shared" si="588"/>
        <v>0</v>
      </c>
      <c r="AU167" s="3"/>
      <c r="AV167" s="3">
        <f t="shared" si="589"/>
        <v>0</v>
      </c>
      <c r="AW167" s="3"/>
      <c r="AX167" s="3">
        <f t="shared" si="590"/>
        <v>0</v>
      </c>
      <c r="AY167" s="3"/>
      <c r="AZ167" s="3">
        <f t="shared" si="509"/>
        <v>0</v>
      </c>
      <c r="BA167" s="30"/>
      <c r="BB167" s="3">
        <f t="shared" si="591"/>
        <v>0</v>
      </c>
      <c r="BD167" s="5">
        <v>0</v>
      </c>
    </row>
    <row r="168" spans="1:56" ht="40.5" customHeight="1" x14ac:dyDescent="0.3">
      <c r="A168" s="61" t="s">
        <v>214</v>
      </c>
      <c r="B168" s="38" t="s">
        <v>75</v>
      </c>
      <c r="C168" s="96" t="s">
        <v>96</v>
      </c>
      <c r="D168" s="4">
        <v>5700.6</v>
      </c>
      <c r="E168" s="4"/>
      <c r="F168" s="4">
        <f t="shared" si="316"/>
        <v>5700.6</v>
      </c>
      <c r="G168" s="4"/>
      <c r="H168" s="4">
        <f t="shared" si="574"/>
        <v>5700.6</v>
      </c>
      <c r="I168" s="4"/>
      <c r="J168" s="4">
        <f t="shared" si="575"/>
        <v>5700.6</v>
      </c>
      <c r="K168" s="4"/>
      <c r="L168" s="4">
        <f t="shared" si="576"/>
        <v>5700.6</v>
      </c>
      <c r="M168" s="4"/>
      <c r="N168" s="4">
        <f t="shared" si="577"/>
        <v>5700.6</v>
      </c>
      <c r="O168" s="4"/>
      <c r="P168" s="4">
        <f t="shared" si="578"/>
        <v>5700.6</v>
      </c>
      <c r="Q168" s="4"/>
      <c r="R168" s="3">
        <f t="shared" si="507"/>
        <v>5700.6</v>
      </c>
      <c r="S168" s="32"/>
      <c r="T168" s="3">
        <f t="shared" si="579"/>
        <v>5700.6</v>
      </c>
      <c r="U168" s="27"/>
      <c r="V168" s="35">
        <f t="shared" si="580"/>
        <v>5700.6</v>
      </c>
      <c r="W168" s="4">
        <v>10791</v>
      </c>
      <c r="X168" s="4"/>
      <c r="Y168" s="4">
        <f t="shared" si="317"/>
        <v>10791</v>
      </c>
      <c r="Z168" s="4"/>
      <c r="AA168" s="4">
        <f t="shared" si="581"/>
        <v>10791</v>
      </c>
      <c r="AB168" s="4"/>
      <c r="AC168" s="4">
        <f t="shared" si="582"/>
        <v>10791</v>
      </c>
      <c r="AD168" s="4"/>
      <c r="AE168" s="4">
        <f t="shared" si="583"/>
        <v>10791</v>
      </c>
      <c r="AF168" s="4"/>
      <c r="AG168" s="4">
        <f t="shared" si="584"/>
        <v>10791</v>
      </c>
      <c r="AH168" s="4"/>
      <c r="AI168" s="3">
        <f t="shared" si="508"/>
        <v>10791</v>
      </c>
      <c r="AJ168" s="32"/>
      <c r="AK168" s="3">
        <f t="shared" si="585"/>
        <v>10791</v>
      </c>
      <c r="AL168" s="27"/>
      <c r="AM168" s="35">
        <f t="shared" si="586"/>
        <v>10791</v>
      </c>
      <c r="AN168" s="3">
        <v>0</v>
      </c>
      <c r="AO168" s="3">
        <v>0</v>
      </c>
      <c r="AP168" s="3">
        <f t="shared" si="318"/>
        <v>0</v>
      </c>
      <c r="AQ168" s="3"/>
      <c r="AR168" s="3">
        <f t="shared" si="587"/>
        <v>0</v>
      </c>
      <c r="AS168" s="3"/>
      <c r="AT168" s="3">
        <f t="shared" si="588"/>
        <v>0</v>
      </c>
      <c r="AU168" s="3"/>
      <c r="AV168" s="3">
        <f t="shared" si="589"/>
        <v>0</v>
      </c>
      <c r="AW168" s="3"/>
      <c r="AX168" s="3">
        <f t="shared" si="590"/>
        <v>0</v>
      </c>
      <c r="AY168" s="3"/>
      <c r="AZ168" s="3">
        <f t="shared" si="509"/>
        <v>0</v>
      </c>
      <c r="BA168" s="30"/>
      <c r="BB168" s="35">
        <f t="shared" si="591"/>
        <v>0</v>
      </c>
      <c r="BC168" s="82" t="s">
        <v>85</v>
      </c>
      <c r="BD168" s="82"/>
    </row>
    <row r="169" spans="1:56" ht="37.5" x14ac:dyDescent="0.3">
      <c r="A169" s="61" t="s">
        <v>215</v>
      </c>
      <c r="B169" s="38" t="s">
        <v>323</v>
      </c>
      <c r="C169" s="96" t="s">
        <v>96</v>
      </c>
      <c r="D169" s="4"/>
      <c r="E169" s="4"/>
      <c r="F169" s="4"/>
      <c r="G169" s="4">
        <v>2172.7379999999998</v>
      </c>
      <c r="H169" s="4">
        <f t="shared" si="574"/>
        <v>2172.7379999999998</v>
      </c>
      <c r="I169" s="4"/>
      <c r="J169" s="4">
        <f t="shared" si="575"/>
        <v>2172.7379999999998</v>
      </c>
      <c r="K169" s="4"/>
      <c r="L169" s="4">
        <f t="shared" si="576"/>
        <v>2172.7379999999998</v>
      </c>
      <c r="M169" s="4"/>
      <c r="N169" s="4">
        <f t="shared" si="577"/>
        <v>2172.7379999999998</v>
      </c>
      <c r="O169" s="4"/>
      <c r="P169" s="4">
        <f t="shared" si="578"/>
        <v>2172.7379999999998</v>
      </c>
      <c r="Q169" s="4"/>
      <c r="R169" s="3">
        <f t="shared" si="507"/>
        <v>2172.7379999999998</v>
      </c>
      <c r="S169" s="32"/>
      <c r="T169" s="3">
        <f t="shared" si="579"/>
        <v>2172.7379999999998</v>
      </c>
      <c r="U169" s="27"/>
      <c r="V169" s="35">
        <f t="shared" si="580"/>
        <v>2172.7379999999998</v>
      </c>
      <c r="W169" s="4"/>
      <c r="X169" s="4"/>
      <c r="Y169" s="4"/>
      <c r="Z169" s="4"/>
      <c r="AA169" s="4">
        <f t="shared" si="581"/>
        <v>0</v>
      </c>
      <c r="AB169" s="4"/>
      <c r="AC169" s="4">
        <f t="shared" si="582"/>
        <v>0</v>
      </c>
      <c r="AD169" s="4"/>
      <c r="AE169" s="4">
        <f t="shared" si="583"/>
        <v>0</v>
      </c>
      <c r="AF169" s="4"/>
      <c r="AG169" s="4">
        <f t="shared" si="584"/>
        <v>0</v>
      </c>
      <c r="AH169" s="4"/>
      <c r="AI169" s="3">
        <f t="shared" si="508"/>
        <v>0</v>
      </c>
      <c r="AJ169" s="32"/>
      <c r="AK169" s="3">
        <f t="shared" si="585"/>
        <v>0</v>
      </c>
      <c r="AL169" s="27"/>
      <c r="AM169" s="35">
        <f t="shared" si="586"/>
        <v>0</v>
      </c>
      <c r="AN169" s="3"/>
      <c r="AO169" s="3"/>
      <c r="AP169" s="3"/>
      <c r="AQ169" s="3"/>
      <c r="AR169" s="3">
        <f t="shared" si="587"/>
        <v>0</v>
      </c>
      <c r="AS169" s="3"/>
      <c r="AT169" s="3">
        <f t="shared" si="588"/>
        <v>0</v>
      </c>
      <c r="AU169" s="3"/>
      <c r="AV169" s="3">
        <f t="shared" si="589"/>
        <v>0</v>
      </c>
      <c r="AW169" s="3"/>
      <c r="AX169" s="3">
        <f t="shared" si="590"/>
        <v>0</v>
      </c>
      <c r="AY169" s="3"/>
      <c r="AZ169" s="3">
        <f t="shared" si="509"/>
        <v>0</v>
      </c>
      <c r="BA169" s="30"/>
      <c r="BB169" s="35">
        <f t="shared" si="591"/>
        <v>0</v>
      </c>
      <c r="BC169" s="82" t="s">
        <v>326</v>
      </c>
      <c r="BD169" s="82"/>
    </row>
    <row r="170" spans="1:56" ht="37.5" x14ac:dyDescent="0.3">
      <c r="A170" s="61" t="s">
        <v>216</v>
      </c>
      <c r="B170" s="38" t="s">
        <v>324</v>
      </c>
      <c r="C170" s="96" t="s">
        <v>96</v>
      </c>
      <c r="D170" s="4"/>
      <c r="E170" s="4"/>
      <c r="F170" s="4"/>
      <c r="G170" s="4">
        <v>1783.6980000000001</v>
      </c>
      <c r="H170" s="4">
        <f t="shared" si="574"/>
        <v>1783.6980000000001</v>
      </c>
      <c r="I170" s="4"/>
      <c r="J170" s="4">
        <f t="shared" si="575"/>
        <v>1783.6980000000001</v>
      </c>
      <c r="K170" s="4"/>
      <c r="L170" s="4">
        <f t="shared" si="576"/>
        <v>1783.6980000000001</v>
      </c>
      <c r="M170" s="4"/>
      <c r="N170" s="4">
        <f t="shared" si="577"/>
        <v>1783.6980000000001</v>
      </c>
      <c r="O170" s="4"/>
      <c r="P170" s="4">
        <f t="shared" si="578"/>
        <v>1783.6980000000001</v>
      </c>
      <c r="Q170" s="4"/>
      <c r="R170" s="3">
        <f t="shared" si="507"/>
        <v>1783.6980000000001</v>
      </c>
      <c r="S170" s="32"/>
      <c r="T170" s="3">
        <f t="shared" si="579"/>
        <v>1783.6980000000001</v>
      </c>
      <c r="U170" s="27"/>
      <c r="V170" s="35">
        <f t="shared" si="580"/>
        <v>1783.6980000000001</v>
      </c>
      <c r="W170" s="4"/>
      <c r="X170" s="4"/>
      <c r="Y170" s="4"/>
      <c r="Z170" s="4"/>
      <c r="AA170" s="4">
        <f t="shared" si="581"/>
        <v>0</v>
      </c>
      <c r="AB170" s="4"/>
      <c r="AC170" s="4">
        <f t="shared" si="582"/>
        <v>0</v>
      </c>
      <c r="AD170" s="4"/>
      <c r="AE170" s="4">
        <f t="shared" si="583"/>
        <v>0</v>
      </c>
      <c r="AF170" s="4"/>
      <c r="AG170" s="4">
        <f t="shared" si="584"/>
        <v>0</v>
      </c>
      <c r="AH170" s="4">
        <v>18910</v>
      </c>
      <c r="AI170" s="3">
        <f t="shared" si="508"/>
        <v>18910</v>
      </c>
      <c r="AJ170" s="32"/>
      <c r="AK170" s="3">
        <f t="shared" si="585"/>
        <v>18910</v>
      </c>
      <c r="AL170" s="27"/>
      <c r="AM170" s="35">
        <f t="shared" si="586"/>
        <v>18910</v>
      </c>
      <c r="AN170" s="3"/>
      <c r="AO170" s="3"/>
      <c r="AP170" s="3"/>
      <c r="AQ170" s="3"/>
      <c r="AR170" s="3">
        <f t="shared" si="587"/>
        <v>0</v>
      </c>
      <c r="AS170" s="3"/>
      <c r="AT170" s="3">
        <f t="shared" si="588"/>
        <v>0</v>
      </c>
      <c r="AU170" s="3"/>
      <c r="AV170" s="3">
        <f t="shared" si="589"/>
        <v>0</v>
      </c>
      <c r="AW170" s="3"/>
      <c r="AX170" s="3">
        <f t="shared" si="590"/>
        <v>0</v>
      </c>
      <c r="AY170" s="3">
        <v>53457.56</v>
      </c>
      <c r="AZ170" s="3">
        <f t="shared" si="509"/>
        <v>53457.56</v>
      </c>
      <c r="BA170" s="30"/>
      <c r="BB170" s="35">
        <f t="shared" si="591"/>
        <v>53457.56</v>
      </c>
      <c r="BC170" s="82" t="s">
        <v>327</v>
      </c>
      <c r="BD170" s="82"/>
    </row>
    <row r="171" spans="1:56" ht="37.5" x14ac:dyDescent="0.3">
      <c r="A171" s="61" t="s">
        <v>318</v>
      </c>
      <c r="B171" s="38" t="s">
        <v>325</v>
      </c>
      <c r="C171" s="96" t="s">
        <v>96</v>
      </c>
      <c r="D171" s="4"/>
      <c r="E171" s="4"/>
      <c r="F171" s="4"/>
      <c r="G171" s="4">
        <v>3741.3890000000001</v>
      </c>
      <c r="H171" s="4">
        <f t="shared" si="574"/>
        <v>3741.3890000000001</v>
      </c>
      <c r="I171" s="4"/>
      <c r="J171" s="4">
        <f t="shared" si="575"/>
        <v>3741.3890000000001</v>
      </c>
      <c r="K171" s="4"/>
      <c r="L171" s="4">
        <f t="shared" si="576"/>
        <v>3741.3890000000001</v>
      </c>
      <c r="M171" s="4"/>
      <c r="N171" s="4">
        <f t="shared" si="577"/>
        <v>3741.3890000000001</v>
      </c>
      <c r="O171" s="4"/>
      <c r="P171" s="4">
        <f t="shared" si="578"/>
        <v>3741.3890000000001</v>
      </c>
      <c r="Q171" s="4"/>
      <c r="R171" s="3">
        <f t="shared" si="507"/>
        <v>3741.3890000000001</v>
      </c>
      <c r="S171" s="32"/>
      <c r="T171" s="3">
        <f t="shared" si="579"/>
        <v>3741.3890000000001</v>
      </c>
      <c r="U171" s="27"/>
      <c r="V171" s="35">
        <f t="shared" si="580"/>
        <v>3741.3890000000001</v>
      </c>
      <c r="W171" s="4"/>
      <c r="X171" s="4"/>
      <c r="Y171" s="4"/>
      <c r="Z171" s="4"/>
      <c r="AA171" s="4">
        <f t="shared" si="581"/>
        <v>0</v>
      </c>
      <c r="AB171" s="4"/>
      <c r="AC171" s="4">
        <f>AA171+AB171</f>
        <v>0</v>
      </c>
      <c r="AD171" s="4"/>
      <c r="AE171" s="4">
        <f>AC171+AD171</f>
        <v>0</v>
      </c>
      <c r="AF171" s="4"/>
      <c r="AG171" s="4">
        <f>AE171+AF171</f>
        <v>0</v>
      </c>
      <c r="AH171" s="4"/>
      <c r="AI171" s="3">
        <f t="shared" si="508"/>
        <v>0</v>
      </c>
      <c r="AJ171" s="32"/>
      <c r="AK171" s="3">
        <f t="shared" si="585"/>
        <v>0</v>
      </c>
      <c r="AL171" s="27"/>
      <c r="AM171" s="35">
        <f t="shared" si="586"/>
        <v>0</v>
      </c>
      <c r="AN171" s="3"/>
      <c r="AO171" s="3"/>
      <c r="AP171" s="3"/>
      <c r="AQ171" s="3"/>
      <c r="AR171" s="3">
        <f t="shared" si="587"/>
        <v>0</v>
      </c>
      <c r="AS171" s="3"/>
      <c r="AT171" s="3">
        <f t="shared" si="588"/>
        <v>0</v>
      </c>
      <c r="AU171" s="3"/>
      <c r="AV171" s="3">
        <f t="shared" si="589"/>
        <v>0</v>
      </c>
      <c r="AW171" s="3"/>
      <c r="AX171" s="3">
        <f t="shared" si="590"/>
        <v>0</v>
      </c>
      <c r="AY171" s="3"/>
      <c r="AZ171" s="3">
        <f t="shared" si="509"/>
        <v>0</v>
      </c>
      <c r="BA171" s="30"/>
      <c r="BB171" s="35">
        <f t="shared" si="591"/>
        <v>0</v>
      </c>
      <c r="BC171" s="82" t="s">
        <v>328</v>
      </c>
      <c r="BD171" s="82"/>
    </row>
    <row r="172" spans="1:56" s="5" customFormat="1" ht="56.25" hidden="1" x14ac:dyDescent="0.3">
      <c r="A172" s="56" t="s">
        <v>217</v>
      </c>
      <c r="B172" s="20" t="s">
        <v>361</v>
      </c>
      <c r="C172" s="2" t="s">
        <v>58</v>
      </c>
      <c r="D172" s="4"/>
      <c r="E172" s="4"/>
      <c r="F172" s="4"/>
      <c r="G172" s="4"/>
      <c r="H172" s="4"/>
      <c r="I172" s="4"/>
      <c r="J172" s="4"/>
      <c r="K172" s="4">
        <v>21381.073</v>
      </c>
      <c r="L172" s="4">
        <f t="shared" si="576"/>
        <v>21381.073</v>
      </c>
      <c r="M172" s="4"/>
      <c r="N172" s="4">
        <f t="shared" si="577"/>
        <v>21381.073</v>
      </c>
      <c r="O172" s="4"/>
      <c r="P172" s="4">
        <f t="shared" si="578"/>
        <v>21381.073</v>
      </c>
      <c r="Q172" s="4"/>
      <c r="R172" s="3">
        <f t="shared" si="507"/>
        <v>21381.073</v>
      </c>
      <c r="S172" s="32"/>
      <c r="T172" s="3">
        <f t="shared" si="579"/>
        <v>21381.073</v>
      </c>
      <c r="U172" s="27">
        <v>-21381.073</v>
      </c>
      <c r="V172" s="3">
        <f t="shared" si="580"/>
        <v>0</v>
      </c>
      <c r="W172" s="4"/>
      <c r="X172" s="4"/>
      <c r="Y172" s="4"/>
      <c r="Z172" s="4"/>
      <c r="AA172" s="4"/>
      <c r="AB172" s="4"/>
      <c r="AC172" s="4">
        <f>AA172+AB172</f>
        <v>0</v>
      </c>
      <c r="AD172" s="4"/>
      <c r="AE172" s="4">
        <f>AC172+AD172</f>
        <v>0</v>
      </c>
      <c r="AF172" s="4"/>
      <c r="AG172" s="4">
        <f>AE172+AF172</f>
        <v>0</v>
      </c>
      <c r="AH172" s="4"/>
      <c r="AI172" s="3">
        <f t="shared" si="508"/>
        <v>0</v>
      </c>
      <c r="AJ172" s="32"/>
      <c r="AK172" s="3">
        <f t="shared" si="585"/>
        <v>0</v>
      </c>
      <c r="AL172" s="27"/>
      <c r="AM172" s="3">
        <f t="shared" si="586"/>
        <v>0</v>
      </c>
      <c r="AN172" s="3"/>
      <c r="AO172" s="3"/>
      <c r="AP172" s="3"/>
      <c r="AQ172" s="3"/>
      <c r="AR172" s="3"/>
      <c r="AS172" s="3"/>
      <c r="AT172" s="3">
        <f t="shared" si="588"/>
        <v>0</v>
      </c>
      <c r="AU172" s="3"/>
      <c r="AV172" s="3">
        <f t="shared" si="589"/>
        <v>0</v>
      </c>
      <c r="AW172" s="3"/>
      <c r="AX172" s="3">
        <f t="shared" si="590"/>
        <v>0</v>
      </c>
      <c r="AY172" s="3"/>
      <c r="AZ172" s="3">
        <f t="shared" si="509"/>
        <v>0</v>
      </c>
      <c r="BA172" s="30"/>
      <c r="BB172" s="3">
        <f t="shared" si="591"/>
        <v>0</v>
      </c>
      <c r="BC172" s="5" t="s">
        <v>362</v>
      </c>
      <c r="BD172" s="5">
        <v>0</v>
      </c>
    </row>
    <row r="173" spans="1:56" ht="37.5" x14ac:dyDescent="0.3">
      <c r="A173" s="61" t="s">
        <v>217</v>
      </c>
      <c r="B173" s="38" t="s">
        <v>391</v>
      </c>
      <c r="C173" s="96" t="s">
        <v>96</v>
      </c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3">
        <f t="shared" si="507"/>
        <v>0</v>
      </c>
      <c r="S173" s="32"/>
      <c r="T173" s="3">
        <f t="shared" si="579"/>
        <v>0</v>
      </c>
      <c r="U173" s="27"/>
      <c r="V173" s="35">
        <f t="shared" si="580"/>
        <v>0</v>
      </c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>
        <v>12170.514999999999</v>
      </c>
      <c r="AI173" s="3">
        <f t="shared" si="508"/>
        <v>12170.514999999999</v>
      </c>
      <c r="AJ173" s="32"/>
      <c r="AK173" s="3">
        <f t="shared" si="585"/>
        <v>12170.514999999999</v>
      </c>
      <c r="AL173" s="27"/>
      <c r="AM173" s="35">
        <f t="shared" si="586"/>
        <v>12170.514999999999</v>
      </c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>
        <v>37733.305</v>
      </c>
      <c r="AZ173" s="3">
        <f t="shared" si="509"/>
        <v>37733.305</v>
      </c>
      <c r="BA173" s="30"/>
      <c r="BB173" s="35">
        <f t="shared" si="591"/>
        <v>37733.305</v>
      </c>
      <c r="BC173" s="83">
        <v>1110541830</v>
      </c>
      <c r="BD173" s="82"/>
    </row>
    <row r="174" spans="1:56" ht="37.5" x14ac:dyDescent="0.3">
      <c r="A174" s="61" t="s">
        <v>218</v>
      </c>
      <c r="B174" s="38" t="s">
        <v>392</v>
      </c>
      <c r="C174" s="96" t="s">
        <v>96</v>
      </c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3">
        <f t="shared" si="507"/>
        <v>0</v>
      </c>
      <c r="S174" s="32"/>
      <c r="T174" s="3">
        <f t="shared" si="579"/>
        <v>0</v>
      </c>
      <c r="U174" s="27"/>
      <c r="V174" s="35">
        <f t="shared" si="580"/>
        <v>0</v>
      </c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>
        <v>16230.409</v>
      </c>
      <c r="AI174" s="3">
        <f t="shared" si="508"/>
        <v>16230.409</v>
      </c>
      <c r="AJ174" s="32"/>
      <c r="AK174" s="3">
        <f t="shared" si="585"/>
        <v>16230.409</v>
      </c>
      <c r="AL174" s="27"/>
      <c r="AM174" s="35">
        <f t="shared" si="586"/>
        <v>16230.409</v>
      </c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>
        <v>39980.430999999997</v>
      </c>
      <c r="AZ174" s="3">
        <f t="shared" si="509"/>
        <v>39980.430999999997</v>
      </c>
      <c r="BA174" s="30"/>
      <c r="BB174" s="35">
        <f t="shared" si="591"/>
        <v>39980.430999999997</v>
      </c>
      <c r="BC174" s="83">
        <v>1110541810</v>
      </c>
      <c r="BD174" s="82"/>
    </row>
    <row r="175" spans="1:56" x14ac:dyDescent="0.3">
      <c r="A175" s="61"/>
      <c r="B175" s="38" t="s">
        <v>4</v>
      </c>
      <c r="C175" s="38"/>
      <c r="D175" s="40">
        <f>D177+D178</f>
        <v>2229592.6999999997</v>
      </c>
      <c r="E175" s="40">
        <f>E177+E178</f>
        <v>0</v>
      </c>
      <c r="F175" s="39">
        <f t="shared" si="316"/>
        <v>2229592.6999999997</v>
      </c>
      <c r="G175" s="40">
        <f>G177+G178+G179</f>
        <v>24095.168999999994</v>
      </c>
      <c r="H175" s="39">
        <f t="shared" si="574"/>
        <v>2253687.8689999999</v>
      </c>
      <c r="I175" s="40">
        <f>I177+I178+I179</f>
        <v>0</v>
      </c>
      <c r="J175" s="39">
        <f t="shared" si="575"/>
        <v>2253687.8689999999</v>
      </c>
      <c r="K175" s="40">
        <f>K177+K178+K179</f>
        <v>67050.92</v>
      </c>
      <c r="L175" s="39">
        <f t="shared" si="576"/>
        <v>2320738.7889999999</v>
      </c>
      <c r="M175" s="40">
        <f>M177+M178+M179</f>
        <v>0</v>
      </c>
      <c r="N175" s="39">
        <f t="shared" si="577"/>
        <v>2320738.7889999999</v>
      </c>
      <c r="O175" s="40">
        <f>O177+O178+O179</f>
        <v>35.560999999946944</v>
      </c>
      <c r="P175" s="39">
        <f t="shared" si="578"/>
        <v>2320774.3499999996</v>
      </c>
      <c r="Q175" s="40">
        <f>Q177+Q178+Q179</f>
        <v>-39905.284</v>
      </c>
      <c r="R175" s="40">
        <f>P175+Q175</f>
        <v>2280869.0659999996</v>
      </c>
      <c r="S175" s="40">
        <f>S177+S178+S179</f>
        <v>0</v>
      </c>
      <c r="T175" s="40">
        <f>R175+S175</f>
        <v>2280869.0659999996</v>
      </c>
      <c r="U175" s="40">
        <f>U177+U178+U179</f>
        <v>-9752.6710000000003</v>
      </c>
      <c r="V175" s="35">
        <f>T175+U175</f>
        <v>2271116.3949999996</v>
      </c>
      <c r="W175" s="40">
        <f>W177+W178</f>
        <v>2834370.8</v>
      </c>
      <c r="X175" s="40">
        <f>X177+X178</f>
        <v>0</v>
      </c>
      <c r="Y175" s="39">
        <f t="shared" si="317"/>
        <v>2834370.8</v>
      </c>
      <c r="Z175" s="40">
        <f>Z177+Z178+Z179</f>
        <v>0</v>
      </c>
      <c r="AA175" s="39">
        <f t="shared" si="581"/>
        <v>2834370.8</v>
      </c>
      <c r="AB175" s="40">
        <f>AB177+AB178+AB179</f>
        <v>0</v>
      </c>
      <c r="AC175" s="39">
        <f t="shared" si="582"/>
        <v>2834370.8</v>
      </c>
      <c r="AD175" s="40">
        <f>AD177+AD178+AD179</f>
        <v>0</v>
      </c>
      <c r="AE175" s="39">
        <f t="shared" ref="AE175" si="592">AC175+AD175</f>
        <v>2834370.8</v>
      </c>
      <c r="AF175" s="40">
        <f>AF177+AF178+AF179</f>
        <v>-50000</v>
      </c>
      <c r="AG175" s="39">
        <f t="shared" ref="AG175" si="593">AE175+AF175</f>
        <v>2784370.8</v>
      </c>
      <c r="AH175" s="40">
        <f>AH177+AH178+AH179</f>
        <v>49199.701000000001</v>
      </c>
      <c r="AI175" s="40">
        <f t="shared" si="508"/>
        <v>2833570.5009999997</v>
      </c>
      <c r="AJ175" s="40">
        <f>AJ177+AJ178+AJ179</f>
        <v>0</v>
      </c>
      <c r="AK175" s="40">
        <f t="shared" si="585"/>
        <v>2833570.5009999997</v>
      </c>
      <c r="AL175" s="40">
        <f>AL177+AL178+AL179</f>
        <v>0</v>
      </c>
      <c r="AM175" s="35">
        <f t="shared" si="586"/>
        <v>2833570.5009999997</v>
      </c>
      <c r="AN175" s="40">
        <f>AN177+AN178</f>
        <v>2970367.6</v>
      </c>
      <c r="AO175" s="40">
        <f>AO177+AO178</f>
        <v>0</v>
      </c>
      <c r="AP175" s="40">
        <f t="shared" si="318"/>
        <v>2970367.6</v>
      </c>
      <c r="AQ175" s="40">
        <f>AQ177+AQ178+AQ179</f>
        <v>0</v>
      </c>
      <c r="AR175" s="40">
        <f t="shared" si="587"/>
        <v>2970367.6</v>
      </c>
      <c r="AS175" s="40">
        <f>AS177+AS178+AS179</f>
        <v>0</v>
      </c>
      <c r="AT175" s="40">
        <f t="shared" si="588"/>
        <v>2970367.6</v>
      </c>
      <c r="AU175" s="40">
        <f>AU177+AU178+AU179</f>
        <v>0</v>
      </c>
      <c r="AV175" s="40">
        <f t="shared" si="589"/>
        <v>2970367.6</v>
      </c>
      <c r="AW175" s="40">
        <f>AW177+AW178+AW179</f>
        <v>0</v>
      </c>
      <c r="AX175" s="40">
        <f t="shared" si="590"/>
        <v>2970367.6</v>
      </c>
      <c r="AY175" s="40">
        <f t="shared" ref="AY175:BA175" si="594">AY177+AY178+AY179</f>
        <v>0</v>
      </c>
      <c r="AZ175" s="40">
        <f t="shared" si="509"/>
        <v>2970367.6</v>
      </c>
      <c r="BA175" s="40">
        <f t="shared" si="594"/>
        <v>0</v>
      </c>
      <c r="BB175" s="35">
        <f t="shared" si="591"/>
        <v>2970367.6</v>
      </c>
      <c r="BC175" s="82"/>
      <c r="BD175" s="82"/>
    </row>
    <row r="176" spans="1:56" x14ac:dyDescent="0.3">
      <c r="A176" s="61"/>
      <c r="B176" s="89" t="s">
        <v>5</v>
      </c>
      <c r="C176" s="106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3"/>
      <c r="S176" s="32"/>
      <c r="T176" s="3"/>
      <c r="U176" s="27"/>
      <c r="V176" s="35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3"/>
      <c r="AJ176" s="32"/>
      <c r="AK176" s="3"/>
      <c r="AL176" s="27"/>
      <c r="AM176" s="35"/>
      <c r="AN176" s="4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0"/>
      <c r="BB176" s="35"/>
      <c r="BC176" s="82"/>
      <c r="BD176" s="82"/>
    </row>
    <row r="177" spans="1:56" s="42" customFormat="1" hidden="1" x14ac:dyDescent="0.3">
      <c r="A177" s="43"/>
      <c r="B177" s="44" t="s">
        <v>6</v>
      </c>
      <c r="C177" s="51"/>
      <c r="D177" s="46">
        <f>D182+D186+D190+D194+D198+D202+D204+D207+D211+D215+D219+D223+D227+D231+D235+D239+D241+D242+D243+D244+D247+D251+D255</f>
        <v>584801.4</v>
      </c>
      <c r="E177" s="46">
        <f>E182+E186+E190+E194+E198+E202+E204+E207+E211+E215+E219+E223+E227+E231+E235+E239+E241+E242+E243+E244+E247+E251+E255</f>
        <v>0</v>
      </c>
      <c r="F177" s="47">
        <f t="shared" si="316"/>
        <v>584801.4</v>
      </c>
      <c r="G177" s="46">
        <f>G182+G186+G190+G194+G198+G202+G204+G207+G211+G215+G219+G223+G227+G231+G235+G239+G241+G242+G243+G244+G247+G251+G255+G259+G264</f>
        <v>-12769.130999999998</v>
      </c>
      <c r="H177" s="47">
        <f t="shared" ref="H177:H180" si="595">F177+G177</f>
        <v>572032.26899999997</v>
      </c>
      <c r="I177" s="46">
        <f>I182+I186+I190+I194+I198+I202+I204+I207+I211+I215+I219+I223+I227+I231+I235+I239+I241+I242+I243+I244+I247+I251+I255+I259+I264</f>
        <v>0</v>
      </c>
      <c r="J177" s="47">
        <f t="shared" ref="J177:J180" si="596">H177+I177</f>
        <v>572032.26899999997</v>
      </c>
      <c r="K177" s="46">
        <f>K182+K186+K190+K194+K198+K202+K204+K207+K211+K215+K219+K223+K227+K231+K235+K239+K241+K242+K243+K244+K247+K251+K255+K259+K264+K269</f>
        <v>48648.42</v>
      </c>
      <c r="L177" s="47">
        <f t="shared" ref="L177:L180" si="597">J177+K177</f>
        <v>620680.68900000001</v>
      </c>
      <c r="M177" s="46">
        <f>M182+M186+M190+M194+M198+M202+M204+M207+M211+M215+M219+M223+M227+M231+M235+M239+M241+M242+M243+M244+M247+M251+M255+M259+M264+M269</f>
        <v>0</v>
      </c>
      <c r="N177" s="47">
        <f>L177+M177</f>
        <v>620680.68900000001</v>
      </c>
      <c r="O177" s="46">
        <f>O182+O186+O190+O194+O198+O202+O204+O207+O211+O215+O219+O223+O227+O231+O235+O239+O241+O242+O243+O244+O247+O251+O255+O259+O264+O269+O273</f>
        <v>35.560999999990599</v>
      </c>
      <c r="P177" s="47">
        <f>N177+O177</f>
        <v>620716.25</v>
      </c>
      <c r="Q177" s="46">
        <f>Q182+Q186+Q190+Q194+Q198+Q202+Q204+Q207+Q211+Q215+Q219+Q223+Q227+Q231+Q235+Q239+Q241+Q242+Q243+Q244+Q247+Q251+Q255+Q259+Q264+Q269+Q273+Q275</f>
        <v>-39905.284</v>
      </c>
      <c r="R177" s="47">
        <f t="shared" si="507"/>
        <v>580810.96600000001</v>
      </c>
      <c r="S177" s="46">
        <f>S182+S186+S190+S194+S198+S202+S204+S207+S211+S215+S219+S223+S227+S231+S235+S239+S241+S242+S243+S244+S247+S251+S255+S259+S264+S269+S273+S275</f>
        <v>0</v>
      </c>
      <c r="T177" s="47">
        <f t="shared" ref="T177:T180" si="598">R177+S177</f>
        <v>580810.96600000001</v>
      </c>
      <c r="U177" s="46">
        <f>U182+U186+U190+U194+U198+U202+U204+U207+U211+U215+U219+U223+U227+U231+U235+U239+U241+U242+U243+U244+U247+U251+U255+U259+U264+U269+U273+U275</f>
        <v>-9752.6710000000003</v>
      </c>
      <c r="V177" s="47">
        <f t="shared" ref="V177:V180" si="599">T177+U177</f>
        <v>571058.29500000004</v>
      </c>
      <c r="W177" s="46">
        <f>W182+W186+W190+W194+W198+W202+W204+W207+W211+W215+W219+W223+W227+W231+W235+W239+W241+W242+W243+W244+W247+W251+W255</f>
        <v>731415.79999999993</v>
      </c>
      <c r="X177" s="46">
        <f>X182+X186+X190+X194+X198+X202+X204+X207+X211+X215+X219+X223+X227+X231+X235+X239+X241+X242+X243+X244+X247+X251+X255</f>
        <v>0</v>
      </c>
      <c r="Y177" s="47">
        <f t="shared" si="317"/>
        <v>731415.79999999993</v>
      </c>
      <c r="Z177" s="46">
        <f>Z182+Z186+Z190+Z194+Z198+Z202+Z204+Z207+Z211+Z215+Z219+Z223+Z227+Z231+Z235+Z239+Z241+Z242+Z243+Z244+Z247+Z251+Z255</f>
        <v>0</v>
      </c>
      <c r="AA177" s="47">
        <f t="shared" ref="AA177:AA180" si="600">Y177+Z177</f>
        <v>731415.79999999993</v>
      </c>
      <c r="AB177" s="46">
        <f>AB182+AB186+AB190+AB194+AB198+AB202+AB204+AB207+AB211+AB215+AB219+AB223+AB227+AB231+AB235+AB239+AB241+AB242+AB243+AB244+AB247+AB251+AB255+AB259+AB264+AB267</f>
        <v>0</v>
      </c>
      <c r="AC177" s="47">
        <f t="shared" ref="AC177:AC180" si="601">AA177+AB177</f>
        <v>731415.79999999993</v>
      </c>
      <c r="AD177" s="46">
        <f>AD182+AD186+AD190+AD194+AD198+AD202+AD204+AD207+AD211+AD215+AD219+AD223+AD227+AD231+AD235+AD239+AD241+AD242+AD243+AD244+AD247+AD251+AD255+AD259+AD264+AD267</f>
        <v>0</v>
      </c>
      <c r="AE177" s="47">
        <f t="shared" ref="AE177:AE180" si="602">AC177+AD177</f>
        <v>731415.79999999993</v>
      </c>
      <c r="AF177" s="46">
        <f>AF182+AF186+AF190+AF194+AF198+AF202+AF204+AF207+AF211+AF215+AF219+AF223+AF227+AF231+AF235+AF239+AF241+AF242+AF243+AF244+AF247+AF251+AF255+AF259+AF264+AF269+AF273</f>
        <v>-50000</v>
      </c>
      <c r="AG177" s="47">
        <f t="shared" ref="AG177:AG180" si="603">AE177+AF177</f>
        <v>681415.79999999993</v>
      </c>
      <c r="AH177" s="46">
        <f>AH182+AH186+AH190+AH194+AH198+AH202+AH204+AH207+AH211+AH215+AH219+AH223+AH227+AH231+AH235+AH239+AH241+AH242+AH243+AH244+AH247+AH251+AH255+AH259+AH264+AH269+AH273+AH275</f>
        <v>49199.701000000001</v>
      </c>
      <c r="AI177" s="47">
        <f t="shared" si="508"/>
        <v>730615.50099999993</v>
      </c>
      <c r="AJ177" s="46">
        <f>AJ182+AJ186+AJ190+AJ194+AJ198+AJ202+AJ204+AJ207+AJ211+AJ215+AJ219+AJ223+AJ227+AJ231+AJ235+AJ239+AJ241+AJ242+AJ243+AJ244+AJ247+AJ251+AJ255+AJ259+AJ264+AJ269+AJ273+AJ275</f>
        <v>0</v>
      </c>
      <c r="AK177" s="47">
        <f t="shared" ref="AK177:AK180" si="604">AI177+AJ177</f>
        <v>730615.50099999993</v>
      </c>
      <c r="AL177" s="46">
        <f>AL182+AL186+AL190+AL194+AL198+AL202+AL204+AL207+AL211+AL215+AL219+AL223+AL227+AL231+AL235+AL239+AL241+AL242+AL243+AL244+AL247+AL251+AL255+AL259+AL264+AL269+AL273+AL275</f>
        <v>0</v>
      </c>
      <c r="AM177" s="47">
        <f t="shared" ref="AM177:AM180" si="605">AK177+AL177</f>
        <v>730615.50099999993</v>
      </c>
      <c r="AN177" s="46">
        <f>AN182+AN186+AN190+AN194+AN198+AN202+AN204+AN207+AN211+AN215+AN219+AN223+AN227+AN231+AN235+AN239+AN241+AN242+AN243+AN244+AN247+AN251+AN255</f>
        <v>1109692.6000000001</v>
      </c>
      <c r="AO177" s="48">
        <f>AO182+AO186+AO190+AO194+AO198+AO202+AO204+AO207+AO211+AO215+AO219+AO223+AO227+AO231+AO235+AO239+AO241+AO242+AO243+AO244+AO247+AO251+AO255</f>
        <v>0</v>
      </c>
      <c r="AP177" s="41">
        <f t="shared" si="318"/>
        <v>1109692.6000000001</v>
      </c>
      <c r="AQ177" s="48">
        <f>AQ182+AQ186+AQ190+AQ194+AQ198+AQ202+AQ204+AQ207+AQ211+AQ215+AQ219+AQ223+AQ227+AQ231+AQ235+AQ239+AQ241+AQ242+AQ243+AQ244+AQ247+AQ251+AQ255</f>
        <v>0</v>
      </c>
      <c r="AR177" s="41">
        <f t="shared" ref="AR177:AR180" si="606">AP177+AQ177</f>
        <v>1109692.6000000001</v>
      </c>
      <c r="AS177" s="48">
        <f>AS182+AS186+AS190+AS194+AS198+AS202+AS204+AS207+AS211+AS215+AS219+AS223+AS227+AS231+AS235+AS239+AS241+AS242+AS243+AS244+AS247+AS251+AS255+AS259+AS264+AS267</f>
        <v>0</v>
      </c>
      <c r="AT177" s="41">
        <f t="shared" ref="AT177:AT180" si="607">AR177+AS177</f>
        <v>1109692.6000000001</v>
      </c>
      <c r="AU177" s="48">
        <f>AU182+AU186+AU190+AU194+AU198+AU202+AU204+AU207+AU211+AU215+AU219+AU223+AU227+AU231+AU235+AU239+AU241+AU242+AU243+AU244+AU247+AU251+AU255+AU259+AU264+AU267</f>
        <v>0</v>
      </c>
      <c r="AV177" s="41">
        <f t="shared" ref="AV177:AV180" si="608">AT177+AU177</f>
        <v>1109692.6000000001</v>
      </c>
      <c r="AW177" s="48">
        <f>AW182+AW186+AW190+AW194+AW198+AW202+AW204+AW207+AW211+AW215+AW219+AW223+AW227+AW231+AW235+AW239+AW241+AW242+AW243+AW244+AW247+AW251+AW255+AW259+AW264+AW269+AW273</f>
        <v>0</v>
      </c>
      <c r="AX177" s="41">
        <f t="shared" ref="AX177:AX180" si="609">AV177+AW177</f>
        <v>1109692.6000000001</v>
      </c>
      <c r="AY177" s="48">
        <f>AY182+AY186+AY190+AY194+AY198+AY202+AY204+AY207+AY211+AY215+AY219+AY223+AY227+AY231+AY235+AY239+AY241+AY242+AY243+AY244+AY247+AY251+AY255+AY259+AY264+AY269+AY273+AY275</f>
        <v>0</v>
      </c>
      <c r="AZ177" s="41">
        <f t="shared" si="509"/>
        <v>1109692.6000000001</v>
      </c>
      <c r="BA177" s="48">
        <f>BA182+BA186+BA190+BA194+BA198+BA202+BA204+BA207+BA211+BA215+BA219+BA223+BA227+BA231+BA235+BA239+BA241+BA242+BA243+BA244+BA247+BA251+BA255+BA259+BA264+BA269+BA273+BA275</f>
        <v>0</v>
      </c>
      <c r="BB177" s="41">
        <f t="shared" ref="BB177:BB180" si="610">AZ177+BA177</f>
        <v>1109692.6000000001</v>
      </c>
      <c r="BD177" s="42">
        <v>0</v>
      </c>
    </row>
    <row r="178" spans="1:56" x14ac:dyDescent="0.3">
      <c r="A178" s="61"/>
      <c r="B178" s="38" t="s">
        <v>21</v>
      </c>
      <c r="C178" s="106"/>
      <c r="D178" s="27">
        <f>D183+D187+D191+D195+D199+D203+D208+D212+D216+D220+D224+D228+D232+D236+D240+D248+D252+D256</f>
        <v>1644791.2999999998</v>
      </c>
      <c r="E178" s="27">
        <f>E183+E187+E191+E195+E199+E203+E208+E212+E216+E220+E224+E228+E232+E236+E240+E248+E252+E256</f>
        <v>0</v>
      </c>
      <c r="F178" s="27">
        <f t="shared" ref="F178:F242" si="611">D178+E178</f>
        <v>1644791.2999999998</v>
      </c>
      <c r="G178" s="27">
        <f>G183+G187+G191+G195+G199+G203+G208+G212+G216+G220+G224+G228+G232+G236+G240+G248+G252+G256+G260+G265</f>
        <v>-147505</v>
      </c>
      <c r="H178" s="27">
        <f t="shared" si="595"/>
        <v>1497286.2999999998</v>
      </c>
      <c r="I178" s="27">
        <f>I183+I187+I191+I195+I199+I203+I208+I212+I216+I220+I224+I228+I232+I236+I240+I248+I252+I256+I260+I265</f>
        <v>0</v>
      </c>
      <c r="J178" s="27">
        <f t="shared" si="596"/>
        <v>1497286.2999999998</v>
      </c>
      <c r="K178" s="27">
        <f>K183+K187+K191+K195+K199+K203+K208+K212+K216+K220+K224+K228+K232+K236+K240+K248+K252+K256+K260+K265</f>
        <v>18402.5</v>
      </c>
      <c r="L178" s="27">
        <f t="shared" si="597"/>
        <v>1515688.7999999998</v>
      </c>
      <c r="M178" s="27">
        <f>M183+M187+M191+M195+M199+M203+M208+M212+M216+M220+M224+M228+M232+M236+M240+M248+M252+M256+M260+M265</f>
        <v>0</v>
      </c>
      <c r="N178" s="27">
        <f>L178+M178</f>
        <v>1515688.7999999998</v>
      </c>
      <c r="O178" s="27">
        <f>O183+O187+O191+O195+O199+O203+O208+O212+O216+O220+O224+O228+O232+O236+O240+O248+O252+O256+O260+O265+O270+O274</f>
        <v>-4.3655745685100555E-11</v>
      </c>
      <c r="P178" s="27">
        <f>N178+O178</f>
        <v>1515688.7999999998</v>
      </c>
      <c r="Q178" s="27">
        <f>Q183+Q187+Q191+Q195+Q199+Q203+Q208+Q212+Q216+Q220+Q224+Q228+Q232+Q236+Q240+Q248+Q252+Q256+Q260+Q265+Q270+Q274</f>
        <v>0</v>
      </c>
      <c r="R178" s="30">
        <f t="shared" si="507"/>
        <v>1515688.7999999998</v>
      </c>
      <c r="S178" s="27">
        <f>S183+S187+S191+S195+S199+S203+S208+S212+S216+S220+S224+S228+S232+S236+S240+S248+S252+S256+S260+S265+S270+S274</f>
        <v>0</v>
      </c>
      <c r="T178" s="30">
        <f t="shared" si="598"/>
        <v>1515688.7999999998</v>
      </c>
      <c r="U178" s="27">
        <f>U183+U187+U191+U195+U199+U203+U208+U212+U216+U220+U224+U228+U232+U236+U240+U248+U252+U256+U260+U265+U270+U274</f>
        <v>0</v>
      </c>
      <c r="V178" s="35">
        <f t="shared" si="599"/>
        <v>1515688.7999999998</v>
      </c>
      <c r="W178" s="27">
        <f>W183+W187+W191+W195+W199+W203+W208+W212+W216+W220+W224+W228+W232+W236+W240+W248+W252+W256</f>
        <v>2102955</v>
      </c>
      <c r="X178" s="27">
        <f>X183+X187+X191+X195+X199+X203+X208+X212+X216+X220+X224+X228+X232+X236+X240+X248+X252+X256</f>
        <v>0</v>
      </c>
      <c r="Y178" s="27">
        <f t="shared" ref="Y178:Y242" si="612">W178+X178</f>
        <v>2102955</v>
      </c>
      <c r="Z178" s="27">
        <f>Z183+Z187+Z191+Z195+Z199+Z203+Z208+Z212+Z216+Z220+Z224+Z228+Z232+Z236+Z240+Z248+Z252+Z256</f>
        <v>0</v>
      </c>
      <c r="AA178" s="27">
        <f t="shared" si="600"/>
        <v>2102955</v>
      </c>
      <c r="AB178" s="27">
        <f>AB183+AB187+AB191+AB195+AB199+AB203+AB208+AB212+AB216+AB220+AB224+AB228+AB232+AB236+AB240+AB248+AB252+AB256</f>
        <v>0</v>
      </c>
      <c r="AC178" s="27">
        <f t="shared" si="601"/>
        <v>2102955</v>
      </c>
      <c r="AD178" s="27">
        <f>AD183+AD187+AD191+AD195+AD199+AD203+AD208+AD212+AD216+AD220+AD224+AD228+AD232+AD236+AD240+AD248+AD252+AD256</f>
        <v>0</v>
      </c>
      <c r="AE178" s="27">
        <f t="shared" si="602"/>
        <v>2102955</v>
      </c>
      <c r="AF178" s="27">
        <f>AF183+AF187+AF191+AF195+AF199+AF203+AF208+AF212+AF216+AF220+AF224+AF228+AF232+AF236+AF240+AF248+AF252+AF256+AF260+AF265+AF270+AF274</f>
        <v>0</v>
      </c>
      <c r="AG178" s="27">
        <f t="shared" si="603"/>
        <v>2102955</v>
      </c>
      <c r="AH178" s="27">
        <f>AH183+AH187+AH191+AH195+AH199+AH203+AH208+AH212+AH216+AH220+AH224+AH228+AH232+AH236+AH240+AH248+AH252+AH256+AH260+AH265+AH270+AH274</f>
        <v>0</v>
      </c>
      <c r="AI178" s="30">
        <f t="shared" si="508"/>
        <v>2102955</v>
      </c>
      <c r="AJ178" s="27">
        <f>AJ183+AJ187+AJ191+AJ195+AJ199+AJ203+AJ208+AJ212+AJ216+AJ220+AJ224+AJ228+AJ232+AJ236+AJ240+AJ248+AJ252+AJ256+AJ260+AJ265+AJ270+AJ274</f>
        <v>0</v>
      </c>
      <c r="AK178" s="30">
        <f t="shared" si="604"/>
        <v>2102955</v>
      </c>
      <c r="AL178" s="27">
        <f>AL183+AL187+AL191+AL195+AL199+AL203+AL208+AL212+AL216+AL220+AL224+AL228+AL232+AL236+AL240+AL248+AL252+AL256+AL260+AL265+AL270+AL274</f>
        <v>0</v>
      </c>
      <c r="AM178" s="35">
        <f t="shared" si="605"/>
        <v>2102955</v>
      </c>
      <c r="AN178" s="27">
        <f>AN183+AN187+AN191+AN195+AN199+AN203+AN208+AN212+AN216+AN220+AN224+AN228+AN232+AN236+AN240+AN248+AN252+AN256</f>
        <v>1860675</v>
      </c>
      <c r="AO178" s="30">
        <f>AO183+AO187+AO191+AO195+AO199+AO203+AO208+AO212+AO216+AO220+AO224+AO228+AO232+AO236+AO240+AO248+AO252+AO256</f>
        <v>0</v>
      </c>
      <c r="AP178" s="30">
        <f t="shared" ref="AP178:AP242" si="613">AN178+AO178</f>
        <v>1860675</v>
      </c>
      <c r="AQ178" s="30">
        <f>AQ183+AQ187+AQ191+AQ195+AQ199+AQ203+AQ208+AQ212+AQ216+AQ220+AQ224+AQ228+AQ232+AQ236+AQ240+AQ248+AQ252+AQ256</f>
        <v>0</v>
      </c>
      <c r="AR178" s="30">
        <f t="shared" si="606"/>
        <v>1860675</v>
      </c>
      <c r="AS178" s="30">
        <f>AS183+AS187+AS191+AS195+AS199+AS203+AS208+AS212+AS216+AS220+AS224+AS228+AS232+AS236+AS240+AS248+AS252+AS256</f>
        <v>0</v>
      </c>
      <c r="AT178" s="30">
        <f t="shared" si="607"/>
        <v>1860675</v>
      </c>
      <c r="AU178" s="30">
        <f>AU183+AU187+AU191+AU195+AU199+AU203+AU208+AU212+AU216+AU220+AU224+AU228+AU232+AU236+AU240+AU248+AU252+AU256</f>
        <v>0</v>
      </c>
      <c r="AV178" s="30">
        <f t="shared" si="608"/>
        <v>1860675</v>
      </c>
      <c r="AW178" s="30">
        <f>AW183+AW187+AW191+AW195+AW199+AW203+AW208+AW212+AW216+AW220+AW224+AW228+AW232+AW236+AW240+AW248+AW252+AW256+AW260+AW265+AW270+AW274</f>
        <v>0</v>
      </c>
      <c r="AX178" s="30">
        <f t="shared" si="609"/>
        <v>1860675</v>
      </c>
      <c r="AY178" s="30">
        <f t="shared" ref="AY178:BA178" si="614">AY183+AY187+AY191+AY195+AY199+AY203+AY208+AY212+AY216+AY220+AY224+AY228+AY232+AY236+AY240+AY248+AY252+AY256+AY260+AY265+AY270+AY274</f>
        <v>0</v>
      </c>
      <c r="AZ178" s="30">
        <f t="shared" si="509"/>
        <v>1860675</v>
      </c>
      <c r="BA178" s="30">
        <f t="shared" si="614"/>
        <v>0</v>
      </c>
      <c r="BB178" s="35">
        <f t="shared" si="610"/>
        <v>1860675</v>
      </c>
      <c r="BC178" s="82"/>
      <c r="BD178" s="82"/>
    </row>
    <row r="179" spans="1:56" x14ac:dyDescent="0.3">
      <c r="A179" s="61"/>
      <c r="B179" s="38" t="s">
        <v>20</v>
      </c>
      <c r="C179" s="106"/>
      <c r="D179" s="52"/>
      <c r="E179" s="52"/>
      <c r="F179" s="52"/>
      <c r="G179" s="52">
        <f>G261+G266</f>
        <v>184369.3</v>
      </c>
      <c r="H179" s="52">
        <f t="shared" si="595"/>
        <v>184369.3</v>
      </c>
      <c r="I179" s="52">
        <f>I261+I266</f>
        <v>0</v>
      </c>
      <c r="J179" s="52">
        <f t="shared" si="596"/>
        <v>184369.3</v>
      </c>
      <c r="K179" s="52">
        <f>K261+K266</f>
        <v>0</v>
      </c>
      <c r="L179" s="52">
        <f t="shared" si="597"/>
        <v>184369.3</v>
      </c>
      <c r="M179" s="52">
        <f>M261+M266</f>
        <v>0</v>
      </c>
      <c r="N179" s="52">
        <f>L179+M179</f>
        <v>184369.3</v>
      </c>
      <c r="O179" s="52">
        <f>O261+O266</f>
        <v>0</v>
      </c>
      <c r="P179" s="52">
        <f>N179+O179</f>
        <v>184369.3</v>
      </c>
      <c r="Q179" s="52">
        <f>Q261+Q266</f>
        <v>0</v>
      </c>
      <c r="R179" s="53">
        <f t="shared" si="507"/>
        <v>184369.3</v>
      </c>
      <c r="S179" s="52">
        <f>S261+S266</f>
        <v>0</v>
      </c>
      <c r="T179" s="53">
        <f t="shared" si="598"/>
        <v>184369.3</v>
      </c>
      <c r="U179" s="52">
        <f>U261+U266</f>
        <v>0</v>
      </c>
      <c r="V179" s="35">
        <f t="shared" si="599"/>
        <v>184369.3</v>
      </c>
      <c r="W179" s="52"/>
      <c r="X179" s="52"/>
      <c r="Y179" s="52"/>
      <c r="Z179" s="52">
        <f>Z261+Z266</f>
        <v>0</v>
      </c>
      <c r="AA179" s="52">
        <f t="shared" si="600"/>
        <v>0</v>
      </c>
      <c r="AB179" s="52">
        <f>AB261+AB266</f>
        <v>0</v>
      </c>
      <c r="AC179" s="52">
        <f t="shared" si="601"/>
        <v>0</v>
      </c>
      <c r="AD179" s="52">
        <f>AD261+AD266</f>
        <v>0</v>
      </c>
      <c r="AE179" s="52">
        <f t="shared" si="602"/>
        <v>0</v>
      </c>
      <c r="AF179" s="52">
        <f>AF261+AF266</f>
        <v>0</v>
      </c>
      <c r="AG179" s="52">
        <f t="shared" si="603"/>
        <v>0</v>
      </c>
      <c r="AH179" s="52">
        <f>AH261+AH266</f>
        <v>0</v>
      </c>
      <c r="AI179" s="53">
        <f t="shared" si="508"/>
        <v>0</v>
      </c>
      <c r="AJ179" s="52">
        <f>AJ261+AJ266</f>
        <v>0</v>
      </c>
      <c r="AK179" s="53">
        <f t="shared" si="604"/>
        <v>0</v>
      </c>
      <c r="AL179" s="52">
        <f>AL261+AL266</f>
        <v>0</v>
      </c>
      <c r="AM179" s="35">
        <f t="shared" si="605"/>
        <v>0</v>
      </c>
      <c r="AN179" s="52"/>
      <c r="AO179" s="53"/>
      <c r="AP179" s="53"/>
      <c r="AQ179" s="53">
        <f>AQ261+AQ266</f>
        <v>0</v>
      </c>
      <c r="AR179" s="53">
        <f t="shared" si="606"/>
        <v>0</v>
      </c>
      <c r="AS179" s="53">
        <f>AS261+AS266</f>
        <v>0</v>
      </c>
      <c r="AT179" s="53">
        <f t="shared" si="607"/>
        <v>0</v>
      </c>
      <c r="AU179" s="53">
        <f>AU261+AU266</f>
        <v>0</v>
      </c>
      <c r="AV179" s="53">
        <f t="shared" si="608"/>
        <v>0</v>
      </c>
      <c r="AW179" s="53">
        <f>AW261+AW266</f>
        <v>0</v>
      </c>
      <c r="AX179" s="53">
        <f t="shared" si="609"/>
        <v>0</v>
      </c>
      <c r="AY179" s="53">
        <f t="shared" ref="AY179:BA179" si="615">AY261+AY266</f>
        <v>0</v>
      </c>
      <c r="AZ179" s="53">
        <f t="shared" si="509"/>
        <v>0</v>
      </c>
      <c r="BA179" s="53">
        <f t="shared" si="615"/>
        <v>0</v>
      </c>
      <c r="BB179" s="35">
        <f t="shared" si="610"/>
        <v>0</v>
      </c>
      <c r="BC179" s="82"/>
      <c r="BD179" s="82"/>
    </row>
    <row r="180" spans="1:56" ht="37.5" x14ac:dyDescent="0.3">
      <c r="A180" s="61" t="s">
        <v>219</v>
      </c>
      <c r="B180" s="38" t="s">
        <v>28</v>
      </c>
      <c r="C180" s="96" t="s">
        <v>96</v>
      </c>
      <c r="D180" s="4">
        <f>D182</f>
        <v>14934.8</v>
      </c>
      <c r="E180" s="4">
        <f>E182</f>
        <v>0</v>
      </c>
      <c r="F180" s="4">
        <f t="shared" si="611"/>
        <v>14934.8</v>
      </c>
      <c r="G180" s="4">
        <f>G182</f>
        <v>3209.28</v>
      </c>
      <c r="H180" s="4">
        <f t="shared" si="595"/>
        <v>18144.079999999998</v>
      </c>
      <c r="I180" s="4">
        <f>I182</f>
        <v>0</v>
      </c>
      <c r="J180" s="4">
        <f t="shared" si="596"/>
        <v>18144.079999999998</v>
      </c>
      <c r="K180" s="4">
        <f>K182</f>
        <v>0</v>
      </c>
      <c r="L180" s="4">
        <f t="shared" si="597"/>
        <v>18144.079999999998</v>
      </c>
      <c r="M180" s="4">
        <f>M182</f>
        <v>0</v>
      </c>
      <c r="N180" s="4">
        <f>L180+M180</f>
        <v>18144.079999999998</v>
      </c>
      <c r="O180" s="4">
        <f>O182</f>
        <v>0</v>
      </c>
      <c r="P180" s="4">
        <f>N180+O180</f>
        <v>18144.079999999998</v>
      </c>
      <c r="Q180" s="4">
        <f>Q182</f>
        <v>-18135.100999999999</v>
      </c>
      <c r="R180" s="3">
        <f t="shared" si="507"/>
        <v>8.9789999999993597</v>
      </c>
      <c r="S180" s="32">
        <f>S182</f>
        <v>0</v>
      </c>
      <c r="T180" s="3">
        <f t="shared" si="598"/>
        <v>8.9789999999993597</v>
      </c>
      <c r="U180" s="27">
        <f>U182</f>
        <v>0</v>
      </c>
      <c r="V180" s="35">
        <f t="shared" si="599"/>
        <v>8.9789999999993597</v>
      </c>
      <c r="W180" s="4">
        <f t="shared" ref="W180:AN180" si="616">W182</f>
        <v>0</v>
      </c>
      <c r="X180" s="4">
        <f t="shared" ref="X180:Z180" si="617">X182</f>
        <v>0</v>
      </c>
      <c r="Y180" s="4">
        <f t="shared" si="612"/>
        <v>0</v>
      </c>
      <c r="Z180" s="4">
        <f t="shared" si="617"/>
        <v>0</v>
      </c>
      <c r="AA180" s="4">
        <f t="shared" si="600"/>
        <v>0</v>
      </c>
      <c r="AB180" s="4">
        <f t="shared" ref="AB180" si="618">AB182</f>
        <v>0</v>
      </c>
      <c r="AC180" s="4">
        <f t="shared" si="601"/>
        <v>0</v>
      </c>
      <c r="AD180" s="4">
        <f t="shared" ref="AD180:AF180" si="619">AD182</f>
        <v>0</v>
      </c>
      <c r="AE180" s="4">
        <f t="shared" si="602"/>
        <v>0</v>
      </c>
      <c r="AF180" s="4">
        <f t="shared" si="619"/>
        <v>0</v>
      </c>
      <c r="AG180" s="4">
        <f t="shared" si="603"/>
        <v>0</v>
      </c>
      <c r="AH180" s="4">
        <f t="shared" ref="AH180:AJ180" si="620">AH182</f>
        <v>18135.100999999999</v>
      </c>
      <c r="AI180" s="3">
        <f t="shared" si="508"/>
        <v>18135.100999999999</v>
      </c>
      <c r="AJ180" s="32">
        <f t="shared" si="620"/>
        <v>0</v>
      </c>
      <c r="AK180" s="3">
        <f t="shared" si="604"/>
        <v>18135.100999999999</v>
      </c>
      <c r="AL180" s="27">
        <f t="shared" ref="AL180" si="621">AL182</f>
        <v>0</v>
      </c>
      <c r="AM180" s="35">
        <f t="shared" si="605"/>
        <v>18135.100999999999</v>
      </c>
      <c r="AN180" s="4">
        <f t="shared" si="616"/>
        <v>0</v>
      </c>
      <c r="AO180" s="3">
        <f t="shared" ref="AO180:AQ180" si="622">AO182</f>
        <v>0</v>
      </c>
      <c r="AP180" s="3">
        <f t="shared" si="613"/>
        <v>0</v>
      </c>
      <c r="AQ180" s="3">
        <f t="shared" si="622"/>
        <v>0</v>
      </c>
      <c r="AR180" s="3">
        <f t="shared" si="606"/>
        <v>0</v>
      </c>
      <c r="AS180" s="3">
        <f t="shared" ref="AS180:AU180" si="623">AS182</f>
        <v>0</v>
      </c>
      <c r="AT180" s="3">
        <f t="shared" si="607"/>
        <v>0</v>
      </c>
      <c r="AU180" s="3">
        <f t="shared" si="623"/>
        <v>0</v>
      </c>
      <c r="AV180" s="3">
        <f t="shared" si="608"/>
        <v>0</v>
      </c>
      <c r="AW180" s="3">
        <f t="shared" ref="AW180:AY180" si="624">AW182</f>
        <v>0</v>
      </c>
      <c r="AX180" s="3">
        <f t="shared" si="609"/>
        <v>0</v>
      </c>
      <c r="AY180" s="3">
        <f t="shared" si="624"/>
        <v>0</v>
      </c>
      <c r="AZ180" s="3">
        <f t="shared" si="509"/>
        <v>0</v>
      </c>
      <c r="BA180" s="30">
        <f t="shared" ref="BA180" si="625">BA182</f>
        <v>0</v>
      </c>
      <c r="BB180" s="35">
        <f t="shared" si="610"/>
        <v>0</v>
      </c>
      <c r="BC180" s="82"/>
      <c r="BD180" s="82"/>
    </row>
    <row r="181" spans="1:56" s="5" customFormat="1" hidden="1" x14ac:dyDescent="0.3">
      <c r="A181" s="12"/>
      <c r="B181" s="1" t="s">
        <v>5</v>
      </c>
      <c r="C181" s="18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32"/>
      <c r="T181" s="4"/>
      <c r="U181" s="27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32"/>
      <c r="AK181" s="4"/>
      <c r="AL181" s="27"/>
      <c r="AM181" s="4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0"/>
      <c r="BB181" s="3"/>
      <c r="BD181" s="5">
        <v>0</v>
      </c>
    </row>
    <row r="182" spans="1:56" s="5" customFormat="1" hidden="1" x14ac:dyDescent="0.3">
      <c r="A182" s="12"/>
      <c r="B182" s="1" t="s">
        <v>6</v>
      </c>
      <c r="C182" s="19"/>
      <c r="D182" s="7">
        <v>14934.8</v>
      </c>
      <c r="E182" s="7"/>
      <c r="F182" s="4">
        <f t="shared" si="611"/>
        <v>14934.8</v>
      </c>
      <c r="G182" s="7">
        <v>3209.28</v>
      </c>
      <c r="H182" s="4">
        <f t="shared" ref="H182:H184" si="626">F182+G182</f>
        <v>18144.079999999998</v>
      </c>
      <c r="I182" s="7"/>
      <c r="J182" s="4">
        <f t="shared" ref="J182:J184" si="627">H182+I182</f>
        <v>18144.079999999998</v>
      </c>
      <c r="K182" s="7"/>
      <c r="L182" s="4">
        <f t="shared" ref="L182:L184" si="628">J182+K182</f>
        <v>18144.079999999998</v>
      </c>
      <c r="M182" s="7"/>
      <c r="N182" s="4">
        <f>L182+M182</f>
        <v>18144.079999999998</v>
      </c>
      <c r="O182" s="7"/>
      <c r="P182" s="4">
        <f>N182+O182</f>
        <v>18144.079999999998</v>
      </c>
      <c r="Q182" s="7">
        <v>-18135.100999999999</v>
      </c>
      <c r="R182" s="4">
        <f t="shared" si="507"/>
        <v>8.9789999999993597</v>
      </c>
      <c r="S182" s="33"/>
      <c r="T182" s="4">
        <f t="shared" ref="T182:T184" si="629">R182+S182</f>
        <v>8.9789999999993597</v>
      </c>
      <c r="U182" s="28"/>
      <c r="V182" s="4">
        <f t="shared" ref="V182:V184" si="630">T182+U182</f>
        <v>8.9789999999993597</v>
      </c>
      <c r="W182" s="7">
        <v>0</v>
      </c>
      <c r="X182" s="7">
        <v>0</v>
      </c>
      <c r="Y182" s="4">
        <f t="shared" si="612"/>
        <v>0</v>
      </c>
      <c r="Z182" s="7">
        <v>0</v>
      </c>
      <c r="AA182" s="4">
        <f t="shared" ref="AA182:AA184" si="631">Y182+Z182</f>
        <v>0</v>
      </c>
      <c r="AB182" s="7">
        <v>0</v>
      </c>
      <c r="AC182" s="4">
        <f t="shared" ref="AC182:AC184" si="632">AA182+AB182</f>
        <v>0</v>
      </c>
      <c r="AD182" s="7">
        <v>0</v>
      </c>
      <c r="AE182" s="4">
        <f t="shared" ref="AE182:AE184" si="633">AC182+AD182</f>
        <v>0</v>
      </c>
      <c r="AF182" s="7"/>
      <c r="AG182" s="4">
        <f t="shared" ref="AG182:AG184" si="634">AE182+AF182</f>
        <v>0</v>
      </c>
      <c r="AH182" s="7">
        <v>18135.100999999999</v>
      </c>
      <c r="AI182" s="4">
        <f t="shared" si="508"/>
        <v>18135.100999999999</v>
      </c>
      <c r="AJ182" s="33"/>
      <c r="AK182" s="4">
        <f t="shared" ref="AK182:AK184" si="635">AI182+AJ182</f>
        <v>18135.100999999999</v>
      </c>
      <c r="AL182" s="28"/>
      <c r="AM182" s="4">
        <f t="shared" ref="AM182:AM184" si="636">AK182+AL182</f>
        <v>18135.100999999999</v>
      </c>
      <c r="AN182" s="8">
        <v>0</v>
      </c>
      <c r="AO182" s="8">
        <v>0</v>
      </c>
      <c r="AP182" s="3">
        <f t="shared" si="613"/>
        <v>0</v>
      </c>
      <c r="AQ182" s="8">
        <v>0</v>
      </c>
      <c r="AR182" s="3">
        <f t="shared" ref="AR182:AR184" si="637">AP182+AQ182</f>
        <v>0</v>
      </c>
      <c r="AS182" s="8">
        <v>0</v>
      </c>
      <c r="AT182" s="3">
        <f t="shared" ref="AT182:AT184" si="638">AR182+AS182</f>
        <v>0</v>
      </c>
      <c r="AU182" s="8">
        <v>0</v>
      </c>
      <c r="AV182" s="3">
        <f t="shared" ref="AV182:AV184" si="639">AT182+AU182</f>
        <v>0</v>
      </c>
      <c r="AW182" s="8">
        <v>0</v>
      </c>
      <c r="AX182" s="3">
        <f t="shared" ref="AX182:AX184" si="640">AV182+AW182</f>
        <v>0</v>
      </c>
      <c r="AY182" s="8">
        <v>0</v>
      </c>
      <c r="AZ182" s="3">
        <f t="shared" si="509"/>
        <v>0</v>
      </c>
      <c r="BA182" s="29">
        <v>0</v>
      </c>
      <c r="BB182" s="3">
        <f t="shared" ref="BB182:BB184" si="641">AZ182+BA182</f>
        <v>0</v>
      </c>
      <c r="BC182" s="5" t="s">
        <v>275</v>
      </c>
      <c r="BD182" s="5">
        <v>0</v>
      </c>
    </row>
    <row r="183" spans="1:56" s="5" customFormat="1" hidden="1" x14ac:dyDescent="0.3">
      <c r="A183" s="12"/>
      <c r="B183" s="1" t="s">
        <v>21</v>
      </c>
      <c r="C183" s="18"/>
      <c r="D183" s="4">
        <v>0</v>
      </c>
      <c r="E183" s="4">
        <v>0</v>
      </c>
      <c r="F183" s="4">
        <f t="shared" si="611"/>
        <v>0</v>
      </c>
      <c r="G183" s="4">
        <v>0</v>
      </c>
      <c r="H183" s="4">
        <f t="shared" si="626"/>
        <v>0</v>
      </c>
      <c r="I183" s="4">
        <v>0</v>
      </c>
      <c r="J183" s="4">
        <f t="shared" si="627"/>
        <v>0</v>
      </c>
      <c r="K183" s="4">
        <v>0</v>
      </c>
      <c r="L183" s="4">
        <f t="shared" si="628"/>
        <v>0</v>
      </c>
      <c r="M183" s="4">
        <v>0</v>
      </c>
      <c r="N183" s="4">
        <f>L183+M183</f>
        <v>0</v>
      </c>
      <c r="O183" s="4">
        <v>0</v>
      </c>
      <c r="P183" s="4">
        <f>N183+O183</f>
        <v>0</v>
      </c>
      <c r="Q183" s="4">
        <v>0</v>
      </c>
      <c r="R183" s="4">
        <f t="shared" si="507"/>
        <v>0</v>
      </c>
      <c r="S183" s="32">
        <v>0</v>
      </c>
      <c r="T183" s="4">
        <f t="shared" si="629"/>
        <v>0</v>
      </c>
      <c r="U183" s="27">
        <v>0</v>
      </c>
      <c r="V183" s="4">
        <f t="shared" si="630"/>
        <v>0</v>
      </c>
      <c r="W183" s="4">
        <v>0</v>
      </c>
      <c r="X183" s="4">
        <v>0</v>
      </c>
      <c r="Y183" s="4">
        <f t="shared" si="612"/>
        <v>0</v>
      </c>
      <c r="Z183" s="4">
        <v>0</v>
      </c>
      <c r="AA183" s="4">
        <f t="shared" si="631"/>
        <v>0</v>
      </c>
      <c r="AB183" s="4">
        <v>0</v>
      </c>
      <c r="AC183" s="4">
        <f t="shared" si="632"/>
        <v>0</v>
      </c>
      <c r="AD183" s="4">
        <v>0</v>
      </c>
      <c r="AE183" s="4">
        <f t="shared" si="633"/>
        <v>0</v>
      </c>
      <c r="AF183" s="4">
        <v>0</v>
      </c>
      <c r="AG183" s="4">
        <f t="shared" si="634"/>
        <v>0</v>
      </c>
      <c r="AH183" s="4">
        <v>0</v>
      </c>
      <c r="AI183" s="4">
        <f t="shared" si="508"/>
        <v>0</v>
      </c>
      <c r="AJ183" s="32">
        <v>0</v>
      </c>
      <c r="AK183" s="4">
        <f t="shared" si="635"/>
        <v>0</v>
      </c>
      <c r="AL183" s="27">
        <v>0</v>
      </c>
      <c r="AM183" s="4">
        <f t="shared" si="636"/>
        <v>0</v>
      </c>
      <c r="AN183" s="3">
        <v>0</v>
      </c>
      <c r="AO183" s="3">
        <v>0</v>
      </c>
      <c r="AP183" s="3">
        <f t="shared" si="613"/>
        <v>0</v>
      </c>
      <c r="AQ183" s="3">
        <v>0</v>
      </c>
      <c r="AR183" s="3">
        <f t="shared" si="637"/>
        <v>0</v>
      </c>
      <c r="AS183" s="3">
        <v>0</v>
      </c>
      <c r="AT183" s="3">
        <f t="shared" si="638"/>
        <v>0</v>
      </c>
      <c r="AU183" s="3">
        <v>0</v>
      </c>
      <c r="AV183" s="3">
        <f t="shared" si="639"/>
        <v>0</v>
      </c>
      <c r="AW183" s="3">
        <v>0</v>
      </c>
      <c r="AX183" s="3">
        <f t="shared" si="640"/>
        <v>0</v>
      </c>
      <c r="AY183" s="3">
        <v>0</v>
      </c>
      <c r="AZ183" s="3">
        <f t="shared" si="509"/>
        <v>0</v>
      </c>
      <c r="BA183" s="30">
        <v>0</v>
      </c>
      <c r="BB183" s="3">
        <f t="shared" si="641"/>
        <v>0</v>
      </c>
      <c r="BC183" s="5" t="s">
        <v>295</v>
      </c>
      <c r="BD183" s="5">
        <v>0</v>
      </c>
    </row>
    <row r="184" spans="1:56" ht="37.5" x14ac:dyDescent="0.3">
      <c r="A184" s="61" t="s">
        <v>220</v>
      </c>
      <c r="B184" s="38" t="s">
        <v>29</v>
      </c>
      <c r="C184" s="96" t="s">
        <v>96</v>
      </c>
      <c r="D184" s="4">
        <f>D186+D187</f>
        <v>618518</v>
      </c>
      <c r="E184" s="4">
        <f>E186+E187</f>
        <v>0</v>
      </c>
      <c r="F184" s="4">
        <f t="shared" si="611"/>
        <v>618518</v>
      </c>
      <c r="G184" s="4">
        <f>G186+G187</f>
        <v>3728.893</v>
      </c>
      <c r="H184" s="4">
        <f t="shared" si="626"/>
        <v>622246.89300000004</v>
      </c>
      <c r="I184" s="4">
        <f>I186+I187</f>
        <v>0</v>
      </c>
      <c r="J184" s="4">
        <f t="shared" si="627"/>
        <v>622246.89300000004</v>
      </c>
      <c r="K184" s="4">
        <f>K186+K187</f>
        <v>243.5</v>
      </c>
      <c r="L184" s="4">
        <f t="shared" si="628"/>
        <v>622490.39300000004</v>
      </c>
      <c r="M184" s="4">
        <f>M186+M187</f>
        <v>0</v>
      </c>
      <c r="N184" s="4">
        <f>L184+M184</f>
        <v>622490.39300000004</v>
      </c>
      <c r="O184" s="4">
        <f>O186+O187</f>
        <v>378520.46100000001</v>
      </c>
      <c r="P184" s="4">
        <f>N184+O184</f>
        <v>1001010.8540000001</v>
      </c>
      <c r="Q184" s="4">
        <f>Q186+Q187</f>
        <v>0</v>
      </c>
      <c r="R184" s="3">
        <f t="shared" si="507"/>
        <v>1001010.8540000001</v>
      </c>
      <c r="S184" s="32">
        <f>S186+S187</f>
        <v>0</v>
      </c>
      <c r="T184" s="3">
        <f t="shared" si="629"/>
        <v>1001010.8540000001</v>
      </c>
      <c r="U184" s="27">
        <f>U186+U187</f>
        <v>0</v>
      </c>
      <c r="V184" s="35">
        <f t="shared" si="630"/>
        <v>1001010.8540000001</v>
      </c>
      <c r="W184" s="4">
        <f t="shared" ref="W184:AN184" si="642">W186+W187</f>
        <v>237950.89999999997</v>
      </c>
      <c r="X184" s="4">
        <f t="shared" ref="X184:Z184" si="643">X186+X187</f>
        <v>0</v>
      </c>
      <c r="Y184" s="4">
        <f t="shared" si="612"/>
        <v>237950.89999999997</v>
      </c>
      <c r="Z184" s="4">
        <f t="shared" si="643"/>
        <v>0</v>
      </c>
      <c r="AA184" s="4">
        <f t="shared" si="631"/>
        <v>237950.89999999997</v>
      </c>
      <c r="AB184" s="4">
        <f t="shared" ref="AB184" si="644">AB186+AB187</f>
        <v>0</v>
      </c>
      <c r="AC184" s="4">
        <f t="shared" si="632"/>
        <v>237950.89999999997</v>
      </c>
      <c r="AD184" s="4">
        <f t="shared" ref="AD184:AF184" si="645">AD186+AD187</f>
        <v>0</v>
      </c>
      <c r="AE184" s="4">
        <f t="shared" si="633"/>
        <v>237950.89999999997</v>
      </c>
      <c r="AF184" s="4">
        <f t="shared" si="645"/>
        <v>74048</v>
      </c>
      <c r="AG184" s="4">
        <f t="shared" si="634"/>
        <v>311998.89999999997</v>
      </c>
      <c r="AH184" s="4">
        <f t="shared" ref="AH184:AJ184" si="646">AH186+AH187</f>
        <v>0</v>
      </c>
      <c r="AI184" s="3">
        <f t="shared" si="508"/>
        <v>311998.89999999997</v>
      </c>
      <c r="AJ184" s="32">
        <f t="shared" si="646"/>
        <v>0</v>
      </c>
      <c r="AK184" s="3">
        <f t="shared" si="635"/>
        <v>311998.89999999997</v>
      </c>
      <c r="AL184" s="27">
        <f t="shared" ref="AL184" si="647">AL186+AL187</f>
        <v>0</v>
      </c>
      <c r="AM184" s="35">
        <f t="shared" si="636"/>
        <v>311998.89999999997</v>
      </c>
      <c r="AN184" s="4">
        <f t="shared" si="642"/>
        <v>0</v>
      </c>
      <c r="AO184" s="3">
        <f t="shared" ref="AO184:AQ184" si="648">AO186+AO187</f>
        <v>0</v>
      </c>
      <c r="AP184" s="3">
        <f t="shared" si="613"/>
        <v>0</v>
      </c>
      <c r="AQ184" s="3">
        <f t="shared" si="648"/>
        <v>0</v>
      </c>
      <c r="AR184" s="3">
        <f t="shared" si="637"/>
        <v>0</v>
      </c>
      <c r="AS184" s="3">
        <f t="shared" ref="AS184:AU184" si="649">AS186+AS187</f>
        <v>0</v>
      </c>
      <c r="AT184" s="3">
        <f t="shared" si="638"/>
        <v>0</v>
      </c>
      <c r="AU184" s="3">
        <f t="shared" si="649"/>
        <v>0</v>
      </c>
      <c r="AV184" s="3">
        <f t="shared" si="639"/>
        <v>0</v>
      </c>
      <c r="AW184" s="3">
        <f t="shared" ref="AW184:AY184" si="650">AW186+AW187</f>
        <v>0</v>
      </c>
      <c r="AX184" s="3">
        <f t="shared" si="640"/>
        <v>0</v>
      </c>
      <c r="AY184" s="3">
        <f t="shared" si="650"/>
        <v>0</v>
      </c>
      <c r="AZ184" s="3">
        <f t="shared" si="509"/>
        <v>0</v>
      </c>
      <c r="BA184" s="30">
        <f t="shared" ref="BA184" si="651">BA186+BA187</f>
        <v>0</v>
      </c>
      <c r="BB184" s="35">
        <f t="shared" si="641"/>
        <v>0</v>
      </c>
      <c r="BC184" s="82"/>
      <c r="BD184" s="82"/>
    </row>
    <row r="185" spans="1:56" x14ac:dyDescent="0.3">
      <c r="A185" s="61"/>
      <c r="B185" s="38" t="s">
        <v>5</v>
      </c>
      <c r="C185" s="107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3"/>
      <c r="S185" s="32"/>
      <c r="T185" s="3"/>
      <c r="U185" s="27"/>
      <c r="V185" s="35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3"/>
      <c r="AJ185" s="32"/>
      <c r="AK185" s="3"/>
      <c r="AL185" s="27"/>
      <c r="AM185" s="35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0"/>
      <c r="BB185" s="35"/>
      <c r="BC185" s="82"/>
      <c r="BD185" s="82"/>
    </row>
    <row r="186" spans="1:56" s="5" customFormat="1" hidden="1" x14ac:dyDescent="0.3">
      <c r="A186" s="12"/>
      <c r="B186" s="1" t="s">
        <v>6</v>
      </c>
      <c r="C186" s="17"/>
      <c r="D186" s="4">
        <v>130070.6</v>
      </c>
      <c r="E186" s="4"/>
      <c r="F186" s="4">
        <f t="shared" si="611"/>
        <v>130070.6</v>
      </c>
      <c r="G186" s="4">
        <v>3728.893</v>
      </c>
      <c r="H186" s="4">
        <f t="shared" ref="H186:H188" si="652">F186+G186</f>
        <v>133799.49300000002</v>
      </c>
      <c r="I186" s="4"/>
      <c r="J186" s="4">
        <f t="shared" ref="J186:J188" si="653">H186+I186</f>
        <v>133799.49300000002</v>
      </c>
      <c r="K186" s="4">
        <v>243.5</v>
      </c>
      <c r="L186" s="4">
        <f t="shared" ref="L186:L188" si="654">J186+K186</f>
        <v>134042.99300000002</v>
      </c>
      <c r="M186" s="4"/>
      <c r="N186" s="4">
        <f>L186+M186</f>
        <v>134042.99300000002</v>
      </c>
      <c r="O186" s="4">
        <f>-243.5+243.5+35.561+94621.3-130070.6+130070.6</f>
        <v>94656.861000000004</v>
      </c>
      <c r="P186" s="4">
        <f>N186+O186</f>
        <v>228699.85400000002</v>
      </c>
      <c r="Q186" s="4"/>
      <c r="R186" s="4">
        <f t="shared" si="507"/>
        <v>228699.85400000002</v>
      </c>
      <c r="S186" s="32"/>
      <c r="T186" s="4">
        <f t="shared" ref="T186:T188" si="655">R186+S186</f>
        <v>228699.85400000002</v>
      </c>
      <c r="U186" s="27"/>
      <c r="V186" s="4">
        <f t="shared" ref="V186:V188" si="656">T186+U186</f>
        <v>228699.85400000002</v>
      </c>
      <c r="W186" s="4">
        <v>66493.3</v>
      </c>
      <c r="X186" s="4"/>
      <c r="Y186" s="4">
        <f t="shared" si="612"/>
        <v>66493.3</v>
      </c>
      <c r="Z186" s="4"/>
      <c r="AA186" s="4">
        <f t="shared" ref="AA186:AA188" si="657">Y186+Z186</f>
        <v>66493.3</v>
      </c>
      <c r="AB186" s="4"/>
      <c r="AC186" s="4">
        <f t="shared" ref="AC186:AC188" si="658">AA186+AB186</f>
        <v>66493.3</v>
      </c>
      <c r="AD186" s="4"/>
      <c r="AE186" s="4">
        <f t="shared" ref="AE186:AE188" si="659">AC186+AD186</f>
        <v>66493.3</v>
      </c>
      <c r="AF186" s="4">
        <f>18512-66493.3+66493.3</f>
        <v>18512</v>
      </c>
      <c r="AG186" s="4">
        <f t="shared" ref="AG186:AG188" si="660">AE186+AF186</f>
        <v>85005.3</v>
      </c>
      <c r="AH186" s="4"/>
      <c r="AI186" s="4">
        <f t="shared" si="508"/>
        <v>85005.3</v>
      </c>
      <c r="AJ186" s="32"/>
      <c r="AK186" s="4">
        <f t="shared" ref="AK186:AK188" si="661">AI186+AJ186</f>
        <v>85005.3</v>
      </c>
      <c r="AL186" s="27"/>
      <c r="AM186" s="4">
        <f t="shared" ref="AM186:AM188" si="662">AK186+AL186</f>
        <v>85005.3</v>
      </c>
      <c r="AN186" s="3">
        <v>0</v>
      </c>
      <c r="AO186" s="3">
        <v>0</v>
      </c>
      <c r="AP186" s="3">
        <f t="shared" si="613"/>
        <v>0</v>
      </c>
      <c r="AQ186" s="3">
        <v>0</v>
      </c>
      <c r="AR186" s="3">
        <f t="shared" ref="AR186:AR188" si="663">AP186+AQ186</f>
        <v>0</v>
      </c>
      <c r="AS186" s="3">
        <v>0</v>
      </c>
      <c r="AT186" s="3">
        <f t="shared" ref="AT186:AT188" si="664">AR186+AS186</f>
        <v>0</v>
      </c>
      <c r="AU186" s="3">
        <v>0</v>
      </c>
      <c r="AV186" s="3">
        <f t="shared" ref="AV186:AV188" si="665">AT186+AU186</f>
        <v>0</v>
      </c>
      <c r="AW186" s="3">
        <v>0</v>
      </c>
      <c r="AX186" s="3">
        <f t="shared" ref="AX186:AX188" si="666">AV186+AW186</f>
        <v>0</v>
      </c>
      <c r="AY186" s="3">
        <v>0</v>
      </c>
      <c r="AZ186" s="3">
        <f t="shared" si="509"/>
        <v>0</v>
      </c>
      <c r="BA186" s="30">
        <v>0</v>
      </c>
      <c r="BB186" s="3">
        <f t="shared" ref="BB186:BB188" si="667">AZ186+BA186</f>
        <v>0</v>
      </c>
      <c r="BC186" s="5" t="s">
        <v>384</v>
      </c>
      <c r="BD186" s="5">
        <v>0</v>
      </c>
    </row>
    <row r="187" spans="1:56" x14ac:dyDescent="0.3">
      <c r="A187" s="61"/>
      <c r="B187" s="38" t="s">
        <v>21</v>
      </c>
      <c r="C187" s="107"/>
      <c r="D187" s="4">
        <v>488447.4</v>
      </c>
      <c r="E187" s="4"/>
      <c r="F187" s="4">
        <f t="shared" si="611"/>
        <v>488447.4</v>
      </c>
      <c r="G187" s="4"/>
      <c r="H187" s="4">
        <f t="shared" si="652"/>
        <v>488447.4</v>
      </c>
      <c r="I187" s="4"/>
      <c r="J187" s="4">
        <f t="shared" si="653"/>
        <v>488447.4</v>
      </c>
      <c r="K187" s="4"/>
      <c r="L187" s="4">
        <f t="shared" si="654"/>
        <v>488447.4</v>
      </c>
      <c r="M187" s="4"/>
      <c r="N187" s="4">
        <f>L187+M187</f>
        <v>488447.4</v>
      </c>
      <c r="O187" s="4">
        <f>283863.6-488447.4+488447.4</f>
        <v>283863.59999999998</v>
      </c>
      <c r="P187" s="4">
        <f>N187+O187</f>
        <v>772311</v>
      </c>
      <c r="Q187" s="4"/>
      <c r="R187" s="3">
        <f t="shared" si="507"/>
        <v>772311</v>
      </c>
      <c r="S187" s="32"/>
      <c r="T187" s="3">
        <f t="shared" si="655"/>
        <v>772311</v>
      </c>
      <c r="U187" s="27"/>
      <c r="V187" s="35">
        <f t="shared" si="656"/>
        <v>772311</v>
      </c>
      <c r="W187" s="4">
        <v>171457.59999999998</v>
      </c>
      <c r="X187" s="4"/>
      <c r="Y187" s="4">
        <f t="shared" si="612"/>
        <v>171457.59999999998</v>
      </c>
      <c r="Z187" s="4"/>
      <c r="AA187" s="4">
        <f t="shared" si="657"/>
        <v>171457.59999999998</v>
      </c>
      <c r="AB187" s="4"/>
      <c r="AC187" s="4">
        <f t="shared" si="658"/>
        <v>171457.59999999998</v>
      </c>
      <c r="AD187" s="4"/>
      <c r="AE187" s="4">
        <f t="shared" si="659"/>
        <v>171457.59999999998</v>
      </c>
      <c r="AF187" s="4">
        <f>55536-171457.6+171457.6</f>
        <v>55536</v>
      </c>
      <c r="AG187" s="4">
        <f t="shared" si="660"/>
        <v>226993.59999999998</v>
      </c>
      <c r="AH187" s="4"/>
      <c r="AI187" s="3">
        <f t="shared" si="508"/>
        <v>226993.59999999998</v>
      </c>
      <c r="AJ187" s="32"/>
      <c r="AK187" s="3">
        <f t="shared" si="661"/>
        <v>226993.59999999998</v>
      </c>
      <c r="AL187" s="27"/>
      <c r="AM187" s="35">
        <f t="shared" si="662"/>
        <v>226993.59999999998</v>
      </c>
      <c r="AN187" s="3">
        <v>0</v>
      </c>
      <c r="AO187" s="3">
        <v>0</v>
      </c>
      <c r="AP187" s="3">
        <f t="shared" si="613"/>
        <v>0</v>
      </c>
      <c r="AQ187" s="3">
        <v>0</v>
      </c>
      <c r="AR187" s="3">
        <f t="shared" si="663"/>
        <v>0</v>
      </c>
      <c r="AS187" s="3">
        <v>0</v>
      </c>
      <c r="AT187" s="3">
        <f t="shared" si="664"/>
        <v>0</v>
      </c>
      <c r="AU187" s="3">
        <v>0</v>
      </c>
      <c r="AV187" s="3">
        <f t="shared" si="665"/>
        <v>0</v>
      </c>
      <c r="AW187" s="3">
        <v>0</v>
      </c>
      <c r="AX187" s="3">
        <f t="shared" si="666"/>
        <v>0</v>
      </c>
      <c r="AY187" s="3">
        <v>0</v>
      </c>
      <c r="AZ187" s="3">
        <f t="shared" si="509"/>
        <v>0</v>
      </c>
      <c r="BA187" s="30">
        <v>0</v>
      </c>
      <c r="BB187" s="35">
        <f t="shared" si="667"/>
        <v>0</v>
      </c>
      <c r="BC187" s="82" t="s">
        <v>383</v>
      </c>
      <c r="BD187" s="82"/>
    </row>
    <row r="188" spans="1:56" s="5" customFormat="1" ht="56.25" hidden="1" x14ac:dyDescent="0.3">
      <c r="A188" s="12" t="s">
        <v>221</v>
      </c>
      <c r="B188" s="1" t="s">
        <v>30</v>
      </c>
      <c r="C188" s="2" t="s">
        <v>96</v>
      </c>
      <c r="D188" s="4">
        <f>D190+D191</f>
        <v>91429.299999999988</v>
      </c>
      <c r="E188" s="4">
        <f>E190+E191</f>
        <v>0</v>
      </c>
      <c r="F188" s="4">
        <f t="shared" si="611"/>
        <v>91429.299999999988</v>
      </c>
      <c r="G188" s="4">
        <f>G190+G191</f>
        <v>0</v>
      </c>
      <c r="H188" s="4">
        <f t="shared" si="652"/>
        <v>91429.299999999988</v>
      </c>
      <c r="I188" s="4">
        <f>I190+I191</f>
        <v>0</v>
      </c>
      <c r="J188" s="4">
        <f t="shared" si="653"/>
        <v>91429.299999999988</v>
      </c>
      <c r="K188" s="4">
        <f>K190+K191</f>
        <v>0</v>
      </c>
      <c r="L188" s="4">
        <f t="shared" si="654"/>
        <v>91429.299999999988</v>
      </c>
      <c r="M188" s="4">
        <f>M190+M191</f>
        <v>0</v>
      </c>
      <c r="N188" s="4">
        <f>L188+M188</f>
        <v>91429.299999999988</v>
      </c>
      <c r="O188" s="4">
        <f>O190+O191</f>
        <v>-85032.489999999991</v>
      </c>
      <c r="P188" s="4">
        <f>N188+O188</f>
        <v>6396.8099999999977</v>
      </c>
      <c r="Q188" s="4">
        <f>Q190+Q191</f>
        <v>-6396.81</v>
      </c>
      <c r="R188" s="4">
        <f t="shared" si="507"/>
        <v>0</v>
      </c>
      <c r="S188" s="32">
        <f>S190+S191</f>
        <v>0</v>
      </c>
      <c r="T188" s="4">
        <f t="shared" si="655"/>
        <v>0</v>
      </c>
      <c r="U188" s="27">
        <f>U190+U191</f>
        <v>0</v>
      </c>
      <c r="V188" s="4">
        <f t="shared" si="656"/>
        <v>0</v>
      </c>
      <c r="W188" s="4">
        <f t="shared" ref="W188:AN188" si="668">W190+W191</f>
        <v>0</v>
      </c>
      <c r="X188" s="4">
        <f t="shared" ref="X188:Z188" si="669">X190+X191</f>
        <v>0</v>
      </c>
      <c r="Y188" s="4">
        <f t="shared" si="612"/>
        <v>0</v>
      </c>
      <c r="Z188" s="4">
        <f t="shared" si="669"/>
        <v>0</v>
      </c>
      <c r="AA188" s="4">
        <f t="shared" si="657"/>
        <v>0</v>
      </c>
      <c r="AB188" s="4">
        <f t="shared" ref="AB188" si="670">AB190+AB191</f>
        <v>0</v>
      </c>
      <c r="AC188" s="4">
        <f t="shared" si="658"/>
        <v>0</v>
      </c>
      <c r="AD188" s="4">
        <f t="shared" ref="AD188:AF188" si="671">AD190+AD191</f>
        <v>0</v>
      </c>
      <c r="AE188" s="4">
        <f t="shared" si="659"/>
        <v>0</v>
      </c>
      <c r="AF188" s="4">
        <f t="shared" si="671"/>
        <v>0</v>
      </c>
      <c r="AG188" s="4">
        <f t="shared" si="660"/>
        <v>0</v>
      </c>
      <c r="AH188" s="4">
        <f t="shared" ref="AH188:AJ188" si="672">AH190+AH191</f>
        <v>0</v>
      </c>
      <c r="AI188" s="4">
        <f t="shared" si="508"/>
        <v>0</v>
      </c>
      <c r="AJ188" s="32">
        <f t="shared" si="672"/>
        <v>0</v>
      </c>
      <c r="AK188" s="4">
        <f t="shared" si="661"/>
        <v>0</v>
      </c>
      <c r="AL188" s="27">
        <f t="shared" ref="AL188" si="673">AL190+AL191</f>
        <v>0</v>
      </c>
      <c r="AM188" s="4">
        <f t="shared" si="662"/>
        <v>0</v>
      </c>
      <c r="AN188" s="4">
        <f t="shared" si="668"/>
        <v>0</v>
      </c>
      <c r="AO188" s="3">
        <f t="shared" ref="AO188:AQ188" si="674">AO190+AO191</f>
        <v>0</v>
      </c>
      <c r="AP188" s="3">
        <f t="shared" si="613"/>
        <v>0</v>
      </c>
      <c r="AQ188" s="3">
        <f t="shared" si="674"/>
        <v>0</v>
      </c>
      <c r="AR188" s="3">
        <f t="shared" si="663"/>
        <v>0</v>
      </c>
      <c r="AS188" s="3">
        <f t="shared" ref="AS188:AU188" si="675">AS190+AS191</f>
        <v>0</v>
      </c>
      <c r="AT188" s="3">
        <f t="shared" si="664"/>
        <v>0</v>
      </c>
      <c r="AU188" s="3">
        <f t="shared" si="675"/>
        <v>0</v>
      </c>
      <c r="AV188" s="3">
        <f t="shared" si="665"/>
        <v>0</v>
      </c>
      <c r="AW188" s="3">
        <f t="shared" ref="AW188:AY188" si="676">AW190+AW191</f>
        <v>0</v>
      </c>
      <c r="AX188" s="3">
        <f t="shared" si="666"/>
        <v>0</v>
      </c>
      <c r="AY188" s="3">
        <f t="shared" si="676"/>
        <v>0</v>
      </c>
      <c r="AZ188" s="3">
        <f t="shared" si="509"/>
        <v>0</v>
      </c>
      <c r="BA188" s="30">
        <f t="shared" ref="BA188" si="677">BA190+BA191</f>
        <v>0</v>
      </c>
      <c r="BB188" s="3">
        <f t="shared" si="667"/>
        <v>0</v>
      </c>
      <c r="BD188" s="5">
        <v>0</v>
      </c>
    </row>
    <row r="189" spans="1:56" s="5" customFormat="1" hidden="1" x14ac:dyDescent="0.3">
      <c r="A189" s="12"/>
      <c r="B189" s="1" t="s">
        <v>5</v>
      </c>
      <c r="C189" s="17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32"/>
      <c r="T189" s="4"/>
      <c r="U189" s="27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32"/>
      <c r="AK189" s="4"/>
      <c r="AL189" s="27"/>
      <c r="AM189" s="4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0"/>
      <c r="BB189" s="3"/>
      <c r="BD189" s="5">
        <v>0</v>
      </c>
    </row>
    <row r="190" spans="1:56" s="5" customFormat="1" hidden="1" x14ac:dyDescent="0.3">
      <c r="A190" s="12"/>
      <c r="B190" s="1" t="s">
        <v>6</v>
      </c>
      <c r="C190" s="17"/>
      <c r="D190" s="4">
        <v>27655.1</v>
      </c>
      <c r="E190" s="4"/>
      <c r="F190" s="4">
        <f t="shared" si="611"/>
        <v>27655.1</v>
      </c>
      <c r="G190" s="4"/>
      <c r="H190" s="4">
        <f t="shared" ref="H190:H192" si="678">F190+G190</f>
        <v>27655.1</v>
      </c>
      <c r="I190" s="4"/>
      <c r="J190" s="4">
        <f t="shared" ref="J190:J192" si="679">H190+I190</f>
        <v>27655.1</v>
      </c>
      <c r="K190" s="4"/>
      <c r="L190" s="4">
        <f t="shared" ref="L190:L192" si="680">J190+K190</f>
        <v>27655.1</v>
      </c>
      <c r="M190" s="4"/>
      <c r="N190" s="4">
        <f>L190+M190</f>
        <v>27655.1</v>
      </c>
      <c r="O190" s="4">
        <v>-21258.29</v>
      </c>
      <c r="P190" s="4">
        <f>N190+O190</f>
        <v>6396.8099999999977</v>
      </c>
      <c r="Q190" s="4">
        <v>-6396.81</v>
      </c>
      <c r="R190" s="4">
        <f t="shared" si="507"/>
        <v>0</v>
      </c>
      <c r="S190" s="32"/>
      <c r="T190" s="4">
        <f t="shared" ref="T190:T192" si="681">R190+S190</f>
        <v>0</v>
      </c>
      <c r="U190" s="27"/>
      <c r="V190" s="4">
        <f t="shared" ref="V190:V192" si="682">T190+U190</f>
        <v>0</v>
      </c>
      <c r="W190" s="4">
        <v>0</v>
      </c>
      <c r="X190" s="4">
        <v>0</v>
      </c>
      <c r="Y190" s="4">
        <f t="shared" si="612"/>
        <v>0</v>
      </c>
      <c r="Z190" s="4">
        <v>0</v>
      </c>
      <c r="AA190" s="4">
        <f t="shared" ref="AA190:AA192" si="683">Y190+Z190</f>
        <v>0</v>
      </c>
      <c r="AB190" s="4">
        <v>0</v>
      </c>
      <c r="AC190" s="4">
        <f t="shared" ref="AC190:AC192" si="684">AA190+AB190</f>
        <v>0</v>
      </c>
      <c r="AD190" s="4">
        <v>0</v>
      </c>
      <c r="AE190" s="4">
        <f t="shared" ref="AE190:AE192" si="685">AC190+AD190</f>
        <v>0</v>
      </c>
      <c r="AF190" s="4">
        <v>0</v>
      </c>
      <c r="AG190" s="4">
        <f t="shared" ref="AG190:AG192" si="686">AE190+AF190</f>
        <v>0</v>
      </c>
      <c r="AH190" s="4">
        <v>0</v>
      </c>
      <c r="AI190" s="4">
        <f t="shared" si="508"/>
        <v>0</v>
      </c>
      <c r="AJ190" s="32">
        <v>0</v>
      </c>
      <c r="AK190" s="4">
        <f t="shared" ref="AK190:AK192" si="687">AI190+AJ190</f>
        <v>0</v>
      </c>
      <c r="AL190" s="27">
        <v>0</v>
      </c>
      <c r="AM190" s="4">
        <f t="shared" ref="AM190:AM192" si="688">AK190+AL190</f>
        <v>0</v>
      </c>
      <c r="AN190" s="3">
        <v>0</v>
      </c>
      <c r="AO190" s="3">
        <v>0</v>
      </c>
      <c r="AP190" s="3">
        <f t="shared" si="613"/>
        <v>0</v>
      </c>
      <c r="AQ190" s="3">
        <v>0</v>
      </c>
      <c r="AR190" s="3">
        <f t="shared" ref="AR190:AR192" si="689">AP190+AQ190</f>
        <v>0</v>
      </c>
      <c r="AS190" s="3">
        <v>0</v>
      </c>
      <c r="AT190" s="3">
        <f t="shared" ref="AT190:AT192" si="690">AR190+AS190</f>
        <v>0</v>
      </c>
      <c r="AU190" s="3">
        <v>0</v>
      </c>
      <c r="AV190" s="3">
        <f t="shared" ref="AV190:AV192" si="691">AT190+AU190</f>
        <v>0</v>
      </c>
      <c r="AW190" s="3">
        <v>0</v>
      </c>
      <c r="AX190" s="3">
        <f t="shared" ref="AX190:AX192" si="692">AV190+AW190</f>
        <v>0</v>
      </c>
      <c r="AY190" s="3">
        <v>0</v>
      </c>
      <c r="AZ190" s="3">
        <f t="shared" si="509"/>
        <v>0</v>
      </c>
      <c r="BA190" s="30">
        <v>0</v>
      </c>
      <c r="BB190" s="3">
        <f t="shared" ref="BB190:BB192" si="693">AZ190+BA190</f>
        <v>0</v>
      </c>
      <c r="BC190" s="5" t="s">
        <v>297</v>
      </c>
      <c r="BD190" s="5">
        <v>0</v>
      </c>
    </row>
    <row r="191" spans="1:56" s="5" customFormat="1" hidden="1" x14ac:dyDescent="0.3">
      <c r="A191" s="12"/>
      <c r="B191" s="1" t="s">
        <v>21</v>
      </c>
      <c r="C191" s="17"/>
      <c r="D191" s="4">
        <v>63774.2</v>
      </c>
      <c r="E191" s="4"/>
      <c r="F191" s="4">
        <f t="shared" si="611"/>
        <v>63774.2</v>
      </c>
      <c r="G191" s="4"/>
      <c r="H191" s="4">
        <f t="shared" si="678"/>
        <v>63774.2</v>
      </c>
      <c r="I191" s="4"/>
      <c r="J191" s="4">
        <f t="shared" si="679"/>
        <v>63774.2</v>
      </c>
      <c r="K191" s="4"/>
      <c r="L191" s="4">
        <f t="shared" si="680"/>
        <v>63774.2</v>
      </c>
      <c r="M191" s="4"/>
      <c r="N191" s="4">
        <f>L191+M191</f>
        <v>63774.2</v>
      </c>
      <c r="O191" s="4">
        <v>-63774.2</v>
      </c>
      <c r="P191" s="4">
        <f>N191+O191</f>
        <v>0</v>
      </c>
      <c r="Q191" s="4"/>
      <c r="R191" s="4">
        <f t="shared" si="507"/>
        <v>0</v>
      </c>
      <c r="S191" s="32"/>
      <c r="T191" s="4">
        <f t="shared" si="681"/>
        <v>0</v>
      </c>
      <c r="U191" s="27"/>
      <c r="V191" s="4">
        <f t="shared" si="682"/>
        <v>0</v>
      </c>
      <c r="W191" s="4">
        <v>0</v>
      </c>
      <c r="X191" s="4">
        <v>0</v>
      </c>
      <c r="Y191" s="4">
        <f t="shared" si="612"/>
        <v>0</v>
      </c>
      <c r="Z191" s="4">
        <v>0</v>
      </c>
      <c r="AA191" s="4">
        <f t="shared" si="683"/>
        <v>0</v>
      </c>
      <c r="AB191" s="4">
        <v>0</v>
      </c>
      <c r="AC191" s="4">
        <f t="shared" si="684"/>
        <v>0</v>
      </c>
      <c r="AD191" s="4">
        <v>0</v>
      </c>
      <c r="AE191" s="4">
        <f t="shared" si="685"/>
        <v>0</v>
      </c>
      <c r="AF191" s="4">
        <v>0</v>
      </c>
      <c r="AG191" s="4">
        <f t="shared" si="686"/>
        <v>0</v>
      </c>
      <c r="AH191" s="4">
        <v>0</v>
      </c>
      <c r="AI191" s="4">
        <f t="shared" si="508"/>
        <v>0</v>
      </c>
      <c r="AJ191" s="32">
        <v>0</v>
      </c>
      <c r="AK191" s="4">
        <f t="shared" si="687"/>
        <v>0</v>
      </c>
      <c r="AL191" s="27">
        <v>0</v>
      </c>
      <c r="AM191" s="4">
        <f t="shared" si="688"/>
        <v>0</v>
      </c>
      <c r="AN191" s="3">
        <v>0</v>
      </c>
      <c r="AO191" s="3">
        <v>0</v>
      </c>
      <c r="AP191" s="3">
        <f t="shared" si="613"/>
        <v>0</v>
      </c>
      <c r="AQ191" s="3">
        <v>0</v>
      </c>
      <c r="AR191" s="3">
        <f t="shared" si="689"/>
        <v>0</v>
      </c>
      <c r="AS191" s="3">
        <v>0</v>
      </c>
      <c r="AT191" s="3">
        <f t="shared" si="690"/>
        <v>0</v>
      </c>
      <c r="AU191" s="3">
        <v>0</v>
      </c>
      <c r="AV191" s="3">
        <f t="shared" si="691"/>
        <v>0</v>
      </c>
      <c r="AW191" s="3">
        <v>0</v>
      </c>
      <c r="AX191" s="3">
        <f t="shared" si="692"/>
        <v>0</v>
      </c>
      <c r="AY191" s="3">
        <v>0</v>
      </c>
      <c r="AZ191" s="3">
        <f t="shared" si="509"/>
        <v>0</v>
      </c>
      <c r="BA191" s="30">
        <v>0</v>
      </c>
      <c r="BB191" s="3">
        <f t="shared" si="693"/>
        <v>0</v>
      </c>
      <c r="BC191" s="5" t="s">
        <v>295</v>
      </c>
      <c r="BD191" s="5">
        <v>0</v>
      </c>
    </row>
    <row r="192" spans="1:56" s="5" customFormat="1" ht="40.5" hidden="1" customHeight="1" x14ac:dyDescent="0.3">
      <c r="A192" s="12" t="s">
        <v>222</v>
      </c>
      <c r="B192" s="1" t="s">
        <v>31</v>
      </c>
      <c r="C192" s="2" t="s">
        <v>96</v>
      </c>
      <c r="D192" s="4">
        <f>D194+D195</f>
        <v>182641.4</v>
      </c>
      <c r="E192" s="4">
        <f>E194+E195</f>
        <v>0</v>
      </c>
      <c r="F192" s="4">
        <f t="shared" si="611"/>
        <v>182641.4</v>
      </c>
      <c r="G192" s="4">
        <f>G194+G195</f>
        <v>-182641.4</v>
      </c>
      <c r="H192" s="4">
        <f t="shared" si="678"/>
        <v>0</v>
      </c>
      <c r="I192" s="4">
        <f>I194+I195</f>
        <v>0</v>
      </c>
      <c r="J192" s="4">
        <f t="shared" si="679"/>
        <v>0</v>
      </c>
      <c r="K192" s="4">
        <f>K194+K195</f>
        <v>0</v>
      </c>
      <c r="L192" s="4">
        <f t="shared" si="680"/>
        <v>0</v>
      </c>
      <c r="M192" s="4">
        <f>M194+M195</f>
        <v>0</v>
      </c>
      <c r="N192" s="4">
        <f>L192+M192</f>
        <v>0</v>
      </c>
      <c r="O192" s="4">
        <f>O194+O195</f>
        <v>0</v>
      </c>
      <c r="P192" s="4">
        <f>N192+O192</f>
        <v>0</v>
      </c>
      <c r="Q192" s="4">
        <f>Q194+Q195</f>
        <v>0</v>
      </c>
      <c r="R192" s="4">
        <f t="shared" si="507"/>
        <v>0</v>
      </c>
      <c r="S192" s="32">
        <f>S194+S195</f>
        <v>0</v>
      </c>
      <c r="T192" s="4">
        <f t="shared" si="681"/>
        <v>0</v>
      </c>
      <c r="U192" s="27">
        <f>U194+U195</f>
        <v>0</v>
      </c>
      <c r="V192" s="4">
        <f t="shared" si="682"/>
        <v>0</v>
      </c>
      <c r="W192" s="4">
        <f t="shared" ref="W192:AN192" si="694">W194+W195</f>
        <v>0</v>
      </c>
      <c r="X192" s="4">
        <f t="shared" ref="X192:Z192" si="695">X194+X195</f>
        <v>0</v>
      </c>
      <c r="Y192" s="4">
        <f t="shared" si="612"/>
        <v>0</v>
      </c>
      <c r="Z192" s="4">
        <f t="shared" si="695"/>
        <v>0</v>
      </c>
      <c r="AA192" s="4">
        <f t="shared" si="683"/>
        <v>0</v>
      </c>
      <c r="AB192" s="4">
        <f t="shared" ref="AB192" si="696">AB194+AB195</f>
        <v>0</v>
      </c>
      <c r="AC192" s="4">
        <f t="shared" si="684"/>
        <v>0</v>
      </c>
      <c r="AD192" s="4">
        <f t="shared" ref="AD192:AF192" si="697">AD194+AD195</f>
        <v>0</v>
      </c>
      <c r="AE192" s="4">
        <f t="shared" si="685"/>
        <v>0</v>
      </c>
      <c r="AF192" s="4">
        <f t="shared" si="697"/>
        <v>0</v>
      </c>
      <c r="AG192" s="4">
        <f t="shared" si="686"/>
        <v>0</v>
      </c>
      <c r="AH192" s="4">
        <f t="shared" ref="AH192:AJ192" si="698">AH194+AH195</f>
        <v>0</v>
      </c>
      <c r="AI192" s="4">
        <f t="shared" si="508"/>
        <v>0</v>
      </c>
      <c r="AJ192" s="32">
        <f t="shared" si="698"/>
        <v>0</v>
      </c>
      <c r="AK192" s="4">
        <f t="shared" si="687"/>
        <v>0</v>
      </c>
      <c r="AL192" s="27">
        <f t="shared" ref="AL192" si="699">AL194+AL195</f>
        <v>0</v>
      </c>
      <c r="AM192" s="4">
        <f t="shared" si="688"/>
        <v>0</v>
      </c>
      <c r="AN192" s="4">
        <f t="shared" si="694"/>
        <v>0</v>
      </c>
      <c r="AO192" s="3">
        <f t="shared" ref="AO192:AQ192" si="700">AO194+AO195</f>
        <v>0</v>
      </c>
      <c r="AP192" s="3">
        <f t="shared" si="613"/>
        <v>0</v>
      </c>
      <c r="AQ192" s="3">
        <f t="shared" si="700"/>
        <v>0</v>
      </c>
      <c r="AR192" s="3">
        <f t="shared" si="689"/>
        <v>0</v>
      </c>
      <c r="AS192" s="3">
        <f t="shared" ref="AS192:AU192" si="701">AS194+AS195</f>
        <v>0</v>
      </c>
      <c r="AT192" s="3">
        <f t="shared" si="690"/>
        <v>0</v>
      </c>
      <c r="AU192" s="3">
        <f t="shared" si="701"/>
        <v>0</v>
      </c>
      <c r="AV192" s="3">
        <f t="shared" si="691"/>
        <v>0</v>
      </c>
      <c r="AW192" s="3">
        <f t="shared" ref="AW192:AY192" si="702">AW194+AW195</f>
        <v>0</v>
      </c>
      <c r="AX192" s="3">
        <f t="shared" si="692"/>
        <v>0</v>
      </c>
      <c r="AY192" s="3">
        <f t="shared" si="702"/>
        <v>0</v>
      </c>
      <c r="AZ192" s="3">
        <f t="shared" si="509"/>
        <v>0</v>
      </c>
      <c r="BA192" s="30">
        <f t="shared" ref="BA192" si="703">BA194+BA195</f>
        <v>0</v>
      </c>
      <c r="BB192" s="3">
        <f t="shared" si="693"/>
        <v>0</v>
      </c>
      <c r="BD192" s="5">
        <v>0</v>
      </c>
    </row>
    <row r="193" spans="1:56" s="5" customFormat="1" hidden="1" x14ac:dyDescent="0.3">
      <c r="A193" s="12"/>
      <c r="B193" s="1" t="s">
        <v>5</v>
      </c>
      <c r="C193" s="17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32"/>
      <c r="T193" s="4"/>
      <c r="U193" s="27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32"/>
      <c r="AK193" s="4"/>
      <c r="AL193" s="27"/>
      <c r="AM193" s="4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0"/>
      <c r="BB193" s="3"/>
      <c r="BD193" s="5">
        <v>0</v>
      </c>
    </row>
    <row r="194" spans="1:56" s="5" customFormat="1" hidden="1" x14ac:dyDescent="0.3">
      <c r="A194" s="12"/>
      <c r="B194" s="1" t="s">
        <v>6</v>
      </c>
      <c r="C194" s="17"/>
      <c r="D194" s="4">
        <v>35136.400000000001</v>
      </c>
      <c r="E194" s="4"/>
      <c r="F194" s="4">
        <f t="shared" si="611"/>
        <v>35136.400000000001</v>
      </c>
      <c r="G194" s="4">
        <v>-35136.400000000001</v>
      </c>
      <c r="H194" s="4">
        <f t="shared" ref="H194:H196" si="704">F194+G194</f>
        <v>0</v>
      </c>
      <c r="I194" s="4"/>
      <c r="J194" s="4">
        <f t="shared" ref="J194:J196" si="705">H194+I194</f>
        <v>0</v>
      </c>
      <c r="K194" s="4"/>
      <c r="L194" s="4">
        <f t="shared" ref="L194:L196" si="706">J194+K194</f>
        <v>0</v>
      </c>
      <c r="M194" s="4"/>
      <c r="N194" s="4">
        <f>L194+M194</f>
        <v>0</v>
      </c>
      <c r="O194" s="4"/>
      <c r="P194" s="4">
        <f>N194+O194</f>
        <v>0</v>
      </c>
      <c r="Q194" s="4"/>
      <c r="R194" s="4">
        <f t="shared" si="507"/>
        <v>0</v>
      </c>
      <c r="S194" s="32"/>
      <c r="T194" s="4">
        <f t="shared" ref="T194:T196" si="707">R194+S194</f>
        <v>0</v>
      </c>
      <c r="U194" s="27"/>
      <c r="V194" s="4">
        <f t="shared" ref="V194:V196" si="708">T194+U194</f>
        <v>0</v>
      </c>
      <c r="W194" s="4">
        <v>0</v>
      </c>
      <c r="X194" s="4">
        <v>0</v>
      </c>
      <c r="Y194" s="4">
        <f t="shared" si="612"/>
        <v>0</v>
      </c>
      <c r="Z194" s="4">
        <v>0</v>
      </c>
      <c r="AA194" s="4">
        <f t="shared" ref="AA194:AA196" si="709">Y194+Z194</f>
        <v>0</v>
      </c>
      <c r="AB194" s="4">
        <v>0</v>
      </c>
      <c r="AC194" s="4">
        <f t="shared" ref="AC194:AC196" si="710">AA194+AB194</f>
        <v>0</v>
      </c>
      <c r="AD194" s="4">
        <v>0</v>
      </c>
      <c r="AE194" s="4">
        <f t="shared" ref="AE194:AE196" si="711">AC194+AD194</f>
        <v>0</v>
      </c>
      <c r="AF194" s="4">
        <v>0</v>
      </c>
      <c r="AG194" s="4">
        <f t="shared" ref="AG194:AG196" si="712">AE194+AF194</f>
        <v>0</v>
      </c>
      <c r="AH194" s="4">
        <v>0</v>
      </c>
      <c r="AI194" s="4">
        <f t="shared" si="508"/>
        <v>0</v>
      </c>
      <c r="AJ194" s="32">
        <v>0</v>
      </c>
      <c r="AK194" s="4">
        <f t="shared" ref="AK194:AK196" si="713">AI194+AJ194</f>
        <v>0</v>
      </c>
      <c r="AL194" s="27">
        <v>0</v>
      </c>
      <c r="AM194" s="4">
        <f t="shared" ref="AM194:AM196" si="714">AK194+AL194</f>
        <v>0</v>
      </c>
      <c r="AN194" s="3">
        <v>0</v>
      </c>
      <c r="AO194" s="3">
        <v>0</v>
      </c>
      <c r="AP194" s="3">
        <f t="shared" si="613"/>
        <v>0</v>
      </c>
      <c r="AQ194" s="3">
        <v>0</v>
      </c>
      <c r="AR194" s="3">
        <f t="shared" ref="AR194:AR196" si="715">AP194+AQ194</f>
        <v>0</v>
      </c>
      <c r="AS194" s="3">
        <v>0</v>
      </c>
      <c r="AT194" s="3">
        <f t="shared" ref="AT194:AT196" si="716">AR194+AS194</f>
        <v>0</v>
      </c>
      <c r="AU194" s="3">
        <v>0</v>
      </c>
      <c r="AV194" s="3">
        <f t="shared" ref="AV194:AV196" si="717">AT194+AU194</f>
        <v>0</v>
      </c>
      <c r="AW194" s="3">
        <v>0</v>
      </c>
      <c r="AX194" s="3">
        <f t="shared" ref="AX194:AX196" si="718">AV194+AW194</f>
        <v>0</v>
      </c>
      <c r="AY194" s="3">
        <v>0</v>
      </c>
      <c r="AZ194" s="3">
        <f t="shared" si="509"/>
        <v>0</v>
      </c>
      <c r="BA194" s="30">
        <v>0</v>
      </c>
      <c r="BB194" s="3">
        <f t="shared" ref="BB194:BB196" si="719">AZ194+BA194</f>
        <v>0</v>
      </c>
      <c r="BC194" s="5" t="s">
        <v>284</v>
      </c>
      <c r="BD194" s="5">
        <v>0</v>
      </c>
    </row>
    <row r="195" spans="1:56" s="5" customFormat="1" hidden="1" x14ac:dyDescent="0.3">
      <c r="A195" s="12"/>
      <c r="B195" s="1" t="s">
        <v>21</v>
      </c>
      <c r="C195" s="17"/>
      <c r="D195" s="4">
        <v>147505</v>
      </c>
      <c r="E195" s="4"/>
      <c r="F195" s="4">
        <f t="shared" si="611"/>
        <v>147505</v>
      </c>
      <c r="G195" s="4">
        <v>-147505</v>
      </c>
      <c r="H195" s="4">
        <f t="shared" si="704"/>
        <v>0</v>
      </c>
      <c r="I195" s="4"/>
      <c r="J195" s="4">
        <f t="shared" si="705"/>
        <v>0</v>
      </c>
      <c r="K195" s="4"/>
      <c r="L195" s="4">
        <f t="shared" si="706"/>
        <v>0</v>
      </c>
      <c r="M195" s="4"/>
      <c r="N195" s="4">
        <f>L195+M195</f>
        <v>0</v>
      </c>
      <c r="O195" s="4"/>
      <c r="P195" s="4">
        <f>N195+O195</f>
        <v>0</v>
      </c>
      <c r="Q195" s="4"/>
      <c r="R195" s="4">
        <f t="shared" si="507"/>
        <v>0</v>
      </c>
      <c r="S195" s="32"/>
      <c r="T195" s="4">
        <f t="shared" si="707"/>
        <v>0</v>
      </c>
      <c r="U195" s="27"/>
      <c r="V195" s="4">
        <f t="shared" si="708"/>
        <v>0</v>
      </c>
      <c r="W195" s="4">
        <v>0</v>
      </c>
      <c r="X195" s="4">
        <v>0</v>
      </c>
      <c r="Y195" s="4">
        <f t="shared" si="612"/>
        <v>0</v>
      </c>
      <c r="Z195" s="4">
        <v>0</v>
      </c>
      <c r="AA195" s="4">
        <f t="shared" si="709"/>
        <v>0</v>
      </c>
      <c r="AB195" s="4">
        <v>0</v>
      </c>
      <c r="AC195" s="4">
        <f t="shared" si="710"/>
        <v>0</v>
      </c>
      <c r="AD195" s="4">
        <v>0</v>
      </c>
      <c r="AE195" s="4">
        <f t="shared" si="711"/>
        <v>0</v>
      </c>
      <c r="AF195" s="4">
        <v>0</v>
      </c>
      <c r="AG195" s="4">
        <f t="shared" si="712"/>
        <v>0</v>
      </c>
      <c r="AH195" s="4">
        <v>0</v>
      </c>
      <c r="AI195" s="4">
        <f t="shared" si="508"/>
        <v>0</v>
      </c>
      <c r="AJ195" s="32">
        <v>0</v>
      </c>
      <c r="AK195" s="4">
        <f t="shared" si="713"/>
        <v>0</v>
      </c>
      <c r="AL195" s="27">
        <v>0</v>
      </c>
      <c r="AM195" s="4">
        <f t="shared" si="714"/>
        <v>0</v>
      </c>
      <c r="AN195" s="3">
        <v>0</v>
      </c>
      <c r="AO195" s="3">
        <v>0</v>
      </c>
      <c r="AP195" s="3">
        <f t="shared" si="613"/>
        <v>0</v>
      </c>
      <c r="AQ195" s="3">
        <v>0</v>
      </c>
      <c r="AR195" s="3">
        <f t="shared" si="715"/>
        <v>0</v>
      </c>
      <c r="AS195" s="3">
        <v>0</v>
      </c>
      <c r="AT195" s="3">
        <f t="shared" si="716"/>
        <v>0</v>
      </c>
      <c r="AU195" s="3">
        <v>0</v>
      </c>
      <c r="AV195" s="3">
        <f t="shared" si="717"/>
        <v>0</v>
      </c>
      <c r="AW195" s="3">
        <v>0</v>
      </c>
      <c r="AX195" s="3">
        <f t="shared" si="718"/>
        <v>0</v>
      </c>
      <c r="AY195" s="3">
        <v>0</v>
      </c>
      <c r="AZ195" s="3">
        <f t="shared" si="509"/>
        <v>0</v>
      </c>
      <c r="BA195" s="30">
        <v>0</v>
      </c>
      <c r="BB195" s="3">
        <f t="shared" si="719"/>
        <v>0</v>
      </c>
      <c r="BC195" s="5" t="s">
        <v>295</v>
      </c>
      <c r="BD195" s="5">
        <v>0</v>
      </c>
    </row>
    <row r="196" spans="1:56" ht="47.25" customHeight="1" x14ac:dyDescent="0.3">
      <c r="A196" s="61" t="s">
        <v>221</v>
      </c>
      <c r="B196" s="38" t="s">
        <v>32</v>
      </c>
      <c r="C196" s="96" t="s">
        <v>96</v>
      </c>
      <c r="D196" s="4">
        <f>D198+D199</f>
        <v>223255.3</v>
      </c>
      <c r="E196" s="4">
        <f>E198+E199</f>
        <v>0</v>
      </c>
      <c r="F196" s="4">
        <f t="shared" si="611"/>
        <v>223255.3</v>
      </c>
      <c r="G196" s="4">
        <f>G198+G199</f>
        <v>0</v>
      </c>
      <c r="H196" s="4">
        <f t="shared" si="704"/>
        <v>223255.3</v>
      </c>
      <c r="I196" s="4">
        <f>I198+I199</f>
        <v>0</v>
      </c>
      <c r="J196" s="4">
        <f t="shared" si="705"/>
        <v>223255.3</v>
      </c>
      <c r="K196" s="4">
        <f>K198+K199</f>
        <v>12500</v>
      </c>
      <c r="L196" s="4">
        <f t="shared" si="706"/>
        <v>235755.3</v>
      </c>
      <c r="M196" s="4">
        <f>M198+M199</f>
        <v>0</v>
      </c>
      <c r="N196" s="4">
        <f>L196+M196</f>
        <v>235755.3</v>
      </c>
      <c r="O196" s="4">
        <f>O198+O199</f>
        <v>0</v>
      </c>
      <c r="P196" s="4">
        <f>N196+O196</f>
        <v>235755.3</v>
      </c>
      <c r="Q196" s="4">
        <f>Q198+Q199</f>
        <v>0</v>
      </c>
      <c r="R196" s="3">
        <f t="shared" si="507"/>
        <v>235755.3</v>
      </c>
      <c r="S196" s="32">
        <f>S198+S199</f>
        <v>0</v>
      </c>
      <c r="T196" s="3">
        <f t="shared" si="707"/>
        <v>235755.3</v>
      </c>
      <c r="U196" s="27">
        <f>U198+U199</f>
        <v>0</v>
      </c>
      <c r="V196" s="35">
        <f t="shared" si="708"/>
        <v>235755.3</v>
      </c>
      <c r="W196" s="4">
        <f t="shared" ref="W196:AN196" si="720">W198+W199</f>
        <v>255000</v>
      </c>
      <c r="X196" s="4">
        <f t="shared" ref="X196:Z196" si="721">X198+X199</f>
        <v>0</v>
      </c>
      <c r="Y196" s="4">
        <f t="shared" si="612"/>
        <v>255000</v>
      </c>
      <c r="Z196" s="4">
        <f t="shared" si="721"/>
        <v>0</v>
      </c>
      <c r="AA196" s="4">
        <f t="shared" si="709"/>
        <v>255000</v>
      </c>
      <c r="AB196" s="4">
        <f t="shared" ref="AB196" si="722">AB198+AB199</f>
        <v>0</v>
      </c>
      <c r="AC196" s="4">
        <f t="shared" si="710"/>
        <v>255000</v>
      </c>
      <c r="AD196" s="4">
        <f t="shared" ref="AD196:AF196" si="723">AD198+AD199</f>
        <v>0</v>
      </c>
      <c r="AE196" s="4">
        <f t="shared" si="711"/>
        <v>255000</v>
      </c>
      <c r="AF196" s="4">
        <f t="shared" si="723"/>
        <v>214142.3</v>
      </c>
      <c r="AG196" s="4">
        <f t="shared" si="712"/>
        <v>469142.3</v>
      </c>
      <c r="AH196" s="4">
        <f t="shared" ref="AH196:AJ196" si="724">AH198+AH199</f>
        <v>0</v>
      </c>
      <c r="AI196" s="3">
        <f t="shared" si="508"/>
        <v>469142.3</v>
      </c>
      <c r="AJ196" s="32">
        <f t="shared" si="724"/>
        <v>0</v>
      </c>
      <c r="AK196" s="3">
        <f t="shared" si="713"/>
        <v>469142.3</v>
      </c>
      <c r="AL196" s="27">
        <f t="shared" ref="AL196" si="725">AL198+AL199</f>
        <v>0</v>
      </c>
      <c r="AM196" s="35">
        <f t="shared" si="714"/>
        <v>469142.3</v>
      </c>
      <c r="AN196" s="4">
        <f t="shared" si="720"/>
        <v>0</v>
      </c>
      <c r="AO196" s="3">
        <f t="shared" ref="AO196:AQ196" si="726">AO198+AO199</f>
        <v>0</v>
      </c>
      <c r="AP196" s="3">
        <f t="shared" si="613"/>
        <v>0</v>
      </c>
      <c r="AQ196" s="3">
        <f t="shared" si="726"/>
        <v>0</v>
      </c>
      <c r="AR196" s="3">
        <f t="shared" si="715"/>
        <v>0</v>
      </c>
      <c r="AS196" s="3">
        <f t="shared" ref="AS196:AU196" si="727">AS198+AS199</f>
        <v>0</v>
      </c>
      <c r="AT196" s="3">
        <f t="shared" si="716"/>
        <v>0</v>
      </c>
      <c r="AU196" s="3">
        <f t="shared" si="727"/>
        <v>0</v>
      </c>
      <c r="AV196" s="3">
        <f t="shared" si="717"/>
        <v>0</v>
      </c>
      <c r="AW196" s="3">
        <f t="shared" ref="AW196:AY196" si="728">AW198+AW199</f>
        <v>0</v>
      </c>
      <c r="AX196" s="3">
        <f t="shared" si="718"/>
        <v>0</v>
      </c>
      <c r="AY196" s="3">
        <f t="shared" si="728"/>
        <v>0</v>
      </c>
      <c r="AZ196" s="3">
        <f t="shared" si="509"/>
        <v>0</v>
      </c>
      <c r="BA196" s="30">
        <f t="shared" ref="BA196" si="729">BA198+BA199</f>
        <v>0</v>
      </c>
      <c r="BB196" s="35">
        <f t="shared" si="719"/>
        <v>0</v>
      </c>
      <c r="BC196" s="82"/>
      <c r="BD196" s="82"/>
    </row>
    <row r="197" spans="1:56" x14ac:dyDescent="0.3">
      <c r="A197" s="61"/>
      <c r="B197" s="38" t="s">
        <v>5</v>
      </c>
      <c r="C197" s="106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3"/>
      <c r="S197" s="32"/>
      <c r="T197" s="3"/>
      <c r="U197" s="27"/>
      <c r="V197" s="35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3"/>
      <c r="AJ197" s="32"/>
      <c r="AK197" s="3"/>
      <c r="AL197" s="27"/>
      <c r="AM197" s="35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0"/>
      <c r="BB197" s="35"/>
      <c r="BC197" s="82"/>
      <c r="BD197" s="82"/>
    </row>
    <row r="198" spans="1:56" s="5" customFormat="1" hidden="1" x14ac:dyDescent="0.3">
      <c r="A198" s="12"/>
      <c r="B198" s="1" t="s">
        <v>6</v>
      </c>
      <c r="C198" s="19"/>
      <c r="D198" s="7">
        <v>55813.9</v>
      </c>
      <c r="E198" s="7"/>
      <c r="F198" s="4">
        <f t="shared" si="611"/>
        <v>55813.9</v>
      </c>
      <c r="G198" s="7"/>
      <c r="H198" s="4">
        <f t="shared" ref="H198:H200" si="730">F198+G198</f>
        <v>55813.9</v>
      </c>
      <c r="I198" s="7"/>
      <c r="J198" s="4">
        <f t="shared" ref="J198:J200" si="731">H198+I198</f>
        <v>55813.9</v>
      </c>
      <c r="K198" s="7">
        <v>12500</v>
      </c>
      <c r="L198" s="4">
        <f t="shared" ref="L198:L200" si="732">J198+K198</f>
        <v>68313.899999999994</v>
      </c>
      <c r="M198" s="7"/>
      <c r="N198" s="4">
        <f>L198+M198</f>
        <v>68313.899999999994</v>
      </c>
      <c r="O198" s="7"/>
      <c r="P198" s="4">
        <f>N198+O198</f>
        <v>68313.899999999994</v>
      </c>
      <c r="Q198" s="7"/>
      <c r="R198" s="4">
        <f t="shared" si="507"/>
        <v>68313.899999999994</v>
      </c>
      <c r="S198" s="33"/>
      <c r="T198" s="4">
        <f t="shared" ref="T198:T200" si="733">R198+S198</f>
        <v>68313.899999999994</v>
      </c>
      <c r="U198" s="28"/>
      <c r="V198" s="4">
        <f t="shared" ref="V198:V200" si="734">T198+U198</f>
        <v>68313.899999999994</v>
      </c>
      <c r="W198" s="7">
        <v>63750</v>
      </c>
      <c r="X198" s="7"/>
      <c r="Y198" s="4">
        <f t="shared" si="612"/>
        <v>63750</v>
      </c>
      <c r="Z198" s="7"/>
      <c r="AA198" s="4">
        <f t="shared" ref="AA198:AA200" si="735">Y198+Z198</f>
        <v>63750</v>
      </c>
      <c r="AB198" s="7"/>
      <c r="AC198" s="4">
        <f t="shared" ref="AC198:AC200" si="736">AA198+AB198</f>
        <v>63750</v>
      </c>
      <c r="AD198" s="7"/>
      <c r="AE198" s="4">
        <f t="shared" ref="AE198:AE200" si="737">AC198+AD198</f>
        <v>63750</v>
      </c>
      <c r="AF198" s="7">
        <v>53535.5</v>
      </c>
      <c r="AG198" s="4">
        <f t="shared" ref="AG198:AG200" si="738">AE198+AF198</f>
        <v>117285.5</v>
      </c>
      <c r="AH198" s="7"/>
      <c r="AI198" s="4">
        <f t="shared" si="508"/>
        <v>117285.5</v>
      </c>
      <c r="AJ198" s="33"/>
      <c r="AK198" s="4">
        <f t="shared" ref="AK198:AK200" si="739">AI198+AJ198</f>
        <v>117285.5</v>
      </c>
      <c r="AL198" s="28"/>
      <c r="AM198" s="4">
        <f t="shared" ref="AM198:AM200" si="740">AK198+AL198</f>
        <v>117285.5</v>
      </c>
      <c r="AN198" s="8">
        <v>0</v>
      </c>
      <c r="AO198" s="8">
        <v>0</v>
      </c>
      <c r="AP198" s="3">
        <f t="shared" si="613"/>
        <v>0</v>
      </c>
      <c r="AQ198" s="8">
        <v>0</v>
      </c>
      <c r="AR198" s="3">
        <f t="shared" ref="AR198:AR200" si="741">AP198+AQ198</f>
        <v>0</v>
      </c>
      <c r="AS198" s="8">
        <v>0</v>
      </c>
      <c r="AT198" s="3">
        <f t="shared" ref="AT198:AT200" si="742">AR198+AS198</f>
        <v>0</v>
      </c>
      <c r="AU198" s="8">
        <v>0</v>
      </c>
      <c r="AV198" s="3">
        <f t="shared" ref="AV198:AV200" si="743">AT198+AU198</f>
        <v>0</v>
      </c>
      <c r="AW198" s="8">
        <v>0</v>
      </c>
      <c r="AX198" s="3">
        <f t="shared" ref="AX198:AX200" si="744">AV198+AW198</f>
        <v>0</v>
      </c>
      <c r="AY198" s="8">
        <v>0</v>
      </c>
      <c r="AZ198" s="3">
        <f t="shared" si="509"/>
        <v>0</v>
      </c>
      <c r="BA198" s="29">
        <v>0</v>
      </c>
      <c r="BB198" s="3">
        <f t="shared" ref="BB198:BB200" si="745">AZ198+BA198</f>
        <v>0</v>
      </c>
      <c r="BC198" s="5" t="s">
        <v>288</v>
      </c>
      <c r="BD198" s="5">
        <v>0</v>
      </c>
    </row>
    <row r="199" spans="1:56" x14ac:dyDescent="0.3">
      <c r="A199" s="61"/>
      <c r="B199" s="38" t="s">
        <v>21</v>
      </c>
      <c r="C199" s="106"/>
      <c r="D199" s="4">
        <v>167441.4</v>
      </c>
      <c r="E199" s="4"/>
      <c r="F199" s="4">
        <f t="shared" si="611"/>
        <v>167441.4</v>
      </c>
      <c r="G199" s="4"/>
      <c r="H199" s="4">
        <f t="shared" si="730"/>
        <v>167441.4</v>
      </c>
      <c r="I199" s="4"/>
      <c r="J199" s="4">
        <f t="shared" si="731"/>
        <v>167441.4</v>
      </c>
      <c r="K199" s="4"/>
      <c r="L199" s="4">
        <f t="shared" si="732"/>
        <v>167441.4</v>
      </c>
      <c r="M199" s="4"/>
      <c r="N199" s="4">
        <f>L199+M199</f>
        <v>167441.4</v>
      </c>
      <c r="O199" s="4"/>
      <c r="P199" s="4">
        <f>N199+O199</f>
        <v>167441.4</v>
      </c>
      <c r="Q199" s="4"/>
      <c r="R199" s="3">
        <f t="shared" si="507"/>
        <v>167441.4</v>
      </c>
      <c r="S199" s="32"/>
      <c r="T199" s="3">
        <f t="shared" si="733"/>
        <v>167441.4</v>
      </c>
      <c r="U199" s="27"/>
      <c r="V199" s="35">
        <f t="shared" si="734"/>
        <v>167441.4</v>
      </c>
      <c r="W199" s="4">
        <v>191250</v>
      </c>
      <c r="X199" s="4"/>
      <c r="Y199" s="4">
        <f t="shared" si="612"/>
        <v>191250</v>
      </c>
      <c r="Z199" s="4"/>
      <c r="AA199" s="4">
        <f t="shared" si="735"/>
        <v>191250</v>
      </c>
      <c r="AB199" s="4"/>
      <c r="AC199" s="4">
        <f t="shared" si="736"/>
        <v>191250</v>
      </c>
      <c r="AD199" s="4"/>
      <c r="AE199" s="4">
        <f t="shared" si="737"/>
        <v>191250</v>
      </c>
      <c r="AF199" s="4">
        <v>160606.79999999999</v>
      </c>
      <c r="AG199" s="4">
        <f t="shared" si="738"/>
        <v>351856.8</v>
      </c>
      <c r="AH199" s="4"/>
      <c r="AI199" s="3">
        <f t="shared" si="508"/>
        <v>351856.8</v>
      </c>
      <c r="AJ199" s="32"/>
      <c r="AK199" s="3">
        <f t="shared" si="739"/>
        <v>351856.8</v>
      </c>
      <c r="AL199" s="27"/>
      <c r="AM199" s="35">
        <f t="shared" si="740"/>
        <v>351856.8</v>
      </c>
      <c r="AN199" s="3">
        <v>0</v>
      </c>
      <c r="AO199" s="3">
        <v>0</v>
      </c>
      <c r="AP199" s="3">
        <f t="shared" si="613"/>
        <v>0</v>
      </c>
      <c r="AQ199" s="3">
        <v>0</v>
      </c>
      <c r="AR199" s="3">
        <f t="shared" si="741"/>
        <v>0</v>
      </c>
      <c r="AS199" s="3">
        <v>0</v>
      </c>
      <c r="AT199" s="3">
        <f t="shared" si="742"/>
        <v>0</v>
      </c>
      <c r="AU199" s="3">
        <v>0</v>
      </c>
      <c r="AV199" s="3">
        <f t="shared" si="743"/>
        <v>0</v>
      </c>
      <c r="AW199" s="3">
        <v>0</v>
      </c>
      <c r="AX199" s="3">
        <f t="shared" si="744"/>
        <v>0</v>
      </c>
      <c r="AY199" s="3">
        <v>0</v>
      </c>
      <c r="AZ199" s="3">
        <f t="shared" si="509"/>
        <v>0</v>
      </c>
      <c r="BA199" s="30">
        <v>0</v>
      </c>
      <c r="BB199" s="35">
        <f t="shared" si="745"/>
        <v>0</v>
      </c>
      <c r="BC199" s="82" t="s">
        <v>295</v>
      </c>
      <c r="BD199" s="82"/>
    </row>
    <row r="200" spans="1:56" ht="56.25" x14ac:dyDescent="0.3">
      <c r="A200" s="61" t="s">
        <v>222</v>
      </c>
      <c r="B200" s="38" t="s">
        <v>33</v>
      </c>
      <c r="C200" s="96" t="s">
        <v>96</v>
      </c>
      <c r="D200" s="4">
        <f>D202+D203</f>
        <v>72334</v>
      </c>
      <c r="E200" s="4">
        <f>E202+E203</f>
        <v>0</v>
      </c>
      <c r="F200" s="4">
        <f t="shared" si="611"/>
        <v>72334</v>
      </c>
      <c r="G200" s="4">
        <f>G202+G203</f>
        <v>7520.6559999999999</v>
      </c>
      <c r="H200" s="4">
        <f t="shared" si="730"/>
        <v>79854.656000000003</v>
      </c>
      <c r="I200" s="4">
        <f>I202+I203</f>
        <v>0</v>
      </c>
      <c r="J200" s="4">
        <f t="shared" si="731"/>
        <v>79854.656000000003</v>
      </c>
      <c r="K200" s="4">
        <f>K202+K203</f>
        <v>0</v>
      </c>
      <c r="L200" s="4">
        <f t="shared" si="732"/>
        <v>79854.656000000003</v>
      </c>
      <c r="M200" s="4">
        <f>M202+M203</f>
        <v>0</v>
      </c>
      <c r="N200" s="4">
        <f>L200+M200</f>
        <v>79854.656000000003</v>
      </c>
      <c r="O200" s="4">
        <f>O202+O203</f>
        <v>-72334</v>
      </c>
      <c r="P200" s="4">
        <f>N200+O200</f>
        <v>7520.6560000000027</v>
      </c>
      <c r="Q200" s="4">
        <f>Q202+Q203</f>
        <v>0</v>
      </c>
      <c r="R200" s="3">
        <f t="shared" si="507"/>
        <v>7520.6560000000027</v>
      </c>
      <c r="S200" s="32">
        <f>S202+S203</f>
        <v>0</v>
      </c>
      <c r="T200" s="3">
        <f t="shared" si="733"/>
        <v>7520.6560000000027</v>
      </c>
      <c r="U200" s="27">
        <f>U202+U203</f>
        <v>-539.07100000000003</v>
      </c>
      <c r="V200" s="35">
        <f t="shared" si="734"/>
        <v>6981.5850000000028</v>
      </c>
      <c r="W200" s="4">
        <f t="shared" ref="W200:AN200" si="746">W202+W203</f>
        <v>161425.1</v>
      </c>
      <c r="X200" s="4">
        <f t="shared" ref="X200:Z200" si="747">X202+X203</f>
        <v>0</v>
      </c>
      <c r="Y200" s="4">
        <f t="shared" si="612"/>
        <v>161425.1</v>
      </c>
      <c r="Z200" s="4">
        <f t="shared" si="747"/>
        <v>0</v>
      </c>
      <c r="AA200" s="4">
        <f t="shared" si="735"/>
        <v>161425.1</v>
      </c>
      <c r="AB200" s="4">
        <f t="shared" ref="AB200" si="748">AB202+AB203</f>
        <v>0</v>
      </c>
      <c r="AC200" s="4">
        <f t="shared" si="736"/>
        <v>161425.1</v>
      </c>
      <c r="AD200" s="4">
        <f t="shared" ref="AD200:AF200" si="749">AD202+AD203</f>
        <v>0</v>
      </c>
      <c r="AE200" s="4">
        <f t="shared" si="737"/>
        <v>161425.1</v>
      </c>
      <c r="AF200" s="4">
        <f t="shared" si="749"/>
        <v>-161425.1</v>
      </c>
      <c r="AG200" s="4">
        <f t="shared" si="738"/>
        <v>0</v>
      </c>
      <c r="AH200" s="4">
        <f t="shared" ref="AH200:AJ200" si="750">AH202+AH203</f>
        <v>0</v>
      </c>
      <c r="AI200" s="3">
        <f t="shared" si="508"/>
        <v>0</v>
      </c>
      <c r="AJ200" s="32">
        <f t="shared" si="750"/>
        <v>0</v>
      </c>
      <c r="AK200" s="3">
        <f t="shared" si="739"/>
        <v>0</v>
      </c>
      <c r="AL200" s="27">
        <f t="shared" ref="AL200" si="751">AL202+AL203</f>
        <v>0</v>
      </c>
      <c r="AM200" s="35">
        <f t="shared" si="740"/>
        <v>0</v>
      </c>
      <c r="AN200" s="4">
        <f t="shared" si="746"/>
        <v>0</v>
      </c>
      <c r="AO200" s="3">
        <f t="shared" ref="AO200:AQ200" si="752">AO202+AO203</f>
        <v>0</v>
      </c>
      <c r="AP200" s="3">
        <f t="shared" si="613"/>
        <v>0</v>
      </c>
      <c r="AQ200" s="3">
        <f t="shared" si="752"/>
        <v>0</v>
      </c>
      <c r="AR200" s="3">
        <f t="shared" si="741"/>
        <v>0</v>
      </c>
      <c r="AS200" s="3">
        <f t="shared" ref="AS200:AU200" si="753">AS202+AS203</f>
        <v>0</v>
      </c>
      <c r="AT200" s="3">
        <f t="shared" si="742"/>
        <v>0</v>
      </c>
      <c r="AU200" s="3">
        <f t="shared" si="753"/>
        <v>0</v>
      </c>
      <c r="AV200" s="3">
        <f t="shared" si="743"/>
        <v>0</v>
      </c>
      <c r="AW200" s="3">
        <f t="shared" ref="AW200:AY200" si="754">AW202+AW203</f>
        <v>0</v>
      </c>
      <c r="AX200" s="3">
        <f t="shared" si="744"/>
        <v>0</v>
      </c>
      <c r="AY200" s="3">
        <f t="shared" si="754"/>
        <v>0</v>
      </c>
      <c r="AZ200" s="3">
        <f t="shared" si="509"/>
        <v>0</v>
      </c>
      <c r="BA200" s="30">
        <f t="shared" ref="BA200" si="755">BA202+BA203</f>
        <v>0</v>
      </c>
      <c r="BB200" s="35">
        <f t="shared" si="745"/>
        <v>0</v>
      </c>
      <c r="BC200" s="82"/>
      <c r="BD200" s="82"/>
    </row>
    <row r="201" spans="1:56" s="5" customFormat="1" hidden="1" x14ac:dyDescent="0.3">
      <c r="A201" s="12"/>
      <c r="B201" s="1" t="s">
        <v>5</v>
      </c>
      <c r="C201" s="18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32"/>
      <c r="T201" s="4"/>
      <c r="U201" s="27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32"/>
      <c r="AK201" s="4"/>
      <c r="AL201" s="27"/>
      <c r="AM201" s="4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0"/>
      <c r="BB201" s="3"/>
      <c r="BD201" s="5">
        <v>0</v>
      </c>
    </row>
    <row r="202" spans="1:56" s="5" customFormat="1" hidden="1" x14ac:dyDescent="0.3">
      <c r="A202" s="12"/>
      <c r="B202" s="1" t="s">
        <v>6</v>
      </c>
      <c r="C202" s="19"/>
      <c r="D202" s="7">
        <v>18083.5</v>
      </c>
      <c r="E202" s="7"/>
      <c r="F202" s="4">
        <f t="shared" si="611"/>
        <v>18083.5</v>
      </c>
      <c r="G202" s="7">
        <v>7520.6559999999999</v>
      </c>
      <c r="H202" s="4">
        <f t="shared" ref="H202:H205" si="756">F202+G202</f>
        <v>25604.155999999999</v>
      </c>
      <c r="I202" s="7"/>
      <c r="J202" s="4">
        <f t="shared" ref="J202:J205" si="757">H202+I202</f>
        <v>25604.155999999999</v>
      </c>
      <c r="K202" s="7"/>
      <c r="L202" s="4">
        <f t="shared" ref="L202:L205" si="758">J202+K202</f>
        <v>25604.155999999999</v>
      </c>
      <c r="M202" s="7"/>
      <c r="N202" s="4">
        <f>L202+M202</f>
        <v>25604.155999999999</v>
      </c>
      <c r="O202" s="7">
        <v>-18083.5</v>
      </c>
      <c r="P202" s="4">
        <f>N202+O202</f>
        <v>7520.655999999999</v>
      </c>
      <c r="Q202" s="7"/>
      <c r="R202" s="4">
        <f t="shared" si="507"/>
        <v>7520.655999999999</v>
      </c>
      <c r="S202" s="33"/>
      <c r="T202" s="4">
        <f t="shared" ref="T202:T205" si="759">R202+S202</f>
        <v>7520.655999999999</v>
      </c>
      <c r="U202" s="28">
        <v>-539.07100000000003</v>
      </c>
      <c r="V202" s="4">
        <f t="shared" ref="V202:V205" si="760">T202+U202</f>
        <v>6981.5849999999991</v>
      </c>
      <c r="W202" s="7">
        <v>77856.3</v>
      </c>
      <c r="X202" s="7"/>
      <c r="Y202" s="4">
        <f t="shared" si="612"/>
        <v>77856.3</v>
      </c>
      <c r="Z202" s="7"/>
      <c r="AA202" s="4">
        <f t="shared" ref="AA202:AA205" si="761">Y202+Z202</f>
        <v>77856.3</v>
      </c>
      <c r="AB202" s="7"/>
      <c r="AC202" s="4">
        <f t="shared" ref="AC202:AC205" si="762">AA202+AB202</f>
        <v>77856.3</v>
      </c>
      <c r="AD202" s="7"/>
      <c r="AE202" s="4">
        <f t="shared" ref="AE202:AE205" si="763">AC202+AD202</f>
        <v>77856.3</v>
      </c>
      <c r="AF202" s="7">
        <f>-27856.3-50000+50000-50000</f>
        <v>-77856.3</v>
      </c>
      <c r="AG202" s="4">
        <f t="shared" ref="AG202:AG205" si="764">AE202+AF202</f>
        <v>0</v>
      </c>
      <c r="AH202" s="7"/>
      <c r="AI202" s="4">
        <f t="shared" si="508"/>
        <v>0</v>
      </c>
      <c r="AJ202" s="33"/>
      <c r="AK202" s="4">
        <f t="shared" ref="AK202:AK205" si="765">AI202+AJ202</f>
        <v>0</v>
      </c>
      <c r="AL202" s="28"/>
      <c r="AM202" s="4">
        <f t="shared" ref="AM202:AM205" si="766">AK202+AL202</f>
        <v>0</v>
      </c>
      <c r="AN202" s="8">
        <v>0</v>
      </c>
      <c r="AO202" s="8">
        <v>0</v>
      </c>
      <c r="AP202" s="3">
        <f t="shared" si="613"/>
        <v>0</v>
      </c>
      <c r="AQ202" s="8">
        <v>0</v>
      </c>
      <c r="AR202" s="3">
        <f t="shared" ref="AR202:AR205" si="767">AP202+AQ202</f>
        <v>0</v>
      </c>
      <c r="AS202" s="8">
        <v>0</v>
      </c>
      <c r="AT202" s="3">
        <f t="shared" ref="AT202:AT205" si="768">AR202+AS202</f>
        <v>0</v>
      </c>
      <c r="AU202" s="8">
        <v>0</v>
      </c>
      <c r="AV202" s="3">
        <f t="shared" ref="AV202:AV205" si="769">AT202+AU202</f>
        <v>0</v>
      </c>
      <c r="AW202" s="8">
        <v>0</v>
      </c>
      <c r="AX202" s="3">
        <f t="shared" ref="AX202:AX205" si="770">AV202+AW202</f>
        <v>0</v>
      </c>
      <c r="AY202" s="8">
        <v>0</v>
      </c>
      <c r="AZ202" s="3">
        <f t="shared" si="509"/>
        <v>0</v>
      </c>
      <c r="BA202" s="29">
        <v>0</v>
      </c>
      <c r="BB202" s="3">
        <f t="shared" ref="BB202:BB205" si="771">AZ202+BA202</f>
        <v>0</v>
      </c>
      <c r="BC202" s="5" t="s">
        <v>322</v>
      </c>
      <c r="BD202" s="5">
        <v>0</v>
      </c>
    </row>
    <row r="203" spans="1:56" s="5" customFormat="1" hidden="1" x14ac:dyDescent="0.3">
      <c r="A203" s="12"/>
      <c r="B203" s="1" t="s">
        <v>21</v>
      </c>
      <c r="C203" s="18"/>
      <c r="D203" s="4">
        <v>54250.5</v>
      </c>
      <c r="E203" s="4"/>
      <c r="F203" s="4">
        <f t="shared" si="611"/>
        <v>54250.5</v>
      </c>
      <c r="G203" s="4"/>
      <c r="H203" s="4">
        <f t="shared" si="756"/>
        <v>54250.5</v>
      </c>
      <c r="I203" s="4"/>
      <c r="J203" s="4">
        <f t="shared" si="757"/>
        <v>54250.5</v>
      </c>
      <c r="K203" s="4"/>
      <c r="L203" s="4">
        <f t="shared" si="758"/>
        <v>54250.5</v>
      </c>
      <c r="M203" s="4"/>
      <c r="N203" s="4">
        <f>L203+M203</f>
        <v>54250.5</v>
      </c>
      <c r="O203" s="4">
        <v>-54250.5</v>
      </c>
      <c r="P203" s="4">
        <f>N203+O203</f>
        <v>0</v>
      </c>
      <c r="Q203" s="4"/>
      <c r="R203" s="4">
        <f t="shared" si="507"/>
        <v>0</v>
      </c>
      <c r="S203" s="32"/>
      <c r="T203" s="4">
        <f t="shared" si="759"/>
        <v>0</v>
      </c>
      <c r="U203" s="27"/>
      <c r="V203" s="4">
        <f t="shared" si="760"/>
        <v>0</v>
      </c>
      <c r="W203" s="4">
        <v>83568.800000000003</v>
      </c>
      <c r="X203" s="4"/>
      <c r="Y203" s="4">
        <f t="shared" si="612"/>
        <v>83568.800000000003</v>
      </c>
      <c r="Z203" s="4"/>
      <c r="AA203" s="4">
        <f t="shared" si="761"/>
        <v>83568.800000000003</v>
      </c>
      <c r="AB203" s="4"/>
      <c r="AC203" s="4">
        <f t="shared" si="762"/>
        <v>83568.800000000003</v>
      </c>
      <c r="AD203" s="4"/>
      <c r="AE203" s="4">
        <f t="shared" si="763"/>
        <v>83568.800000000003</v>
      </c>
      <c r="AF203" s="4">
        <v>-83568.800000000003</v>
      </c>
      <c r="AG203" s="4">
        <f t="shared" si="764"/>
        <v>0</v>
      </c>
      <c r="AH203" s="4"/>
      <c r="AI203" s="4">
        <f t="shared" si="508"/>
        <v>0</v>
      </c>
      <c r="AJ203" s="32"/>
      <c r="AK203" s="4">
        <f t="shared" si="765"/>
        <v>0</v>
      </c>
      <c r="AL203" s="27"/>
      <c r="AM203" s="4">
        <f t="shared" si="766"/>
        <v>0</v>
      </c>
      <c r="AN203" s="3">
        <v>0</v>
      </c>
      <c r="AO203" s="3">
        <v>0</v>
      </c>
      <c r="AP203" s="3">
        <f t="shared" si="613"/>
        <v>0</v>
      </c>
      <c r="AQ203" s="3">
        <v>0</v>
      </c>
      <c r="AR203" s="3">
        <f t="shared" si="767"/>
        <v>0</v>
      </c>
      <c r="AS203" s="3">
        <v>0</v>
      </c>
      <c r="AT203" s="3">
        <f t="shared" si="768"/>
        <v>0</v>
      </c>
      <c r="AU203" s="3">
        <v>0</v>
      </c>
      <c r="AV203" s="3">
        <f t="shared" si="769"/>
        <v>0</v>
      </c>
      <c r="AW203" s="3">
        <v>0</v>
      </c>
      <c r="AX203" s="3">
        <f t="shared" si="770"/>
        <v>0</v>
      </c>
      <c r="AY203" s="3">
        <v>0</v>
      </c>
      <c r="AZ203" s="3">
        <f t="shared" si="509"/>
        <v>0</v>
      </c>
      <c r="BA203" s="30">
        <v>0</v>
      </c>
      <c r="BB203" s="3">
        <f t="shared" si="771"/>
        <v>0</v>
      </c>
      <c r="BC203" s="5" t="s">
        <v>295</v>
      </c>
      <c r="BD203" s="5">
        <v>0</v>
      </c>
    </row>
    <row r="204" spans="1:56" s="5" customFormat="1" ht="37.5" hidden="1" x14ac:dyDescent="0.3">
      <c r="A204" s="61" t="s">
        <v>224</v>
      </c>
      <c r="B204" s="20" t="s">
        <v>34</v>
      </c>
      <c r="C204" s="2" t="s">
        <v>96</v>
      </c>
      <c r="D204" s="4">
        <v>1213.5999999999999</v>
      </c>
      <c r="E204" s="4"/>
      <c r="F204" s="4">
        <f t="shared" si="611"/>
        <v>1213.5999999999999</v>
      </c>
      <c r="G204" s="4"/>
      <c r="H204" s="4">
        <f t="shared" si="756"/>
        <v>1213.5999999999999</v>
      </c>
      <c r="I204" s="4"/>
      <c r="J204" s="4">
        <f t="shared" si="757"/>
        <v>1213.5999999999999</v>
      </c>
      <c r="K204" s="4"/>
      <c r="L204" s="4">
        <f t="shared" si="758"/>
        <v>1213.5999999999999</v>
      </c>
      <c r="M204" s="4"/>
      <c r="N204" s="4">
        <f>L204+M204</f>
        <v>1213.5999999999999</v>
      </c>
      <c r="O204" s="4"/>
      <c r="P204" s="4">
        <f>N204+O204</f>
        <v>1213.5999999999999</v>
      </c>
      <c r="Q204" s="4"/>
      <c r="R204" s="3">
        <f t="shared" si="507"/>
        <v>1213.5999999999999</v>
      </c>
      <c r="S204" s="32"/>
      <c r="T204" s="3">
        <f t="shared" si="759"/>
        <v>1213.5999999999999</v>
      </c>
      <c r="U204" s="27">
        <v>-1213.5999999999999</v>
      </c>
      <c r="V204" s="3">
        <f t="shared" si="760"/>
        <v>0</v>
      </c>
      <c r="W204" s="4">
        <v>0</v>
      </c>
      <c r="X204" s="4">
        <v>0</v>
      </c>
      <c r="Y204" s="4">
        <f t="shared" si="612"/>
        <v>0</v>
      </c>
      <c r="Z204" s="4">
        <v>0</v>
      </c>
      <c r="AA204" s="4">
        <f t="shared" si="761"/>
        <v>0</v>
      </c>
      <c r="AB204" s="4">
        <v>0</v>
      </c>
      <c r="AC204" s="4">
        <f t="shared" si="762"/>
        <v>0</v>
      </c>
      <c r="AD204" s="4">
        <v>0</v>
      </c>
      <c r="AE204" s="4">
        <f t="shared" si="763"/>
        <v>0</v>
      </c>
      <c r="AF204" s="4">
        <v>0</v>
      </c>
      <c r="AG204" s="4">
        <f t="shared" si="764"/>
        <v>0</v>
      </c>
      <c r="AH204" s="4">
        <v>0</v>
      </c>
      <c r="AI204" s="3">
        <f t="shared" si="508"/>
        <v>0</v>
      </c>
      <c r="AJ204" s="32">
        <v>0</v>
      </c>
      <c r="AK204" s="3">
        <f t="shared" si="765"/>
        <v>0</v>
      </c>
      <c r="AL204" s="27">
        <v>0</v>
      </c>
      <c r="AM204" s="3">
        <f t="shared" si="766"/>
        <v>0</v>
      </c>
      <c r="AN204" s="3">
        <v>0</v>
      </c>
      <c r="AO204" s="3">
        <v>0</v>
      </c>
      <c r="AP204" s="3">
        <f t="shared" si="613"/>
        <v>0</v>
      </c>
      <c r="AQ204" s="3">
        <v>0</v>
      </c>
      <c r="AR204" s="3">
        <f t="shared" si="767"/>
        <v>0</v>
      </c>
      <c r="AS204" s="3">
        <v>0</v>
      </c>
      <c r="AT204" s="3">
        <f t="shared" si="768"/>
        <v>0</v>
      </c>
      <c r="AU204" s="3">
        <v>0</v>
      </c>
      <c r="AV204" s="3">
        <f t="shared" si="769"/>
        <v>0</v>
      </c>
      <c r="AW204" s="3">
        <v>0</v>
      </c>
      <c r="AX204" s="3">
        <f t="shared" si="770"/>
        <v>0</v>
      </c>
      <c r="AY204" s="3">
        <v>0</v>
      </c>
      <c r="AZ204" s="3">
        <f t="shared" si="509"/>
        <v>0</v>
      </c>
      <c r="BA204" s="30">
        <v>0</v>
      </c>
      <c r="BB204" s="3">
        <f t="shared" si="771"/>
        <v>0</v>
      </c>
      <c r="BC204" s="5" t="s">
        <v>279</v>
      </c>
      <c r="BD204" s="5">
        <v>0</v>
      </c>
    </row>
    <row r="205" spans="1:56" ht="37.5" x14ac:dyDescent="0.3">
      <c r="A205" s="61" t="s">
        <v>223</v>
      </c>
      <c r="B205" s="38" t="s">
        <v>35</v>
      </c>
      <c r="C205" s="96" t="s">
        <v>96</v>
      </c>
      <c r="D205" s="4">
        <f>D207+D208</f>
        <v>21220</v>
      </c>
      <c r="E205" s="4">
        <f>E207+E208</f>
        <v>0</v>
      </c>
      <c r="F205" s="4">
        <f t="shared" si="611"/>
        <v>21220</v>
      </c>
      <c r="G205" s="4">
        <f>G207+G208</f>
        <v>0</v>
      </c>
      <c r="H205" s="4">
        <f t="shared" si="756"/>
        <v>21220</v>
      </c>
      <c r="I205" s="4">
        <f>I207+I208</f>
        <v>0</v>
      </c>
      <c r="J205" s="4">
        <f t="shared" si="757"/>
        <v>21220</v>
      </c>
      <c r="K205" s="4">
        <f>K207+K208</f>
        <v>0</v>
      </c>
      <c r="L205" s="4">
        <f t="shared" si="758"/>
        <v>21220</v>
      </c>
      <c r="M205" s="4">
        <f>M207+M208</f>
        <v>0</v>
      </c>
      <c r="N205" s="4">
        <f>L205+M205</f>
        <v>21220</v>
      </c>
      <c r="O205" s="4">
        <f>O207+O208</f>
        <v>0</v>
      </c>
      <c r="P205" s="4">
        <f>N205+O205</f>
        <v>21220</v>
      </c>
      <c r="Q205" s="4">
        <f>Q207+Q208</f>
        <v>0</v>
      </c>
      <c r="R205" s="3">
        <f t="shared" si="507"/>
        <v>21220</v>
      </c>
      <c r="S205" s="32">
        <f>S207+S208</f>
        <v>0</v>
      </c>
      <c r="T205" s="3">
        <f t="shared" si="759"/>
        <v>21220</v>
      </c>
      <c r="U205" s="27">
        <f>U207+U208</f>
        <v>0</v>
      </c>
      <c r="V205" s="35">
        <f t="shared" si="760"/>
        <v>21220</v>
      </c>
      <c r="W205" s="4">
        <f t="shared" ref="W205:AN205" si="772">W207+W208</f>
        <v>563256.69999999995</v>
      </c>
      <c r="X205" s="4">
        <f t="shared" ref="X205:Z205" si="773">X207+X208</f>
        <v>0</v>
      </c>
      <c r="Y205" s="4">
        <f t="shared" si="612"/>
        <v>563256.69999999995</v>
      </c>
      <c r="Z205" s="4">
        <f t="shared" si="773"/>
        <v>0</v>
      </c>
      <c r="AA205" s="4">
        <f t="shared" si="761"/>
        <v>563256.69999999995</v>
      </c>
      <c r="AB205" s="4">
        <f t="shared" ref="AB205" si="774">AB207+AB208</f>
        <v>0</v>
      </c>
      <c r="AC205" s="4">
        <f t="shared" si="762"/>
        <v>563256.69999999995</v>
      </c>
      <c r="AD205" s="4">
        <f t="shared" ref="AD205:AF205" si="775">AD207+AD208</f>
        <v>0</v>
      </c>
      <c r="AE205" s="4">
        <f t="shared" si="763"/>
        <v>563256.69999999995</v>
      </c>
      <c r="AF205" s="4">
        <f t="shared" si="775"/>
        <v>-501251.81</v>
      </c>
      <c r="AG205" s="4">
        <f t="shared" si="764"/>
        <v>62004.889999999956</v>
      </c>
      <c r="AH205" s="4">
        <f t="shared" ref="AH205:AJ205" si="776">AH207+AH208</f>
        <v>0</v>
      </c>
      <c r="AI205" s="3">
        <f t="shared" si="508"/>
        <v>62004.889999999956</v>
      </c>
      <c r="AJ205" s="32">
        <f t="shared" si="776"/>
        <v>0</v>
      </c>
      <c r="AK205" s="3">
        <f t="shared" si="765"/>
        <v>62004.889999999956</v>
      </c>
      <c r="AL205" s="27">
        <f t="shared" ref="AL205" si="777">AL207+AL208</f>
        <v>0</v>
      </c>
      <c r="AM205" s="35">
        <f t="shared" si="766"/>
        <v>62004.889999999956</v>
      </c>
      <c r="AN205" s="4">
        <f t="shared" si="772"/>
        <v>279089.3</v>
      </c>
      <c r="AO205" s="3">
        <f t="shared" ref="AO205:AQ205" si="778">AO207+AO208</f>
        <v>0</v>
      </c>
      <c r="AP205" s="3">
        <f t="shared" si="613"/>
        <v>279089.3</v>
      </c>
      <c r="AQ205" s="3">
        <f t="shared" si="778"/>
        <v>0</v>
      </c>
      <c r="AR205" s="3">
        <f t="shared" si="767"/>
        <v>279089.3</v>
      </c>
      <c r="AS205" s="3">
        <f t="shared" ref="AS205:AU205" si="779">AS207+AS208</f>
        <v>0</v>
      </c>
      <c r="AT205" s="3">
        <f t="shared" si="768"/>
        <v>279089.3</v>
      </c>
      <c r="AU205" s="3">
        <f t="shared" si="779"/>
        <v>0</v>
      </c>
      <c r="AV205" s="3">
        <f t="shared" si="769"/>
        <v>279089.3</v>
      </c>
      <c r="AW205" s="3">
        <f t="shared" ref="AW205:AY205" si="780">AW207+AW208</f>
        <v>0</v>
      </c>
      <c r="AX205" s="3">
        <f t="shared" si="770"/>
        <v>279089.3</v>
      </c>
      <c r="AY205" s="3">
        <f t="shared" si="780"/>
        <v>0</v>
      </c>
      <c r="AZ205" s="3">
        <f t="shared" si="509"/>
        <v>279089.3</v>
      </c>
      <c r="BA205" s="30">
        <f t="shared" ref="BA205" si="781">BA207+BA208</f>
        <v>0</v>
      </c>
      <c r="BB205" s="35">
        <f t="shared" si="771"/>
        <v>279089.3</v>
      </c>
      <c r="BC205" s="82"/>
      <c r="BD205" s="82"/>
    </row>
    <row r="206" spans="1:56" x14ac:dyDescent="0.3">
      <c r="A206" s="61"/>
      <c r="B206" s="38" t="s">
        <v>5</v>
      </c>
      <c r="C206" s="38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3"/>
      <c r="S206" s="32"/>
      <c r="T206" s="3"/>
      <c r="U206" s="27"/>
      <c r="V206" s="35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3"/>
      <c r="AJ206" s="32"/>
      <c r="AK206" s="3"/>
      <c r="AL206" s="27"/>
      <c r="AM206" s="35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0"/>
      <c r="BB206" s="35"/>
      <c r="BC206" s="82"/>
      <c r="BD206" s="82"/>
    </row>
    <row r="207" spans="1:56" s="5" customFormat="1" hidden="1" x14ac:dyDescent="0.3">
      <c r="A207" s="12"/>
      <c r="B207" s="1" t="s">
        <v>6</v>
      </c>
      <c r="C207" s="1"/>
      <c r="D207" s="4">
        <v>5305</v>
      </c>
      <c r="E207" s="4"/>
      <c r="F207" s="4">
        <f t="shared" si="611"/>
        <v>5305</v>
      </c>
      <c r="G207" s="4"/>
      <c r="H207" s="4">
        <f t="shared" ref="H207:H209" si="782">F207+G207</f>
        <v>5305</v>
      </c>
      <c r="I207" s="4"/>
      <c r="J207" s="4">
        <f t="shared" ref="J207:J209" si="783">H207+I207</f>
        <v>5305</v>
      </c>
      <c r="K207" s="4"/>
      <c r="L207" s="4">
        <f t="shared" ref="L207:L209" si="784">J207+K207</f>
        <v>5305</v>
      </c>
      <c r="M207" s="4"/>
      <c r="N207" s="4">
        <f>L207+M207</f>
        <v>5305</v>
      </c>
      <c r="O207" s="4"/>
      <c r="P207" s="4">
        <f>N207+O207</f>
        <v>5305</v>
      </c>
      <c r="Q207" s="4"/>
      <c r="R207" s="4">
        <f t="shared" si="507"/>
        <v>5305</v>
      </c>
      <c r="S207" s="32"/>
      <c r="T207" s="4">
        <f t="shared" ref="T207:T209" si="785">R207+S207</f>
        <v>5305</v>
      </c>
      <c r="U207" s="27"/>
      <c r="V207" s="4">
        <f t="shared" ref="V207:V209" si="786">T207+U207</f>
        <v>5305</v>
      </c>
      <c r="W207" s="4">
        <v>136893.6</v>
      </c>
      <c r="X207" s="4"/>
      <c r="Y207" s="4">
        <f t="shared" si="612"/>
        <v>136893.6</v>
      </c>
      <c r="Z207" s="4"/>
      <c r="AA207" s="4">
        <f t="shared" ref="AA207:AA209" si="787">Y207+Z207</f>
        <v>136893.6</v>
      </c>
      <c r="AB207" s="4"/>
      <c r="AC207" s="4">
        <f t="shared" ref="AC207:AC209" si="788">AA207+AB207</f>
        <v>136893.6</v>
      </c>
      <c r="AD207" s="4"/>
      <c r="AE207" s="4">
        <f t="shared" ref="AE207:AE209" si="789">AC207+AD207</f>
        <v>136893.6</v>
      </c>
      <c r="AF207" s="4">
        <v>-125313.01</v>
      </c>
      <c r="AG207" s="4">
        <f t="shared" ref="AG207:AG209" si="790">AE207+AF207</f>
        <v>11580.590000000011</v>
      </c>
      <c r="AH207" s="4"/>
      <c r="AI207" s="4">
        <f t="shared" si="508"/>
        <v>11580.590000000011</v>
      </c>
      <c r="AJ207" s="32"/>
      <c r="AK207" s="4">
        <f t="shared" ref="AK207:AK209" si="791">AI207+AJ207</f>
        <v>11580.590000000011</v>
      </c>
      <c r="AL207" s="27"/>
      <c r="AM207" s="4">
        <f t="shared" ref="AM207:AM209" si="792">AK207+AL207</f>
        <v>11580.590000000011</v>
      </c>
      <c r="AN207" s="3">
        <v>279089.3</v>
      </c>
      <c r="AO207" s="3"/>
      <c r="AP207" s="3">
        <f t="shared" si="613"/>
        <v>279089.3</v>
      </c>
      <c r="AQ207" s="3"/>
      <c r="AR207" s="3">
        <f t="shared" ref="AR207:AR209" si="793">AP207+AQ207</f>
        <v>279089.3</v>
      </c>
      <c r="AS207" s="3"/>
      <c r="AT207" s="3">
        <f t="shared" ref="AT207:AT209" si="794">AR207+AS207</f>
        <v>279089.3</v>
      </c>
      <c r="AU207" s="3"/>
      <c r="AV207" s="3">
        <f t="shared" ref="AV207:AV209" si="795">AT207+AU207</f>
        <v>279089.3</v>
      </c>
      <c r="AW207" s="3"/>
      <c r="AX207" s="3">
        <f t="shared" ref="AX207:AX209" si="796">AV207+AW207</f>
        <v>279089.3</v>
      </c>
      <c r="AY207" s="3"/>
      <c r="AZ207" s="3">
        <f t="shared" si="509"/>
        <v>279089.3</v>
      </c>
      <c r="BA207" s="30"/>
      <c r="BB207" s="3">
        <f t="shared" ref="BB207:BB209" si="797">AZ207+BA207</f>
        <v>279089.3</v>
      </c>
      <c r="BC207" s="5" t="s">
        <v>387</v>
      </c>
      <c r="BD207" s="5">
        <v>0</v>
      </c>
    </row>
    <row r="208" spans="1:56" x14ac:dyDescent="0.3">
      <c r="A208" s="61"/>
      <c r="B208" s="38" t="s">
        <v>21</v>
      </c>
      <c r="C208" s="38"/>
      <c r="D208" s="4">
        <v>15915</v>
      </c>
      <c r="E208" s="4"/>
      <c r="F208" s="4">
        <f t="shared" si="611"/>
        <v>15915</v>
      </c>
      <c r="G208" s="4"/>
      <c r="H208" s="4">
        <f t="shared" si="782"/>
        <v>15915</v>
      </c>
      <c r="I208" s="4"/>
      <c r="J208" s="4">
        <f t="shared" si="783"/>
        <v>15915</v>
      </c>
      <c r="K208" s="4"/>
      <c r="L208" s="4">
        <f t="shared" si="784"/>
        <v>15915</v>
      </c>
      <c r="M208" s="4"/>
      <c r="N208" s="4">
        <f>L208+M208</f>
        <v>15915</v>
      </c>
      <c r="O208" s="4"/>
      <c r="P208" s="4">
        <f>N208+O208</f>
        <v>15915</v>
      </c>
      <c r="Q208" s="4"/>
      <c r="R208" s="3">
        <f t="shared" si="507"/>
        <v>15915</v>
      </c>
      <c r="S208" s="32"/>
      <c r="T208" s="3">
        <f t="shared" si="785"/>
        <v>15915</v>
      </c>
      <c r="U208" s="27"/>
      <c r="V208" s="35">
        <f t="shared" si="786"/>
        <v>15915</v>
      </c>
      <c r="W208" s="4">
        <v>426363.1</v>
      </c>
      <c r="X208" s="4"/>
      <c r="Y208" s="4">
        <f t="shared" si="612"/>
        <v>426363.1</v>
      </c>
      <c r="Z208" s="4"/>
      <c r="AA208" s="4">
        <f t="shared" si="787"/>
        <v>426363.1</v>
      </c>
      <c r="AB208" s="4"/>
      <c r="AC208" s="4">
        <f t="shared" si="788"/>
        <v>426363.1</v>
      </c>
      <c r="AD208" s="4"/>
      <c r="AE208" s="4">
        <f t="shared" si="789"/>
        <v>426363.1</v>
      </c>
      <c r="AF208" s="4">
        <v>-375938.8</v>
      </c>
      <c r="AG208" s="4">
        <f t="shared" si="790"/>
        <v>50424.299999999988</v>
      </c>
      <c r="AH208" s="4"/>
      <c r="AI208" s="3">
        <f t="shared" si="508"/>
        <v>50424.299999999988</v>
      </c>
      <c r="AJ208" s="32"/>
      <c r="AK208" s="3">
        <f t="shared" si="791"/>
        <v>50424.299999999988</v>
      </c>
      <c r="AL208" s="27"/>
      <c r="AM208" s="35">
        <f t="shared" si="792"/>
        <v>50424.299999999988</v>
      </c>
      <c r="AN208" s="3">
        <v>0</v>
      </c>
      <c r="AO208" s="3">
        <v>0</v>
      </c>
      <c r="AP208" s="3">
        <f t="shared" si="613"/>
        <v>0</v>
      </c>
      <c r="AQ208" s="3">
        <v>0</v>
      </c>
      <c r="AR208" s="3">
        <f t="shared" si="793"/>
        <v>0</v>
      </c>
      <c r="AS208" s="3">
        <v>0</v>
      </c>
      <c r="AT208" s="3">
        <f t="shared" si="794"/>
        <v>0</v>
      </c>
      <c r="AU208" s="3">
        <v>0</v>
      </c>
      <c r="AV208" s="3">
        <f t="shared" si="795"/>
        <v>0</v>
      </c>
      <c r="AW208" s="3">
        <v>0</v>
      </c>
      <c r="AX208" s="3">
        <f t="shared" si="796"/>
        <v>0</v>
      </c>
      <c r="AY208" s="3">
        <v>0</v>
      </c>
      <c r="AZ208" s="3">
        <f t="shared" si="509"/>
        <v>0</v>
      </c>
      <c r="BA208" s="30">
        <v>0</v>
      </c>
      <c r="BB208" s="35">
        <f t="shared" si="797"/>
        <v>0</v>
      </c>
      <c r="BC208" s="82" t="s">
        <v>295</v>
      </c>
      <c r="BD208" s="82"/>
    </row>
    <row r="209" spans="1:56" ht="37.5" x14ac:dyDescent="0.3">
      <c r="A209" s="61" t="s">
        <v>224</v>
      </c>
      <c r="B209" s="38" t="s">
        <v>36</v>
      </c>
      <c r="C209" s="96" t="s">
        <v>96</v>
      </c>
      <c r="D209" s="4">
        <f>D211+D212</f>
        <v>0</v>
      </c>
      <c r="E209" s="4">
        <f>E211+E212</f>
        <v>0</v>
      </c>
      <c r="F209" s="4">
        <f t="shared" si="611"/>
        <v>0</v>
      </c>
      <c r="G209" s="4">
        <f>G211+G212</f>
        <v>0</v>
      </c>
      <c r="H209" s="4">
        <f t="shared" si="782"/>
        <v>0</v>
      </c>
      <c r="I209" s="4">
        <f>I211+I212</f>
        <v>0</v>
      </c>
      <c r="J209" s="4">
        <f t="shared" si="783"/>
        <v>0</v>
      </c>
      <c r="K209" s="4">
        <f>K211+K212</f>
        <v>0</v>
      </c>
      <c r="L209" s="4">
        <f t="shared" si="784"/>
        <v>0</v>
      </c>
      <c r="M209" s="4">
        <f>M211+M212</f>
        <v>0</v>
      </c>
      <c r="N209" s="4">
        <f>L209+M209</f>
        <v>0</v>
      </c>
      <c r="O209" s="4">
        <f>O211+O212</f>
        <v>0</v>
      </c>
      <c r="P209" s="4">
        <f>N209+O209</f>
        <v>0</v>
      </c>
      <c r="Q209" s="4">
        <f>Q211+Q212</f>
        <v>0</v>
      </c>
      <c r="R209" s="3">
        <f t="shared" si="507"/>
        <v>0</v>
      </c>
      <c r="S209" s="32">
        <f>S211+S212</f>
        <v>0</v>
      </c>
      <c r="T209" s="3">
        <f t="shared" si="785"/>
        <v>0</v>
      </c>
      <c r="U209" s="27">
        <f>U211+U212</f>
        <v>0</v>
      </c>
      <c r="V209" s="35">
        <f t="shared" si="786"/>
        <v>0</v>
      </c>
      <c r="W209" s="4">
        <f t="shared" ref="W209:AN209" si="798">W211+W212</f>
        <v>41507.199999999997</v>
      </c>
      <c r="X209" s="4">
        <f t="shared" ref="X209:Z209" si="799">X211+X212</f>
        <v>0</v>
      </c>
      <c r="Y209" s="4">
        <f t="shared" si="612"/>
        <v>41507.199999999997</v>
      </c>
      <c r="Z209" s="4">
        <f t="shared" si="799"/>
        <v>0</v>
      </c>
      <c r="AA209" s="4">
        <f t="shared" si="787"/>
        <v>41507.199999999997</v>
      </c>
      <c r="AB209" s="4">
        <f t="shared" ref="AB209" si="800">AB211+AB212</f>
        <v>0</v>
      </c>
      <c r="AC209" s="4">
        <f t="shared" si="788"/>
        <v>41507.199999999997</v>
      </c>
      <c r="AD209" s="4">
        <f t="shared" ref="AD209:AF209" si="801">AD211+AD212</f>
        <v>0</v>
      </c>
      <c r="AE209" s="4">
        <f t="shared" si="789"/>
        <v>41507.199999999997</v>
      </c>
      <c r="AF209" s="4">
        <f t="shared" si="801"/>
        <v>0</v>
      </c>
      <c r="AG209" s="4">
        <f t="shared" si="790"/>
        <v>41507.199999999997</v>
      </c>
      <c r="AH209" s="4">
        <f t="shared" ref="AH209:AJ209" si="802">AH211+AH212</f>
        <v>0</v>
      </c>
      <c r="AI209" s="3">
        <f t="shared" si="508"/>
        <v>41507.199999999997</v>
      </c>
      <c r="AJ209" s="32">
        <f t="shared" si="802"/>
        <v>0</v>
      </c>
      <c r="AK209" s="3">
        <f t="shared" si="791"/>
        <v>41507.199999999997</v>
      </c>
      <c r="AL209" s="27">
        <f t="shared" ref="AL209" si="803">AL211+AL212</f>
        <v>0</v>
      </c>
      <c r="AM209" s="35">
        <f t="shared" si="792"/>
        <v>41507.199999999997</v>
      </c>
      <c r="AN209" s="4">
        <f t="shared" si="798"/>
        <v>0</v>
      </c>
      <c r="AO209" s="3">
        <f t="shared" ref="AO209:AQ209" si="804">AO211+AO212</f>
        <v>0</v>
      </c>
      <c r="AP209" s="3">
        <f t="shared" si="613"/>
        <v>0</v>
      </c>
      <c r="AQ209" s="3">
        <f t="shared" si="804"/>
        <v>0</v>
      </c>
      <c r="AR209" s="3">
        <f t="shared" si="793"/>
        <v>0</v>
      </c>
      <c r="AS209" s="3">
        <f t="shared" ref="AS209:AU209" si="805">AS211+AS212</f>
        <v>0</v>
      </c>
      <c r="AT209" s="3">
        <f t="shared" si="794"/>
        <v>0</v>
      </c>
      <c r="AU209" s="3">
        <f t="shared" si="805"/>
        <v>0</v>
      </c>
      <c r="AV209" s="3">
        <f t="shared" si="795"/>
        <v>0</v>
      </c>
      <c r="AW209" s="3">
        <f t="shared" ref="AW209:AY209" si="806">AW211+AW212</f>
        <v>0</v>
      </c>
      <c r="AX209" s="3">
        <f t="shared" si="796"/>
        <v>0</v>
      </c>
      <c r="AY209" s="3">
        <f t="shared" si="806"/>
        <v>0</v>
      </c>
      <c r="AZ209" s="3">
        <f t="shared" si="509"/>
        <v>0</v>
      </c>
      <c r="BA209" s="30">
        <f t="shared" ref="BA209" si="807">BA211+BA212</f>
        <v>0</v>
      </c>
      <c r="BB209" s="35">
        <f t="shared" si="797"/>
        <v>0</v>
      </c>
      <c r="BC209" s="82"/>
      <c r="BD209" s="82"/>
    </row>
    <row r="210" spans="1:56" x14ac:dyDescent="0.3">
      <c r="A210" s="61"/>
      <c r="B210" s="38" t="s">
        <v>5</v>
      </c>
      <c r="C210" s="38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3"/>
      <c r="S210" s="32"/>
      <c r="T210" s="3"/>
      <c r="U210" s="27"/>
      <c r="V210" s="35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3"/>
      <c r="AJ210" s="32"/>
      <c r="AK210" s="3"/>
      <c r="AL210" s="27"/>
      <c r="AM210" s="35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0"/>
      <c r="BB210" s="35"/>
      <c r="BC210" s="82"/>
      <c r="BD210" s="82"/>
    </row>
    <row r="211" spans="1:56" s="5" customFormat="1" hidden="1" x14ac:dyDescent="0.3">
      <c r="A211" s="12"/>
      <c r="B211" s="1" t="s">
        <v>6</v>
      </c>
      <c r="C211" s="1"/>
      <c r="D211" s="4">
        <v>0</v>
      </c>
      <c r="E211" s="4">
        <v>0</v>
      </c>
      <c r="F211" s="4">
        <f t="shared" si="611"/>
        <v>0</v>
      </c>
      <c r="G211" s="4">
        <v>0</v>
      </c>
      <c r="H211" s="4">
        <f t="shared" ref="H211:H213" si="808">F211+G211</f>
        <v>0</v>
      </c>
      <c r="I211" s="4">
        <v>0</v>
      </c>
      <c r="J211" s="4">
        <f t="shared" ref="J211:J213" si="809">H211+I211</f>
        <v>0</v>
      </c>
      <c r="K211" s="4">
        <v>0</v>
      </c>
      <c r="L211" s="4">
        <f t="shared" ref="L211:L213" si="810">J211+K211</f>
        <v>0</v>
      </c>
      <c r="M211" s="4">
        <v>0</v>
      </c>
      <c r="N211" s="4">
        <f>L211+M211</f>
        <v>0</v>
      </c>
      <c r="O211" s="4">
        <v>0</v>
      </c>
      <c r="P211" s="4">
        <f>N211+O211</f>
        <v>0</v>
      </c>
      <c r="Q211" s="4">
        <v>0</v>
      </c>
      <c r="R211" s="4">
        <f t="shared" si="507"/>
        <v>0</v>
      </c>
      <c r="S211" s="32">
        <v>0</v>
      </c>
      <c r="T211" s="4">
        <f t="shared" ref="T211:T213" si="811">R211+S211</f>
        <v>0</v>
      </c>
      <c r="U211" s="27">
        <v>0</v>
      </c>
      <c r="V211" s="4">
        <f t="shared" ref="V211:V213" si="812">T211+U211</f>
        <v>0</v>
      </c>
      <c r="W211" s="4">
        <v>10376.900000000001</v>
      </c>
      <c r="X211" s="4"/>
      <c r="Y211" s="4">
        <f t="shared" si="612"/>
        <v>10376.900000000001</v>
      </c>
      <c r="Z211" s="4"/>
      <c r="AA211" s="4">
        <f t="shared" ref="AA211:AA213" si="813">Y211+Z211</f>
        <v>10376.900000000001</v>
      </c>
      <c r="AB211" s="4"/>
      <c r="AC211" s="4">
        <f t="shared" ref="AC211:AC213" si="814">AA211+AB211</f>
        <v>10376.900000000001</v>
      </c>
      <c r="AD211" s="4"/>
      <c r="AE211" s="4">
        <f t="shared" ref="AE211:AE213" si="815">AC211+AD211</f>
        <v>10376.900000000001</v>
      </c>
      <c r="AF211" s="4"/>
      <c r="AG211" s="4">
        <f t="shared" ref="AG211:AG213" si="816">AE211+AF211</f>
        <v>10376.900000000001</v>
      </c>
      <c r="AH211" s="4"/>
      <c r="AI211" s="4">
        <f t="shared" si="508"/>
        <v>10376.900000000001</v>
      </c>
      <c r="AJ211" s="32"/>
      <c r="AK211" s="4">
        <f t="shared" ref="AK211:AK213" si="817">AI211+AJ211</f>
        <v>10376.900000000001</v>
      </c>
      <c r="AL211" s="27"/>
      <c r="AM211" s="4">
        <f t="shared" ref="AM211:AM213" si="818">AK211+AL211</f>
        <v>10376.900000000001</v>
      </c>
      <c r="AN211" s="3">
        <v>0</v>
      </c>
      <c r="AO211" s="3">
        <v>0</v>
      </c>
      <c r="AP211" s="3">
        <f t="shared" si="613"/>
        <v>0</v>
      </c>
      <c r="AQ211" s="3">
        <v>0</v>
      </c>
      <c r="AR211" s="3">
        <f t="shared" ref="AR211:AR213" si="819">AP211+AQ211</f>
        <v>0</v>
      </c>
      <c r="AS211" s="3">
        <v>0</v>
      </c>
      <c r="AT211" s="3">
        <f t="shared" ref="AT211:AT213" si="820">AR211+AS211</f>
        <v>0</v>
      </c>
      <c r="AU211" s="3">
        <v>0</v>
      </c>
      <c r="AV211" s="3">
        <f t="shared" ref="AV211:AV213" si="821">AT211+AU211</f>
        <v>0</v>
      </c>
      <c r="AW211" s="3">
        <v>0</v>
      </c>
      <c r="AX211" s="3">
        <f t="shared" ref="AX211:AX213" si="822">AV211+AW211</f>
        <v>0</v>
      </c>
      <c r="AY211" s="3">
        <v>0</v>
      </c>
      <c r="AZ211" s="3">
        <f t="shared" si="509"/>
        <v>0</v>
      </c>
      <c r="BA211" s="30">
        <v>0</v>
      </c>
      <c r="BB211" s="3">
        <f t="shared" ref="BB211:BB213" si="823">AZ211+BA211</f>
        <v>0</v>
      </c>
      <c r="BC211" s="5" t="s">
        <v>290</v>
      </c>
      <c r="BD211" s="5">
        <v>0</v>
      </c>
    </row>
    <row r="212" spans="1:56" x14ac:dyDescent="0.3">
      <c r="A212" s="61"/>
      <c r="B212" s="38" t="s">
        <v>21</v>
      </c>
      <c r="C212" s="38"/>
      <c r="D212" s="4">
        <v>0</v>
      </c>
      <c r="E212" s="4">
        <v>0</v>
      </c>
      <c r="F212" s="4">
        <f t="shared" si="611"/>
        <v>0</v>
      </c>
      <c r="G212" s="4">
        <v>0</v>
      </c>
      <c r="H212" s="4">
        <f t="shared" si="808"/>
        <v>0</v>
      </c>
      <c r="I212" s="4">
        <v>0</v>
      </c>
      <c r="J212" s="4">
        <f t="shared" si="809"/>
        <v>0</v>
      </c>
      <c r="K212" s="4">
        <v>0</v>
      </c>
      <c r="L212" s="4">
        <f t="shared" si="810"/>
        <v>0</v>
      </c>
      <c r="M212" s="4">
        <v>0</v>
      </c>
      <c r="N212" s="4">
        <f>L212+M212</f>
        <v>0</v>
      </c>
      <c r="O212" s="4">
        <v>0</v>
      </c>
      <c r="P212" s="4">
        <f>N212+O212</f>
        <v>0</v>
      </c>
      <c r="Q212" s="4">
        <v>0</v>
      </c>
      <c r="R212" s="3">
        <f t="shared" si="507"/>
        <v>0</v>
      </c>
      <c r="S212" s="32">
        <v>0</v>
      </c>
      <c r="T212" s="3">
        <f t="shared" si="811"/>
        <v>0</v>
      </c>
      <c r="U212" s="27">
        <v>0</v>
      </c>
      <c r="V212" s="35">
        <f t="shared" si="812"/>
        <v>0</v>
      </c>
      <c r="W212" s="4">
        <v>31130.299999999996</v>
      </c>
      <c r="X212" s="4"/>
      <c r="Y212" s="4">
        <f t="shared" si="612"/>
        <v>31130.299999999996</v>
      </c>
      <c r="Z212" s="4"/>
      <c r="AA212" s="4">
        <f t="shared" si="813"/>
        <v>31130.299999999996</v>
      </c>
      <c r="AB212" s="4"/>
      <c r="AC212" s="4">
        <f t="shared" si="814"/>
        <v>31130.299999999996</v>
      </c>
      <c r="AD212" s="4"/>
      <c r="AE212" s="4">
        <f t="shared" si="815"/>
        <v>31130.299999999996</v>
      </c>
      <c r="AF212" s="4"/>
      <c r="AG212" s="4">
        <f t="shared" si="816"/>
        <v>31130.299999999996</v>
      </c>
      <c r="AH212" s="4"/>
      <c r="AI212" s="3">
        <f t="shared" si="508"/>
        <v>31130.299999999996</v>
      </c>
      <c r="AJ212" s="32"/>
      <c r="AK212" s="3">
        <f t="shared" si="817"/>
        <v>31130.299999999996</v>
      </c>
      <c r="AL212" s="27"/>
      <c r="AM212" s="35">
        <f t="shared" si="818"/>
        <v>31130.299999999996</v>
      </c>
      <c r="AN212" s="3">
        <v>0</v>
      </c>
      <c r="AO212" s="3">
        <v>0</v>
      </c>
      <c r="AP212" s="3">
        <f t="shared" si="613"/>
        <v>0</v>
      </c>
      <c r="AQ212" s="3">
        <v>0</v>
      </c>
      <c r="AR212" s="3">
        <f t="shared" si="819"/>
        <v>0</v>
      </c>
      <c r="AS212" s="3">
        <v>0</v>
      </c>
      <c r="AT212" s="3">
        <f t="shared" si="820"/>
        <v>0</v>
      </c>
      <c r="AU212" s="3">
        <v>0</v>
      </c>
      <c r="AV212" s="3">
        <f t="shared" si="821"/>
        <v>0</v>
      </c>
      <c r="AW212" s="3">
        <v>0</v>
      </c>
      <c r="AX212" s="3">
        <f t="shared" si="822"/>
        <v>0</v>
      </c>
      <c r="AY212" s="3">
        <v>0</v>
      </c>
      <c r="AZ212" s="3">
        <f t="shared" si="509"/>
        <v>0</v>
      </c>
      <c r="BA212" s="30">
        <v>0</v>
      </c>
      <c r="BB212" s="35">
        <f t="shared" si="823"/>
        <v>0</v>
      </c>
      <c r="BC212" s="82" t="s">
        <v>295</v>
      </c>
      <c r="BD212" s="82"/>
    </row>
    <row r="213" spans="1:56" ht="75" x14ac:dyDescent="0.3">
      <c r="A213" s="61" t="s">
        <v>225</v>
      </c>
      <c r="B213" s="38" t="s">
        <v>37</v>
      </c>
      <c r="C213" s="96" t="s">
        <v>96</v>
      </c>
      <c r="D213" s="4">
        <f>D215+D216</f>
        <v>0</v>
      </c>
      <c r="E213" s="4">
        <f>E215+E216</f>
        <v>0</v>
      </c>
      <c r="F213" s="4">
        <f t="shared" si="611"/>
        <v>0</v>
      </c>
      <c r="G213" s="4">
        <f>G215+G216</f>
        <v>0</v>
      </c>
      <c r="H213" s="4">
        <f t="shared" si="808"/>
        <v>0</v>
      </c>
      <c r="I213" s="4">
        <f>I215+I216</f>
        <v>0</v>
      </c>
      <c r="J213" s="4">
        <f t="shared" si="809"/>
        <v>0</v>
      </c>
      <c r="K213" s="4">
        <f>K215+K216</f>
        <v>0</v>
      </c>
      <c r="L213" s="4">
        <f t="shared" si="810"/>
        <v>0</v>
      </c>
      <c r="M213" s="4">
        <f>M215+M216</f>
        <v>0</v>
      </c>
      <c r="N213" s="4">
        <f>L213+M213</f>
        <v>0</v>
      </c>
      <c r="O213" s="4">
        <f>O215+O216</f>
        <v>0</v>
      </c>
      <c r="P213" s="4">
        <f>N213+O213</f>
        <v>0</v>
      </c>
      <c r="Q213" s="4">
        <f>Q215+Q216</f>
        <v>0</v>
      </c>
      <c r="R213" s="3">
        <f t="shared" si="507"/>
        <v>0</v>
      </c>
      <c r="S213" s="32">
        <f>S215+S216</f>
        <v>0</v>
      </c>
      <c r="T213" s="3">
        <f t="shared" si="811"/>
        <v>0</v>
      </c>
      <c r="U213" s="27">
        <f>U215+U216</f>
        <v>0</v>
      </c>
      <c r="V213" s="35">
        <f t="shared" si="812"/>
        <v>0</v>
      </c>
      <c r="W213" s="4">
        <f t="shared" ref="W213:AN213" si="824">W215+W216</f>
        <v>0</v>
      </c>
      <c r="X213" s="4">
        <f t="shared" ref="X213:Z213" si="825">X215+X216</f>
        <v>0</v>
      </c>
      <c r="Y213" s="4">
        <f t="shared" si="612"/>
        <v>0</v>
      </c>
      <c r="Z213" s="4">
        <f t="shared" si="825"/>
        <v>0</v>
      </c>
      <c r="AA213" s="4">
        <f t="shared" si="813"/>
        <v>0</v>
      </c>
      <c r="AB213" s="4">
        <f t="shared" ref="AB213" si="826">AB215+AB216</f>
        <v>0</v>
      </c>
      <c r="AC213" s="4">
        <f t="shared" si="814"/>
        <v>0</v>
      </c>
      <c r="AD213" s="4">
        <f t="shared" ref="AD213:AF213" si="827">AD215+AD216</f>
        <v>0</v>
      </c>
      <c r="AE213" s="4">
        <f t="shared" si="815"/>
        <v>0</v>
      </c>
      <c r="AF213" s="4">
        <f t="shared" si="827"/>
        <v>0</v>
      </c>
      <c r="AG213" s="4">
        <f t="shared" si="816"/>
        <v>0</v>
      </c>
      <c r="AH213" s="4">
        <f t="shared" ref="AH213:AJ213" si="828">AH215+AH216</f>
        <v>0</v>
      </c>
      <c r="AI213" s="3">
        <f t="shared" si="508"/>
        <v>0</v>
      </c>
      <c r="AJ213" s="32">
        <f t="shared" si="828"/>
        <v>0</v>
      </c>
      <c r="AK213" s="3">
        <f t="shared" si="817"/>
        <v>0</v>
      </c>
      <c r="AL213" s="27">
        <f t="shared" ref="AL213" si="829">AL215+AL216</f>
        <v>0</v>
      </c>
      <c r="AM213" s="35">
        <f t="shared" si="818"/>
        <v>0</v>
      </c>
      <c r="AN213" s="4">
        <f t="shared" si="824"/>
        <v>46155</v>
      </c>
      <c r="AO213" s="3">
        <f t="shared" ref="AO213:AQ213" si="830">AO215+AO216</f>
        <v>0</v>
      </c>
      <c r="AP213" s="3">
        <f t="shared" si="613"/>
        <v>46155</v>
      </c>
      <c r="AQ213" s="3">
        <f t="shared" si="830"/>
        <v>0</v>
      </c>
      <c r="AR213" s="3">
        <f t="shared" si="819"/>
        <v>46155</v>
      </c>
      <c r="AS213" s="3">
        <f t="shared" ref="AS213:AU213" si="831">AS215+AS216</f>
        <v>0</v>
      </c>
      <c r="AT213" s="3">
        <f t="shared" si="820"/>
        <v>46155</v>
      </c>
      <c r="AU213" s="3">
        <f t="shared" si="831"/>
        <v>0</v>
      </c>
      <c r="AV213" s="3">
        <f t="shared" si="821"/>
        <v>46155</v>
      </c>
      <c r="AW213" s="3">
        <f t="shared" ref="AW213:AY213" si="832">AW215+AW216</f>
        <v>0</v>
      </c>
      <c r="AX213" s="3">
        <f t="shared" si="822"/>
        <v>46155</v>
      </c>
      <c r="AY213" s="3">
        <f t="shared" si="832"/>
        <v>0</v>
      </c>
      <c r="AZ213" s="3">
        <f t="shared" si="509"/>
        <v>46155</v>
      </c>
      <c r="BA213" s="30">
        <f t="shared" ref="BA213" si="833">BA215+BA216</f>
        <v>0</v>
      </c>
      <c r="BB213" s="35">
        <f t="shared" si="823"/>
        <v>46155</v>
      </c>
      <c r="BC213" s="82"/>
      <c r="BD213" s="82"/>
    </row>
    <row r="214" spans="1:56" x14ac:dyDescent="0.3">
      <c r="A214" s="61"/>
      <c r="B214" s="38" t="s">
        <v>5</v>
      </c>
      <c r="C214" s="38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3"/>
      <c r="S214" s="32"/>
      <c r="T214" s="3"/>
      <c r="U214" s="27"/>
      <c r="V214" s="35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3"/>
      <c r="AJ214" s="32"/>
      <c r="AK214" s="3"/>
      <c r="AL214" s="27"/>
      <c r="AM214" s="35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0"/>
      <c r="BB214" s="35"/>
      <c r="BC214" s="82"/>
      <c r="BD214" s="82"/>
    </row>
    <row r="215" spans="1:56" s="5" customFormat="1" hidden="1" x14ac:dyDescent="0.3">
      <c r="A215" s="12"/>
      <c r="B215" s="1" t="s">
        <v>6</v>
      </c>
      <c r="C215" s="1"/>
      <c r="D215" s="4">
        <v>0</v>
      </c>
      <c r="E215" s="4">
        <v>0</v>
      </c>
      <c r="F215" s="4">
        <f t="shared" si="611"/>
        <v>0</v>
      </c>
      <c r="G215" s="4">
        <v>0</v>
      </c>
      <c r="H215" s="4">
        <f t="shared" ref="H215:H217" si="834">F215+G215</f>
        <v>0</v>
      </c>
      <c r="I215" s="4">
        <v>0</v>
      </c>
      <c r="J215" s="4">
        <f t="shared" ref="J215:J217" si="835">H215+I215</f>
        <v>0</v>
      </c>
      <c r="K215" s="4">
        <v>0</v>
      </c>
      <c r="L215" s="4">
        <f t="shared" ref="L215:L217" si="836">J215+K215</f>
        <v>0</v>
      </c>
      <c r="M215" s="4">
        <v>0</v>
      </c>
      <c r="N215" s="4">
        <f>L215+M215</f>
        <v>0</v>
      </c>
      <c r="O215" s="4">
        <v>0</v>
      </c>
      <c r="P215" s="4">
        <f>N215+O215</f>
        <v>0</v>
      </c>
      <c r="Q215" s="4">
        <v>0</v>
      </c>
      <c r="R215" s="4">
        <f t="shared" ref="R215:R279" si="837">P215+Q215</f>
        <v>0</v>
      </c>
      <c r="S215" s="32">
        <v>0</v>
      </c>
      <c r="T215" s="4">
        <f t="shared" ref="T215:T217" si="838">R215+S215</f>
        <v>0</v>
      </c>
      <c r="U215" s="27">
        <v>0</v>
      </c>
      <c r="V215" s="4">
        <f t="shared" ref="V215:V217" si="839">T215+U215</f>
        <v>0</v>
      </c>
      <c r="W215" s="4">
        <v>0</v>
      </c>
      <c r="X215" s="4">
        <v>0</v>
      </c>
      <c r="Y215" s="4">
        <f t="shared" si="612"/>
        <v>0</v>
      </c>
      <c r="Z215" s="4">
        <v>0</v>
      </c>
      <c r="AA215" s="4">
        <f t="shared" ref="AA215:AA217" si="840">Y215+Z215</f>
        <v>0</v>
      </c>
      <c r="AB215" s="4">
        <v>0</v>
      </c>
      <c r="AC215" s="4">
        <f t="shared" ref="AC215:AC217" si="841">AA215+AB215</f>
        <v>0</v>
      </c>
      <c r="AD215" s="4">
        <v>0</v>
      </c>
      <c r="AE215" s="4">
        <f t="shared" ref="AE215:AE217" si="842">AC215+AD215</f>
        <v>0</v>
      </c>
      <c r="AF215" s="4">
        <v>0</v>
      </c>
      <c r="AG215" s="4">
        <f t="shared" ref="AG215:AG217" si="843">AE215+AF215</f>
        <v>0</v>
      </c>
      <c r="AH215" s="4">
        <v>0</v>
      </c>
      <c r="AI215" s="4">
        <f t="shared" ref="AI215:AI279" si="844">AG215+AH215</f>
        <v>0</v>
      </c>
      <c r="AJ215" s="32">
        <v>0</v>
      </c>
      <c r="AK215" s="4">
        <f t="shared" ref="AK215:AK217" si="845">AI215+AJ215</f>
        <v>0</v>
      </c>
      <c r="AL215" s="27">
        <v>0</v>
      </c>
      <c r="AM215" s="4">
        <f t="shared" ref="AM215:AM217" si="846">AK215+AL215</f>
        <v>0</v>
      </c>
      <c r="AN215" s="3">
        <v>11538.9</v>
      </c>
      <c r="AO215" s="3"/>
      <c r="AP215" s="3">
        <f t="shared" si="613"/>
        <v>11538.9</v>
      </c>
      <c r="AQ215" s="3"/>
      <c r="AR215" s="3">
        <f t="shared" ref="AR215:AR217" si="847">AP215+AQ215</f>
        <v>11538.9</v>
      </c>
      <c r="AS215" s="3"/>
      <c r="AT215" s="3">
        <f t="shared" ref="AT215:AT217" si="848">AR215+AS215</f>
        <v>11538.9</v>
      </c>
      <c r="AU215" s="3"/>
      <c r="AV215" s="3">
        <f t="shared" ref="AV215:AV217" si="849">AT215+AU215</f>
        <v>11538.9</v>
      </c>
      <c r="AW215" s="3"/>
      <c r="AX215" s="3">
        <f t="shared" ref="AX215:AX217" si="850">AV215+AW215</f>
        <v>11538.9</v>
      </c>
      <c r="AY215" s="3"/>
      <c r="AZ215" s="3">
        <f t="shared" ref="AZ215:AZ279" si="851">AX215+AY215</f>
        <v>11538.9</v>
      </c>
      <c r="BA215" s="30"/>
      <c r="BB215" s="3">
        <f t="shared" ref="BB215:BB217" si="852">AZ215+BA215</f>
        <v>11538.9</v>
      </c>
      <c r="BC215" s="5" t="s">
        <v>291</v>
      </c>
      <c r="BD215" s="5">
        <v>0</v>
      </c>
    </row>
    <row r="216" spans="1:56" x14ac:dyDescent="0.3">
      <c r="A216" s="61"/>
      <c r="B216" s="38" t="s">
        <v>21</v>
      </c>
      <c r="C216" s="38"/>
      <c r="D216" s="4">
        <v>0</v>
      </c>
      <c r="E216" s="4">
        <v>0</v>
      </c>
      <c r="F216" s="4">
        <f t="shared" si="611"/>
        <v>0</v>
      </c>
      <c r="G216" s="4">
        <v>0</v>
      </c>
      <c r="H216" s="4">
        <f t="shared" si="834"/>
        <v>0</v>
      </c>
      <c r="I216" s="4">
        <v>0</v>
      </c>
      <c r="J216" s="4">
        <f t="shared" si="835"/>
        <v>0</v>
      </c>
      <c r="K216" s="4">
        <v>0</v>
      </c>
      <c r="L216" s="4">
        <f t="shared" si="836"/>
        <v>0</v>
      </c>
      <c r="M216" s="4">
        <v>0</v>
      </c>
      <c r="N216" s="4">
        <f>L216+M216</f>
        <v>0</v>
      </c>
      <c r="O216" s="4">
        <v>0</v>
      </c>
      <c r="P216" s="4">
        <f>N216+O216</f>
        <v>0</v>
      </c>
      <c r="Q216" s="4">
        <v>0</v>
      </c>
      <c r="R216" s="3">
        <f t="shared" si="837"/>
        <v>0</v>
      </c>
      <c r="S216" s="32">
        <v>0</v>
      </c>
      <c r="T216" s="3">
        <f t="shared" si="838"/>
        <v>0</v>
      </c>
      <c r="U216" s="27">
        <v>0</v>
      </c>
      <c r="V216" s="35">
        <f t="shared" si="839"/>
        <v>0</v>
      </c>
      <c r="W216" s="4">
        <v>0</v>
      </c>
      <c r="X216" s="4">
        <v>0</v>
      </c>
      <c r="Y216" s="4">
        <f t="shared" si="612"/>
        <v>0</v>
      </c>
      <c r="Z216" s="4">
        <v>0</v>
      </c>
      <c r="AA216" s="4">
        <f t="shared" si="840"/>
        <v>0</v>
      </c>
      <c r="AB216" s="4">
        <v>0</v>
      </c>
      <c r="AC216" s="4">
        <f t="shared" si="841"/>
        <v>0</v>
      </c>
      <c r="AD216" s="4">
        <v>0</v>
      </c>
      <c r="AE216" s="4">
        <f t="shared" si="842"/>
        <v>0</v>
      </c>
      <c r="AF216" s="4">
        <v>0</v>
      </c>
      <c r="AG216" s="4">
        <f t="shared" si="843"/>
        <v>0</v>
      </c>
      <c r="AH216" s="4">
        <v>0</v>
      </c>
      <c r="AI216" s="3">
        <f t="shared" si="844"/>
        <v>0</v>
      </c>
      <c r="AJ216" s="32">
        <v>0</v>
      </c>
      <c r="AK216" s="3">
        <f t="shared" si="845"/>
        <v>0</v>
      </c>
      <c r="AL216" s="27">
        <v>0</v>
      </c>
      <c r="AM216" s="35">
        <f t="shared" si="846"/>
        <v>0</v>
      </c>
      <c r="AN216" s="3">
        <v>34616.1</v>
      </c>
      <c r="AO216" s="3"/>
      <c r="AP216" s="3">
        <f t="shared" si="613"/>
        <v>34616.1</v>
      </c>
      <c r="AQ216" s="3"/>
      <c r="AR216" s="3">
        <f t="shared" si="847"/>
        <v>34616.1</v>
      </c>
      <c r="AS216" s="3"/>
      <c r="AT216" s="3">
        <f t="shared" si="848"/>
        <v>34616.1</v>
      </c>
      <c r="AU216" s="3"/>
      <c r="AV216" s="3">
        <f t="shared" si="849"/>
        <v>34616.1</v>
      </c>
      <c r="AW216" s="3"/>
      <c r="AX216" s="3">
        <f t="shared" si="850"/>
        <v>34616.1</v>
      </c>
      <c r="AY216" s="3"/>
      <c r="AZ216" s="3">
        <f t="shared" si="851"/>
        <v>34616.1</v>
      </c>
      <c r="BA216" s="30"/>
      <c r="BB216" s="35">
        <f t="shared" si="852"/>
        <v>34616.1</v>
      </c>
      <c r="BC216" s="82" t="s">
        <v>295</v>
      </c>
      <c r="BD216" s="82"/>
    </row>
    <row r="217" spans="1:56" ht="37.5" x14ac:dyDescent="0.3">
      <c r="A217" s="61" t="s">
        <v>226</v>
      </c>
      <c r="B217" s="38" t="s">
        <v>38</v>
      </c>
      <c r="C217" s="96" t="s">
        <v>96</v>
      </c>
      <c r="D217" s="4">
        <f>D219+D220</f>
        <v>164599.4</v>
      </c>
      <c r="E217" s="4">
        <f>E219+E220</f>
        <v>0</v>
      </c>
      <c r="F217" s="4">
        <f t="shared" si="611"/>
        <v>164599.4</v>
      </c>
      <c r="G217" s="4">
        <f>G219+G220</f>
        <v>0</v>
      </c>
      <c r="H217" s="4">
        <f t="shared" si="834"/>
        <v>164599.4</v>
      </c>
      <c r="I217" s="4">
        <f>I219+I220</f>
        <v>0</v>
      </c>
      <c r="J217" s="4">
        <f t="shared" si="835"/>
        <v>164599.4</v>
      </c>
      <c r="K217" s="4">
        <f>K219+K220</f>
        <v>0</v>
      </c>
      <c r="L217" s="4">
        <f t="shared" si="836"/>
        <v>164599.4</v>
      </c>
      <c r="M217" s="4">
        <f>M219+M220</f>
        <v>0</v>
      </c>
      <c r="N217" s="4">
        <f>L217+M217</f>
        <v>164599.4</v>
      </c>
      <c r="O217" s="4">
        <f>O219+O220</f>
        <v>0</v>
      </c>
      <c r="P217" s="4">
        <f>N217+O217</f>
        <v>164599.4</v>
      </c>
      <c r="Q217" s="4">
        <f>Q219+Q220</f>
        <v>15563.227000000001</v>
      </c>
      <c r="R217" s="3">
        <f t="shared" si="837"/>
        <v>180162.62700000001</v>
      </c>
      <c r="S217" s="32">
        <f>S219+S220</f>
        <v>0</v>
      </c>
      <c r="T217" s="3">
        <f t="shared" si="838"/>
        <v>180162.62700000001</v>
      </c>
      <c r="U217" s="27">
        <f>U219+U220</f>
        <v>0</v>
      </c>
      <c r="V217" s="35">
        <f t="shared" si="839"/>
        <v>180162.62700000001</v>
      </c>
      <c r="W217" s="4">
        <f t="shared" ref="W217:AN217" si="853">W219+W220</f>
        <v>920064.8</v>
      </c>
      <c r="X217" s="4">
        <f t="shared" ref="X217:Z217" si="854">X219+X220</f>
        <v>0</v>
      </c>
      <c r="Y217" s="4">
        <f t="shared" si="612"/>
        <v>920064.8</v>
      </c>
      <c r="Z217" s="4">
        <f t="shared" si="854"/>
        <v>0</v>
      </c>
      <c r="AA217" s="4">
        <f t="shared" si="840"/>
        <v>920064.8</v>
      </c>
      <c r="AB217" s="4">
        <f t="shared" ref="AB217" si="855">AB219+AB220</f>
        <v>0</v>
      </c>
      <c r="AC217" s="4">
        <f t="shared" si="841"/>
        <v>920064.8</v>
      </c>
      <c r="AD217" s="4">
        <f t="shared" ref="AD217:AF217" si="856">AD219+AD220</f>
        <v>0</v>
      </c>
      <c r="AE217" s="4">
        <f t="shared" si="842"/>
        <v>920064.8</v>
      </c>
      <c r="AF217" s="4">
        <f t="shared" si="856"/>
        <v>-35000</v>
      </c>
      <c r="AG217" s="4">
        <f t="shared" si="843"/>
        <v>885064.8</v>
      </c>
      <c r="AH217" s="4">
        <f t="shared" ref="AH217:AJ217" si="857">AH219+AH220</f>
        <v>0</v>
      </c>
      <c r="AI217" s="3">
        <f t="shared" si="844"/>
        <v>885064.8</v>
      </c>
      <c r="AJ217" s="32">
        <f t="shared" si="857"/>
        <v>0</v>
      </c>
      <c r="AK217" s="3">
        <f t="shared" si="845"/>
        <v>885064.8</v>
      </c>
      <c r="AL217" s="27">
        <f t="shared" ref="AL217" si="858">AL219+AL220</f>
        <v>0</v>
      </c>
      <c r="AM217" s="35">
        <f t="shared" si="846"/>
        <v>885064.8</v>
      </c>
      <c r="AN217" s="4">
        <f t="shared" si="853"/>
        <v>1645765</v>
      </c>
      <c r="AO217" s="3">
        <f t="shared" ref="AO217:AQ217" si="859">AO219+AO220</f>
        <v>0</v>
      </c>
      <c r="AP217" s="3">
        <f t="shared" si="613"/>
        <v>1645765</v>
      </c>
      <c r="AQ217" s="3">
        <f t="shared" si="859"/>
        <v>0</v>
      </c>
      <c r="AR217" s="3">
        <f t="shared" si="847"/>
        <v>1645765</v>
      </c>
      <c r="AS217" s="3">
        <f t="shared" ref="AS217:AU217" si="860">AS219+AS220</f>
        <v>0</v>
      </c>
      <c r="AT217" s="3">
        <f t="shared" si="848"/>
        <v>1645765</v>
      </c>
      <c r="AU217" s="3">
        <f t="shared" si="860"/>
        <v>0</v>
      </c>
      <c r="AV217" s="3">
        <f t="shared" si="849"/>
        <v>1645765</v>
      </c>
      <c r="AW217" s="3">
        <f t="shared" ref="AW217:AY217" si="861">AW219+AW220</f>
        <v>0</v>
      </c>
      <c r="AX217" s="3">
        <f t="shared" si="850"/>
        <v>1645765</v>
      </c>
      <c r="AY217" s="3">
        <f t="shared" si="861"/>
        <v>0</v>
      </c>
      <c r="AZ217" s="3">
        <f t="shared" si="851"/>
        <v>1645765</v>
      </c>
      <c r="BA217" s="30">
        <f t="shared" ref="BA217" si="862">BA219+BA220</f>
        <v>0</v>
      </c>
      <c r="BB217" s="35">
        <f t="shared" si="852"/>
        <v>1645765</v>
      </c>
      <c r="BC217" s="82"/>
      <c r="BD217" s="82"/>
    </row>
    <row r="218" spans="1:56" x14ac:dyDescent="0.3">
      <c r="A218" s="61"/>
      <c r="B218" s="38" t="s">
        <v>5</v>
      </c>
      <c r="C218" s="38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3"/>
      <c r="S218" s="32"/>
      <c r="T218" s="3"/>
      <c r="U218" s="27"/>
      <c r="V218" s="35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3"/>
      <c r="AJ218" s="32"/>
      <c r="AK218" s="3"/>
      <c r="AL218" s="27"/>
      <c r="AM218" s="35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0"/>
      <c r="BB218" s="35"/>
      <c r="BC218" s="82"/>
      <c r="BD218" s="82"/>
    </row>
    <row r="219" spans="1:56" s="5" customFormat="1" hidden="1" x14ac:dyDescent="0.3">
      <c r="A219" s="12"/>
      <c r="B219" s="1" t="s">
        <v>6</v>
      </c>
      <c r="C219" s="1"/>
      <c r="D219" s="4">
        <v>48155.5</v>
      </c>
      <c r="E219" s="4"/>
      <c r="F219" s="4">
        <f t="shared" si="611"/>
        <v>48155.5</v>
      </c>
      <c r="G219" s="4"/>
      <c r="H219" s="4">
        <f t="shared" ref="H219:H221" si="863">F219+G219</f>
        <v>48155.5</v>
      </c>
      <c r="I219" s="4"/>
      <c r="J219" s="4">
        <f t="shared" ref="J219:J221" si="864">H219+I219</f>
        <v>48155.5</v>
      </c>
      <c r="K219" s="4"/>
      <c r="L219" s="4">
        <f t="shared" ref="L219:L221" si="865">J219+K219</f>
        <v>48155.5</v>
      </c>
      <c r="M219" s="4"/>
      <c r="N219" s="4">
        <f>L219+M219</f>
        <v>48155.5</v>
      </c>
      <c r="O219" s="4"/>
      <c r="P219" s="4">
        <f>N219+O219</f>
        <v>48155.5</v>
      </c>
      <c r="Q219" s="4">
        <v>15563.227000000001</v>
      </c>
      <c r="R219" s="4">
        <f t="shared" si="837"/>
        <v>63718.726999999999</v>
      </c>
      <c r="S219" s="32"/>
      <c r="T219" s="4">
        <f t="shared" ref="T219:T221" si="866">R219+S219</f>
        <v>63718.726999999999</v>
      </c>
      <c r="U219" s="27"/>
      <c r="V219" s="4">
        <f t="shared" ref="V219:V221" si="867">T219+U219</f>
        <v>63718.726999999999</v>
      </c>
      <c r="W219" s="4">
        <v>182348.9</v>
      </c>
      <c r="X219" s="4"/>
      <c r="Y219" s="4">
        <f t="shared" si="612"/>
        <v>182348.9</v>
      </c>
      <c r="Z219" s="4"/>
      <c r="AA219" s="4">
        <f t="shared" ref="AA219:AA221" si="868">Y219+Z219</f>
        <v>182348.9</v>
      </c>
      <c r="AB219" s="4"/>
      <c r="AC219" s="4">
        <f t="shared" ref="AC219:AC221" si="869">AA219+AB219</f>
        <v>182348.9</v>
      </c>
      <c r="AD219" s="4"/>
      <c r="AE219" s="4">
        <f t="shared" ref="AE219:AE221" si="870">AC219+AD219</f>
        <v>182348.9</v>
      </c>
      <c r="AF219" s="4">
        <v>-26250</v>
      </c>
      <c r="AG219" s="4">
        <f t="shared" ref="AG219:AG221" si="871">AE219+AF219</f>
        <v>156098.9</v>
      </c>
      <c r="AH219" s="4"/>
      <c r="AI219" s="4">
        <f t="shared" si="844"/>
        <v>156098.9</v>
      </c>
      <c r="AJ219" s="32"/>
      <c r="AK219" s="4">
        <f t="shared" ref="AK219:AK221" si="872">AI219+AJ219</f>
        <v>156098.9</v>
      </c>
      <c r="AL219" s="27"/>
      <c r="AM219" s="4">
        <f t="shared" ref="AM219:AM221" si="873">AK219+AL219</f>
        <v>156098.9</v>
      </c>
      <c r="AN219" s="3">
        <v>534567.5</v>
      </c>
      <c r="AO219" s="3"/>
      <c r="AP219" s="3">
        <f t="shared" si="613"/>
        <v>534567.5</v>
      </c>
      <c r="AQ219" s="3"/>
      <c r="AR219" s="3">
        <f t="shared" ref="AR219:AR221" si="874">AP219+AQ219</f>
        <v>534567.5</v>
      </c>
      <c r="AS219" s="3"/>
      <c r="AT219" s="3">
        <f t="shared" ref="AT219:AT221" si="875">AR219+AS219</f>
        <v>534567.5</v>
      </c>
      <c r="AU219" s="3"/>
      <c r="AV219" s="3">
        <f t="shared" ref="AV219:AV221" si="876">AT219+AU219</f>
        <v>534567.5</v>
      </c>
      <c r="AW219" s="3"/>
      <c r="AX219" s="3">
        <f t="shared" ref="AX219:AX221" si="877">AV219+AW219</f>
        <v>534567.5</v>
      </c>
      <c r="AY219" s="3"/>
      <c r="AZ219" s="3">
        <f t="shared" si="851"/>
        <v>534567.5</v>
      </c>
      <c r="BA219" s="30"/>
      <c r="BB219" s="3">
        <f t="shared" ref="BB219:BB221" si="878">AZ219+BA219</f>
        <v>534567.5</v>
      </c>
      <c r="BC219" s="5" t="s">
        <v>287</v>
      </c>
      <c r="BD219" s="5">
        <v>0</v>
      </c>
    </row>
    <row r="220" spans="1:56" x14ac:dyDescent="0.3">
      <c r="A220" s="61"/>
      <c r="B220" s="38" t="s">
        <v>21</v>
      </c>
      <c r="C220" s="38"/>
      <c r="D220" s="4">
        <v>116443.9</v>
      </c>
      <c r="E220" s="4"/>
      <c r="F220" s="4">
        <f t="shared" si="611"/>
        <v>116443.9</v>
      </c>
      <c r="G220" s="4"/>
      <c r="H220" s="4">
        <f t="shared" si="863"/>
        <v>116443.9</v>
      </c>
      <c r="I220" s="4"/>
      <c r="J220" s="4">
        <f t="shared" si="864"/>
        <v>116443.9</v>
      </c>
      <c r="K220" s="4"/>
      <c r="L220" s="4">
        <f t="shared" si="865"/>
        <v>116443.9</v>
      </c>
      <c r="M220" s="4"/>
      <c r="N220" s="4">
        <f>L220+M220</f>
        <v>116443.9</v>
      </c>
      <c r="O220" s="4"/>
      <c r="P220" s="4">
        <f>N220+O220</f>
        <v>116443.9</v>
      </c>
      <c r="Q220" s="4"/>
      <c r="R220" s="3">
        <f t="shared" si="837"/>
        <v>116443.9</v>
      </c>
      <c r="S220" s="32"/>
      <c r="T220" s="3">
        <f t="shared" si="866"/>
        <v>116443.9</v>
      </c>
      <c r="U220" s="27"/>
      <c r="V220" s="35">
        <f t="shared" si="867"/>
        <v>116443.9</v>
      </c>
      <c r="W220" s="4">
        <v>737715.9</v>
      </c>
      <c r="X220" s="4"/>
      <c r="Y220" s="4">
        <f t="shared" si="612"/>
        <v>737715.9</v>
      </c>
      <c r="Z220" s="4"/>
      <c r="AA220" s="4">
        <f t="shared" si="868"/>
        <v>737715.9</v>
      </c>
      <c r="AB220" s="4"/>
      <c r="AC220" s="4">
        <f t="shared" si="869"/>
        <v>737715.9</v>
      </c>
      <c r="AD220" s="4"/>
      <c r="AE220" s="4">
        <f t="shared" si="870"/>
        <v>737715.9</v>
      </c>
      <c r="AF220" s="4">
        <v>-8750</v>
      </c>
      <c r="AG220" s="4">
        <f t="shared" si="871"/>
        <v>728965.9</v>
      </c>
      <c r="AH220" s="4"/>
      <c r="AI220" s="3">
        <f t="shared" si="844"/>
        <v>728965.9</v>
      </c>
      <c r="AJ220" s="32"/>
      <c r="AK220" s="3">
        <f t="shared" si="872"/>
        <v>728965.9</v>
      </c>
      <c r="AL220" s="27"/>
      <c r="AM220" s="35">
        <f t="shared" si="873"/>
        <v>728965.9</v>
      </c>
      <c r="AN220" s="3">
        <v>1111197.5</v>
      </c>
      <c r="AO220" s="3"/>
      <c r="AP220" s="3">
        <f t="shared" si="613"/>
        <v>1111197.5</v>
      </c>
      <c r="AQ220" s="3"/>
      <c r="AR220" s="3">
        <f t="shared" si="874"/>
        <v>1111197.5</v>
      </c>
      <c r="AS220" s="3"/>
      <c r="AT220" s="3">
        <f t="shared" si="875"/>
        <v>1111197.5</v>
      </c>
      <c r="AU220" s="3"/>
      <c r="AV220" s="3">
        <f t="shared" si="876"/>
        <v>1111197.5</v>
      </c>
      <c r="AW220" s="3"/>
      <c r="AX220" s="3">
        <f t="shared" si="877"/>
        <v>1111197.5</v>
      </c>
      <c r="AY220" s="3"/>
      <c r="AZ220" s="3">
        <f t="shared" si="851"/>
        <v>1111197.5</v>
      </c>
      <c r="BA220" s="30"/>
      <c r="BB220" s="35">
        <f t="shared" si="878"/>
        <v>1111197.5</v>
      </c>
      <c r="BC220" s="82" t="s">
        <v>295</v>
      </c>
      <c r="BD220" s="82"/>
    </row>
    <row r="221" spans="1:56" ht="37.5" x14ac:dyDescent="0.3">
      <c r="A221" s="61" t="s">
        <v>227</v>
      </c>
      <c r="B221" s="38" t="s">
        <v>39</v>
      </c>
      <c r="C221" s="96" t="s">
        <v>96</v>
      </c>
      <c r="D221" s="4">
        <f>D223+D224</f>
        <v>383520</v>
      </c>
      <c r="E221" s="4">
        <f>E223+E224</f>
        <v>0</v>
      </c>
      <c r="F221" s="4">
        <f t="shared" si="611"/>
        <v>383520</v>
      </c>
      <c r="G221" s="4">
        <f>G223+G224</f>
        <v>-5191.5999999999995</v>
      </c>
      <c r="H221" s="4">
        <f t="shared" si="863"/>
        <v>378328.4</v>
      </c>
      <c r="I221" s="4">
        <f>I223+I224</f>
        <v>0</v>
      </c>
      <c r="J221" s="4">
        <f t="shared" si="864"/>
        <v>378328.4</v>
      </c>
      <c r="K221" s="4">
        <f>K223+K224</f>
        <v>18402.5</v>
      </c>
      <c r="L221" s="4">
        <f t="shared" si="865"/>
        <v>396730.9</v>
      </c>
      <c r="M221" s="4">
        <f>M223+M224</f>
        <v>0</v>
      </c>
      <c r="N221" s="4">
        <f>L221+M221</f>
        <v>396730.9</v>
      </c>
      <c r="O221" s="4">
        <f>O223+O224</f>
        <v>-315143.41000000003</v>
      </c>
      <c r="P221" s="4">
        <f>N221+O221</f>
        <v>81587.489999999991</v>
      </c>
      <c r="Q221" s="4">
        <f>Q223+Q224</f>
        <v>0</v>
      </c>
      <c r="R221" s="3">
        <f t="shared" si="837"/>
        <v>81587.489999999991</v>
      </c>
      <c r="S221" s="32">
        <f>S223+S224</f>
        <v>0</v>
      </c>
      <c r="T221" s="3">
        <f t="shared" si="866"/>
        <v>81587.489999999991</v>
      </c>
      <c r="U221" s="27">
        <f>U223+U224</f>
        <v>0</v>
      </c>
      <c r="V221" s="35">
        <f t="shared" si="867"/>
        <v>81587.489999999991</v>
      </c>
      <c r="W221" s="4">
        <f t="shared" ref="W221:AN221" si="879">W223+W224</f>
        <v>68737</v>
      </c>
      <c r="X221" s="4">
        <f t="shared" ref="X221:Z221" si="880">X223+X224</f>
        <v>0</v>
      </c>
      <c r="Y221" s="4">
        <f t="shared" si="612"/>
        <v>68737</v>
      </c>
      <c r="Z221" s="4">
        <f t="shared" si="880"/>
        <v>0</v>
      </c>
      <c r="AA221" s="4">
        <f t="shared" si="868"/>
        <v>68737</v>
      </c>
      <c r="AB221" s="4">
        <f t="shared" ref="AB221" si="881">AB223+AB224</f>
        <v>0</v>
      </c>
      <c r="AC221" s="4">
        <f t="shared" si="869"/>
        <v>68737</v>
      </c>
      <c r="AD221" s="4">
        <f t="shared" ref="AD221:AF221" si="882">AD223+AD224</f>
        <v>0</v>
      </c>
      <c r="AE221" s="4">
        <f t="shared" si="870"/>
        <v>68737</v>
      </c>
      <c r="AF221" s="4">
        <f t="shared" si="882"/>
        <v>324486.61</v>
      </c>
      <c r="AG221" s="4">
        <f t="shared" si="871"/>
        <v>393223.61</v>
      </c>
      <c r="AH221" s="4">
        <f t="shared" ref="AH221:AJ221" si="883">AH223+AH224</f>
        <v>0</v>
      </c>
      <c r="AI221" s="3">
        <f t="shared" si="844"/>
        <v>393223.61</v>
      </c>
      <c r="AJ221" s="32">
        <f t="shared" si="883"/>
        <v>0</v>
      </c>
      <c r="AK221" s="3">
        <f t="shared" si="872"/>
        <v>393223.61</v>
      </c>
      <c r="AL221" s="27">
        <f t="shared" ref="AL221" si="884">AL223+AL224</f>
        <v>0</v>
      </c>
      <c r="AM221" s="35">
        <f t="shared" si="873"/>
        <v>393223.61</v>
      </c>
      <c r="AN221" s="4">
        <f t="shared" si="879"/>
        <v>0</v>
      </c>
      <c r="AO221" s="3">
        <f t="shared" ref="AO221:AQ221" si="885">AO223+AO224</f>
        <v>0</v>
      </c>
      <c r="AP221" s="3">
        <f t="shared" si="613"/>
        <v>0</v>
      </c>
      <c r="AQ221" s="3">
        <f t="shared" si="885"/>
        <v>0</v>
      </c>
      <c r="AR221" s="3">
        <f t="shared" si="874"/>
        <v>0</v>
      </c>
      <c r="AS221" s="3">
        <f t="shared" ref="AS221:AU221" si="886">AS223+AS224</f>
        <v>0</v>
      </c>
      <c r="AT221" s="3">
        <f t="shared" si="875"/>
        <v>0</v>
      </c>
      <c r="AU221" s="3">
        <f t="shared" si="886"/>
        <v>0</v>
      </c>
      <c r="AV221" s="3">
        <f t="shared" si="876"/>
        <v>0</v>
      </c>
      <c r="AW221" s="3">
        <f t="shared" ref="AW221:AY221" si="887">AW223+AW224</f>
        <v>0</v>
      </c>
      <c r="AX221" s="3">
        <f t="shared" si="877"/>
        <v>0</v>
      </c>
      <c r="AY221" s="3">
        <f t="shared" si="887"/>
        <v>0</v>
      </c>
      <c r="AZ221" s="3">
        <f t="shared" si="851"/>
        <v>0</v>
      </c>
      <c r="BA221" s="30">
        <f t="shared" ref="BA221" si="888">BA223+BA224</f>
        <v>0</v>
      </c>
      <c r="BB221" s="35">
        <f t="shared" si="878"/>
        <v>0</v>
      </c>
      <c r="BC221" s="82"/>
      <c r="BD221" s="82"/>
    </row>
    <row r="222" spans="1:56" x14ac:dyDescent="0.3">
      <c r="A222" s="61"/>
      <c r="B222" s="38" t="s">
        <v>5</v>
      </c>
      <c r="C222" s="38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3"/>
      <c r="S222" s="32"/>
      <c r="T222" s="3"/>
      <c r="U222" s="27"/>
      <c r="V222" s="35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3"/>
      <c r="AJ222" s="32"/>
      <c r="AK222" s="3"/>
      <c r="AL222" s="27"/>
      <c r="AM222" s="35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0"/>
      <c r="BB222" s="35"/>
      <c r="BC222" s="82"/>
      <c r="BD222" s="82"/>
    </row>
    <row r="223" spans="1:56" s="5" customFormat="1" hidden="1" x14ac:dyDescent="0.3">
      <c r="A223" s="12"/>
      <c r="B223" s="1" t="s">
        <v>6</v>
      </c>
      <c r="C223" s="1"/>
      <c r="D223" s="4">
        <v>95880.1</v>
      </c>
      <c r="E223" s="4"/>
      <c r="F223" s="4">
        <f t="shared" si="611"/>
        <v>95880.1</v>
      </c>
      <c r="G223" s="4">
        <f>-2426+4512.1</f>
        <v>2086.1000000000004</v>
      </c>
      <c r="H223" s="4">
        <f t="shared" ref="H223:H225" si="889">F223+G223</f>
        <v>97966.200000000012</v>
      </c>
      <c r="I223" s="4"/>
      <c r="J223" s="4">
        <f t="shared" ref="J223:J225" si="890">H223+I223</f>
        <v>97966.200000000012</v>
      </c>
      <c r="K223" s="4"/>
      <c r="L223" s="4">
        <f t="shared" ref="L223:L225" si="891">J223+K223</f>
        <v>97966.200000000012</v>
      </c>
      <c r="M223" s="4"/>
      <c r="N223" s="4">
        <f>L223+M223</f>
        <v>97966.200000000012</v>
      </c>
      <c r="O223" s="4">
        <v>-78695.710000000006</v>
      </c>
      <c r="P223" s="4">
        <f>N223+O223</f>
        <v>19270.490000000005</v>
      </c>
      <c r="Q223" s="4"/>
      <c r="R223" s="4">
        <f t="shared" si="837"/>
        <v>19270.490000000005</v>
      </c>
      <c r="S223" s="32"/>
      <c r="T223" s="4">
        <f t="shared" ref="T223:T225" si="892">R223+S223</f>
        <v>19270.490000000005</v>
      </c>
      <c r="U223" s="27"/>
      <c r="V223" s="4">
        <f t="shared" ref="V223:V225" si="893">T223+U223</f>
        <v>19270.490000000005</v>
      </c>
      <c r="W223" s="4">
        <v>17184.2</v>
      </c>
      <c r="X223" s="4"/>
      <c r="Y223" s="4">
        <f t="shared" si="612"/>
        <v>17184.2</v>
      </c>
      <c r="Z223" s="4"/>
      <c r="AA223" s="4">
        <f t="shared" ref="AA223:AA225" si="894">Y223+Z223</f>
        <v>17184.2</v>
      </c>
      <c r="AB223" s="4"/>
      <c r="AC223" s="4">
        <f t="shared" ref="AC223:AC225" si="895">AA223+AB223</f>
        <v>17184.2</v>
      </c>
      <c r="AD223" s="4"/>
      <c r="AE223" s="4">
        <f t="shared" ref="AE223:AE225" si="896">AC223+AD223</f>
        <v>17184.2</v>
      </c>
      <c r="AF223" s="4">
        <v>81121.81</v>
      </c>
      <c r="AG223" s="4">
        <f t="shared" ref="AG223:AG225" si="897">AE223+AF223</f>
        <v>98306.01</v>
      </c>
      <c r="AH223" s="4"/>
      <c r="AI223" s="4">
        <f t="shared" si="844"/>
        <v>98306.01</v>
      </c>
      <c r="AJ223" s="32"/>
      <c r="AK223" s="4">
        <f t="shared" ref="AK223:AK225" si="898">AI223+AJ223</f>
        <v>98306.01</v>
      </c>
      <c r="AL223" s="27"/>
      <c r="AM223" s="4">
        <f t="shared" ref="AM223:AM225" si="899">AK223+AL223</f>
        <v>98306.01</v>
      </c>
      <c r="AN223" s="3">
        <v>0</v>
      </c>
      <c r="AO223" s="3">
        <v>0</v>
      </c>
      <c r="AP223" s="3">
        <f t="shared" si="613"/>
        <v>0</v>
      </c>
      <c r="AQ223" s="3">
        <v>0</v>
      </c>
      <c r="AR223" s="3">
        <f t="shared" ref="AR223:AR225" si="900">AP223+AQ223</f>
        <v>0</v>
      </c>
      <c r="AS223" s="3">
        <v>0</v>
      </c>
      <c r="AT223" s="3">
        <f t="shared" ref="AT223:AT225" si="901">AR223+AS223</f>
        <v>0</v>
      </c>
      <c r="AU223" s="3">
        <v>0</v>
      </c>
      <c r="AV223" s="3">
        <f t="shared" ref="AV223:AV225" si="902">AT223+AU223</f>
        <v>0</v>
      </c>
      <c r="AW223" s="3">
        <v>0</v>
      </c>
      <c r="AX223" s="3">
        <f t="shared" ref="AX223:AX225" si="903">AV223+AW223</f>
        <v>0</v>
      </c>
      <c r="AY223" s="3">
        <v>0</v>
      </c>
      <c r="AZ223" s="3">
        <f t="shared" si="851"/>
        <v>0</v>
      </c>
      <c r="BA223" s="30">
        <v>0</v>
      </c>
      <c r="BB223" s="3">
        <f t="shared" ref="BB223:BB225" si="904">AZ223+BA223</f>
        <v>0</v>
      </c>
      <c r="BC223" s="5" t="s">
        <v>289</v>
      </c>
      <c r="BD223" s="5">
        <v>0</v>
      </c>
    </row>
    <row r="224" spans="1:56" x14ac:dyDescent="0.3">
      <c r="A224" s="61"/>
      <c r="B224" s="38" t="s">
        <v>21</v>
      </c>
      <c r="C224" s="38"/>
      <c r="D224" s="4">
        <v>287639.90000000002</v>
      </c>
      <c r="E224" s="4"/>
      <c r="F224" s="4">
        <f t="shared" si="611"/>
        <v>287639.90000000002</v>
      </c>
      <c r="G224" s="4">
        <v>-7277.7</v>
      </c>
      <c r="H224" s="4">
        <f t="shared" si="889"/>
        <v>280362.2</v>
      </c>
      <c r="I224" s="4"/>
      <c r="J224" s="4">
        <f t="shared" si="890"/>
        <v>280362.2</v>
      </c>
      <c r="K224" s="4">
        <v>18402.5</v>
      </c>
      <c r="L224" s="4">
        <f t="shared" si="891"/>
        <v>298764.7</v>
      </c>
      <c r="M224" s="4"/>
      <c r="N224" s="4">
        <f>L224+M224</f>
        <v>298764.7</v>
      </c>
      <c r="O224" s="4">
        <v>-236447.7</v>
      </c>
      <c r="P224" s="4">
        <f>N224+O224</f>
        <v>62317</v>
      </c>
      <c r="Q224" s="4"/>
      <c r="R224" s="3">
        <f t="shared" si="837"/>
        <v>62317</v>
      </c>
      <c r="S224" s="32"/>
      <c r="T224" s="3">
        <f t="shared" si="892"/>
        <v>62317</v>
      </c>
      <c r="U224" s="27"/>
      <c r="V224" s="35">
        <f t="shared" si="893"/>
        <v>62317</v>
      </c>
      <c r="W224" s="4">
        <v>51552.800000000003</v>
      </c>
      <c r="X224" s="4"/>
      <c r="Y224" s="4">
        <f t="shared" si="612"/>
        <v>51552.800000000003</v>
      </c>
      <c r="Z224" s="4"/>
      <c r="AA224" s="4">
        <f t="shared" si="894"/>
        <v>51552.800000000003</v>
      </c>
      <c r="AB224" s="4"/>
      <c r="AC224" s="4">
        <f t="shared" si="895"/>
        <v>51552.800000000003</v>
      </c>
      <c r="AD224" s="4"/>
      <c r="AE224" s="4">
        <f t="shared" si="896"/>
        <v>51552.800000000003</v>
      </c>
      <c r="AF224" s="4">
        <v>243364.8</v>
      </c>
      <c r="AG224" s="4">
        <f t="shared" si="897"/>
        <v>294917.59999999998</v>
      </c>
      <c r="AH224" s="4"/>
      <c r="AI224" s="3">
        <f t="shared" si="844"/>
        <v>294917.59999999998</v>
      </c>
      <c r="AJ224" s="32"/>
      <c r="AK224" s="3">
        <f t="shared" si="898"/>
        <v>294917.59999999998</v>
      </c>
      <c r="AL224" s="27"/>
      <c r="AM224" s="35">
        <f t="shared" si="899"/>
        <v>294917.59999999998</v>
      </c>
      <c r="AN224" s="3">
        <v>0</v>
      </c>
      <c r="AO224" s="3">
        <v>0</v>
      </c>
      <c r="AP224" s="3">
        <f t="shared" si="613"/>
        <v>0</v>
      </c>
      <c r="AQ224" s="3">
        <v>0</v>
      </c>
      <c r="AR224" s="3">
        <f t="shared" si="900"/>
        <v>0</v>
      </c>
      <c r="AS224" s="3">
        <v>0</v>
      </c>
      <c r="AT224" s="3">
        <f t="shared" si="901"/>
        <v>0</v>
      </c>
      <c r="AU224" s="3">
        <v>0</v>
      </c>
      <c r="AV224" s="3">
        <f t="shared" si="902"/>
        <v>0</v>
      </c>
      <c r="AW224" s="3">
        <v>0</v>
      </c>
      <c r="AX224" s="3">
        <f t="shared" si="903"/>
        <v>0</v>
      </c>
      <c r="AY224" s="3">
        <v>0</v>
      </c>
      <c r="AZ224" s="3">
        <f t="shared" si="851"/>
        <v>0</v>
      </c>
      <c r="BA224" s="30">
        <v>0</v>
      </c>
      <c r="BB224" s="35">
        <f t="shared" si="904"/>
        <v>0</v>
      </c>
      <c r="BC224" s="82" t="s">
        <v>295</v>
      </c>
      <c r="BD224" s="82"/>
    </row>
    <row r="225" spans="1:56" ht="37.5" x14ac:dyDescent="0.3">
      <c r="A225" s="61" t="s">
        <v>228</v>
      </c>
      <c r="B225" s="38" t="s">
        <v>40</v>
      </c>
      <c r="C225" s="96" t="s">
        <v>96</v>
      </c>
      <c r="D225" s="4">
        <f>D227+D228</f>
        <v>46879.5</v>
      </c>
      <c r="E225" s="4">
        <f>E227+E228</f>
        <v>0</v>
      </c>
      <c r="F225" s="4">
        <f t="shared" si="611"/>
        <v>46879.5</v>
      </c>
      <c r="G225" s="4">
        <f>G227+G228</f>
        <v>0</v>
      </c>
      <c r="H225" s="4">
        <f t="shared" si="889"/>
        <v>46879.5</v>
      </c>
      <c r="I225" s="4">
        <f>I227+I228</f>
        <v>0</v>
      </c>
      <c r="J225" s="4">
        <f t="shared" si="890"/>
        <v>46879.5</v>
      </c>
      <c r="K225" s="4">
        <f>K227+K228</f>
        <v>0</v>
      </c>
      <c r="L225" s="4">
        <f t="shared" si="891"/>
        <v>46879.5</v>
      </c>
      <c r="M225" s="4">
        <f>M227+M228</f>
        <v>0</v>
      </c>
      <c r="N225" s="4">
        <f>L225+M225</f>
        <v>46879.5</v>
      </c>
      <c r="O225" s="4">
        <f>O227+O228</f>
        <v>0</v>
      </c>
      <c r="P225" s="4">
        <f>N225+O225</f>
        <v>46879.5</v>
      </c>
      <c r="Q225" s="4">
        <f>Q227+Q228</f>
        <v>0</v>
      </c>
      <c r="R225" s="3">
        <f t="shared" si="837"/>
        <v>46879.5</v>
      </c>
      <c r="S225" s="32">
        <f>S227+S228</f>
        <v>0</v>
      </c>
      <c r="T225" s="3">
        <f t="shared" si="892"/>
        <v>46879.5</v>
      </c>
      <c r="U225" s="27">
        <f>U227+U228</f>
        <v>0</v>
      </c>
      <c r="V225" s="35">
        <f t="shared" si="893"/>
        <v>46879.5</v>
      </c>
      <c r="W225" s="4">
        <f t="shared" ref="W225:AN225" si="905">W227+W228</f>
        <v>0</v>
      </c>
      <c r="X225" s="4">
        <f t="shared" ref="X225:Z225" si="906">X227+X228</f>
        <v>0</v>
      </c>
      <c r="Y225" s="4">
        <f t="shared" si="612"/>
        <v>0</v>
      </c>
      <c r="Z225" s="4">
        <f t="shared" si="906"/>
        <v>0</v>
      </c>
      <c r="AA225" s="4">
        <f t="shared" si="894"/>
        <v>0</v>
      </c>
      <c r="AB225" s="4">
        <f t="shared" ref="AB225" si="907">AB227+AB228</f>
        <v>0</v>
      </c>
      <c r="AC225" s="4">
        <f t="shared" si="895"/>
        <v>0</v>
      </c>
      <c r="AD225" s="4">
        <f t="shared" ref="AD225:AF225" si="908">AD227+AD228</f>
        <v>0</v>
      </c>
      <c r="AE225" s="4">
        <f t="shared" si="896"/>
        <v>0</v>
      </c>
      <c r="AF225" s="4">
        <f t="shared" si="908"/>
        <v>0</v>
      </c>
      <c r="AG225" s="4">
        <f t="shared" si="897"/>
        <v>0</v>
      </c>
      <c r="AH225" s="4">
        <f t="shared" ref="AH225:AJ225" si="909">AH227+AH228</f>
        <v>0</v>
      </c>
      <c r="AI225" s="3">
        <f t="shared" si="844"/>
        <v>0</v>
      </c>
      <c r="AJ225" s="32">
        <f t="shared" si="909"/>
        <v>0</v>
      </c>
      <c r="AK225" s="3">
        <f t="shared" si="898"/>
        <v>0</v>
      </c>
      <c r="AL225" s="27">
        <f t="shared" ref="AL225" si="910">AL227+AL228</f>
        <v>0</v>
      </c>
      <c r="AM225" s="35">
        <f t="shared" si="899"/>
        <v>0</v>
      </c>
      <c r="AN225" s="4">
        <f t="shared" si="905"/>
        <v>0</v>
      </c>
      <c r="AO225" s="3">
        <f t="shared" ref="AO225:AQ225" si="911">AO227+AO228</f>
        <v>0</v>
      </c>
      <c r="AP225" s="3">
        <f t="shared" si="613"/>
        <v>0</v>
      </c>
      <c r="AQ225" s="3">
        <f t="shared" si="911"/>
        <v>0</v>
      </c>
      <c r="AR225" s="3">
        <f t="shared" si="900"/>
        <v>0</v>
      </c>
      <c r="AS225" s="3">
        <f t="shared" ref="AS225:AU225" si="912">AS227+AS228</f>
        <v>0</v>
      </c>
      <c r="AT225" s="3">
        <f t="shared" si="901"/>
        <v>0</v>
      </c>
      <c r="AU225" s="3">
        <f t="shared" si="912"/>
        <v>0</v>
      </c>
      <c r="AV225" s="3">
        <f t="shared" si="902"/>
        <v>0</v>
      </c>
      <c r="AW225" s="3">
        <f t="shared" ref="AW225:AY225" si="913">AW227+AW228</f>
        <v>0</v>
      </c>
      <c r="AX225" s="3">
        <f t="shared" si="903"/>
        <v>0</v>
      </c>
      <c r="AY225" s="3">
        <f t="shared" si="913"/>
        <v>0</v>
      </c>
      <c r="AZ225" s="3">
        <f t="shared" si="851"/>
        <v>0</v>
      </c>
      <c r="BA225" s="30">
        <f t="shared" ref="BA225" si="914">BA227+BA228</f>
        <v>0</v>
      </c>
      <c r="BB225" s="35">
        <f t="shared" si="904"/>
        <v>0</v>
      </c>
      <c r="BC225" s="82"/>
      <c r="BD225" s="82"/>
    </row>
    <row r="226" spans="1:56" x14ac:dyDescent="0.3">
      <c r="A226" s="61"/>
      <c r="B226" s="38" t="s">
        <v>5</v>
      </c>
      <c r="C226" s="38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3"/>
      <c r="S226" s="32"/>
      <c r="T226" s="3"/>
      <c r="U226" s="27"/>
      <c r="V226" s="35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3"/>
      <c r="AJ226" s="32"/>
      <c r="AK226" s="3"/>
      <c r="AL226" s="27"/>
      <c r="AM226" s="35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0"/>
      <c r="BB226" s="35"/>
      <c r="BC226" s="82"/>
      <c r="BD226" s="82"/>
    </row>
    <row r="227" spans="1:56" s="5" customFormat="1" hidden="1" x14ac:dyDescent="0.3">
      <c r="A227" s="12"/>
      <c r="B227" s="1" t="s">
        <v>6</v>
      </c>
      <c r="C227" s="1"/>
      <c r="D227" s="4">
        <v>11720</v>
      </c>
      <c r="E227" s="4"/>
      <c r="F227" s="4">
        <f t="shared" si="611"/>
        <v>11720</v>
      </c>
      <c r="G227" s="4"/>
      <c r="H227" s="4">
        <f t="shared" ref="H227:H229" si="915">F227+G227</f>
        <v>11720</v>
      </c>
      <c r="I227" s="4"/>
      <c r="J227" s="4">
        <f t="shared" ref="J227:J229" si="916">H227+I227</f>
        <v>11720</v>
      </c>
      <c r="K227" s="4"/>
      <c r="L227" s="4">
        <f t="shared" ref="L227:L229" si="917">J227+K227</f>
        <v>11720</v>
      </c>
      <c r="M227" s="4"/>
      <c r="N227" s="4">
        <f>L227+M227</f>
        <v>11720</v>
      </c>
      <c r="O227" s="4"/>
      <c r="P227" s="4">
        <f>N227+O227</f>
        <v>11720</v>
      </c>
      <c r="Q227" s="4"/>
      <c r="R227" s="4">
        <f t="shared" si="837"/>
        <v>11720</v>
      </c>
      <c r="S227" s="32"/>
      <c r="T227" s="4">
        <f t="shared" ref="T227:T229" si="918">R227+S227</f>
        <v>11720</v>
      </c>
      <c r="U227" s="27"/>
      <c r="V227" s="4">
        <f t="shared" ref="V227:V229" si="919">T227+U227</f>
        <v>11720</v>
      </c>
      <c r="W227" s="4">
        <v>0</v>
      </c>
      <c r="X227" s="4">
        <v>0</v>
      </c>
      <c r="Y227" s="4">
        <f t="shared" si="612"/>
        <v>0</v>
      </c>
      <c r="Z227" s="4">
        <v>0</v>
      </c>
      <c r="AA227" s="4">
        <f t="shared" ref="AA227:AA229" si="920">Y227+Z227</f>
        <v>0</v>
      </c>
      <c r="AB227" s="4">
        <v>0</v>
      </c>
      <c r="AC227" s="4">
        <f t="shared" ref="AC227:AC229" si="921">AA227+AB227</f>
        <v>0</v>
      </c>
      <c r="AD227" s="4">
        <v>0</v>
      </c>
      <c r="AE227" s="4">
        <f t="shared" ref="AE227:AE229" si="922">AC227+AD227</f>
        <v>0</v>
      </c>
      <c r="AF227" s="4">
        <v>0</v>
      </c>
      <c r="AG227" s="4">
        <f t="shared" ref="AG227:AG229" si="923">AE227+AF227</f>
        <v>0</v>
      </c>
      <c r="AH227" s="4">
        <v>0</v>
      </c>
      <c r="AI227" s="4">
        <f t="shared" si="844"/>
        <v>0</v>
      </c>
      <c r="AJ227" s="32">
        <v>0</v>
      </c>
      <c r="AK227" s="4">
        <f t="shared" ref="AK227:AK229" si="924">AI227+AJ227</f>
        <v>0</v>
      </c>
      <c r="AL227" s="27">
        <v>0</v>
      </c>
      <c r="AM227" s="4">
        <f t="shared" ref="AM227:AM229" si="925">AK227+AL227</f>
        <v>0</v>
      </c>
      <c r="AN227" s="3">
        <v>0</v>
      </c>
      <c r="AO227" s="3">
        <v>0</v>
      </c>
      <c r="AP227" s="3">
        <f t="shared" si="613"/>
        <v>0</v>
      </c>
      <c r="AQ227" s="3">
        <v>0</v>
      </c>
      <c r="AR227" s="3">
        <f t="shared" ref="AR227:AR229" si="926">AP227+AQ227</f>
        <v>0</v>
      </c>
      <c r="AS227" s="3">
        <v>0</v>
      </c>
      <c r="AT227" s="3">
        <f t="shared" ref="AT227:AT229" si="927">AR227+AS227</f>
        <v>0</v>
      </c>
      <c r="AU227" s="3">
        <v>0</v>
      </c>
      <c r="AV227" s="3">
        <f t="shared" ref="AV227:AV229" si="928">AT227+AU227</f>
        <v>0</v>
      </c>
      <c r="AW227" s="3">
        <v>0</v>
      </c>
      <c r="AX227" s="3">
        <f t="shared" ref="AX227:AX229" si="929">AV227+AW227</f>
        <v>0</v>
      </c>
      <c r="AY227" s="3">
        <v>0</v>
      </c>
      <c r="AZ227" s="3">
        <f t="shared" si="851"/>
        <v>0</v>
      </c>
      <c r="BA227" s="30">
        <v>0</v>
      </c>
      <c r="BB227" s="3">
        <f t="shared" ref="BB227:BB229" si="930">AZ227+BA227</f>
        <v>0</v>
      </c>
      <c r="BC227" s="5" t="s">
        <v>294</v>
      </c>
      <c r="BD227" s="5">
        <v>0</v>
      </c>
    </row>
    <row r="228" spans="1:56" x14ac:dyDescent="0.3">
      <c r="A228" s="61"/>
      <c r="B228" s="38" t="s">
        <v>21</v>
      </c>
      <c r="C228" s="38"/>
      <c r="D228" s="4">
        <v>35159.5</v>
      </c>
      <c r="E228" s="4"/>
      <c r="F228" s="4">
        <f t="shared" si="611"/>
        <v>35159.5</v>
      </c>
      <c r="G228" s="4"/>
      <c r="H228" s="4">
        <f t="shared" si="915"/>
        <v>35159.5</v>
      </c>
      <c r="I228" s="4"/>
      <c r="J228" s="4">
        <f t="shared" si="916"/>
        <v>35159.5</v>
      </c>
      <c r="K228" s="4"/>
      <c r="L228" s="4">
        <f t="shared" si="917"/>
        <v>35159.5</v>
      </c>
      <c r="M228" s="4"/>
      <c r="N228" s="4">
        <f>L228+M228</f>
        <v>35159.5</v>
      </c>
      <c r="O228" s="4"/>
      <c r="P228" s="4">
        <f>N228+O228</f>
        <v>35159.5</v>
      </c>
      <c r="Q228" s="4"/>
      <c r="R228" s="3">
        <f t="shared" si="837"/>
        <v>35159.5</v>
      </c>
      <c r="S228" s="32"/>
      <c r="T228" s="3">
        <f t="shared" si="918"/>
        <v>35159.5</v>
      </c>
      <c r="U228" s="27"/>
      <c r="V228" s="35">
        <f t="shared" si="919"/>
        <v>35159.5</v>
      </c>
      <c r="W228" s="4">
        <v>0</v>
      </c>
      <c r="X228" s="4">
        <v>0</v>
      </c>
      <c r="Y228" s="4">
        <f t="shared" si="612"/>
        <v>0</v>
      </c>
      <c r="Z228" s="4">
        <v>0</v>
      </c>
      <c r="AA228" s="4">
        <f t="shared" si="920"/>
        <v>0</v>
      </c>
      <c r="AB228" s="4">
        <v>0</v>
      </c>
      <c r="AC228" s="4">
        <f t="shared" si="921"/>
        <v>0</v>
      </c>
      <c r="AD228" s="4">
        <v>0</v>
      </c>
      <c r="AE228" s="4">
        <f t="shared" si="922"/>
        <v>0</v>
      </c>
      <c r="AF228" s="4">
        <v>0</v>
      </c>
      <c r="AG228" s="4">
        <f t="shared" si="923"/>
        <v>0</v>
      </c>
      <c r="AH228" s="4">
        <v>0</v>
      </c>
      <c r="AI228" s="3">
        <f t="shared" si="844"/>
        <v>0</v>
      </c>
      <c r="AJ228" s="32">
        <v>0</v>
      </c>
      <c r="AK228" s="3">
        <f t="shared" si="924"/>
        <v>0</v>
      </c>
      <c r="AL228" s="27">
        <v>0</v>
      </c>
      <c r="AM228" s="35">
        <f t="shared" si="925"/>
        <v>0</v>
      </c>
      <c r="AN228" s="3">
        <v>0</v>
      </c>
      <c r="AO228" s="3">
        <v>0</v>
      </c>
      <c r="AP228" s="3">
        <f t="shared" si="613"/>
        <v>0</v>
      </c>
      <c r="AQ228" s="3">
        <v>0</v>
      </c>
      <c r="AR228" s="3">
        <f t="shared" si="926"/>
        <v>0</v>
      </c>
      <c r="AS228" s="3">
        <v>0</v>
      </c>
      <c r="AT228" s="3">
        <f t="shared" si="927"/>
        <v>0</v>
      </c>
      <c r="AU228" s="3">
        <v>0</v>
      </c>
      <c r="AV228" s="3">
        <f t="shared" si="928"/>
        <v>0</v>
      </c>
      <c r="AW228" s="3">
        <v>0</v>
      </c>
      <c r="AX228" s="3">
        <f t="shared" si="929"/>
        <v>0</v>
      </c>
      <c r="AY228" s="3">
        <v>0</v>
      </c>
      <c r="AZ228" s="3">
        <f t="shared" si="851"/>
        <v>0</v>
      </c>
      <c r="BA228" s="30">
        <v>0</v>
      </c>
      <c r="BB228" s="35">
        <f t="shared" si="930"/>
        <v>0</v>
      </c>
      <c r="BC228" s="82" t="s">
        <v>295</v>
      </c>
      <c r="BD228" s="82"/>
    </row>
    <row r="229" spans="1:56" ht="37.5" x14ac:dyDescent="0.3">
      <c r="A229" s="61" t="s">
        <v>229</v>
      </c>
      <c r="B229" s="38" t="s">
        <v>41</v>
      </c>
      <c r="C229" s="96" t="s">
        <v>96</v>
      </c>
      <c r="D229" s="4">
        <f>D231+D232</f>
        <v>18636</v>
      </c>
      <c r="E229" s="4">
        <f>E231+E232</f>
        <v>0</v>
      </c>
      <c r="F229" s="4">
        <f t="shared" si="611"/>
        <v>18636</v>
      </c>
      <c r="G229" s="4">
        <f>G231+G232</f>
        <v>0</v>
      </c>
      <c r="H229" s="4">
        <f t="shared" si="915"/>
        <v>18636</v>
      </c>
      <c r="I229" s="4">
        <f>I231+I232</f>
        <v>0</v>
      </c>
      <c r="J229" s="4">
        <f t="shared" si="916"/>
        <v>18636</v>
      </c>
      <c r="K229" s="4">
        <f>K231+K232</f>
        <v>0</v>
      </c>
      <c r="L229" s="4">
        <f t="shared" si="917"/>
        <v>18636</v>
      </c>
      <c r="M229" s="4">
        <f>M231+M232</f>
        <v>0</v>
      </c>
      <c r="N229" s="4">
        <f>L229+M229</f>
        <v>18636</v>
      </c>
      <c r="O229" s="4">
        <f>O231+O232</f>
        <v>0</v>
      </c>
      <c r="P229" s="4">
        <f>N229+O229</f>
        <v>18636</v>
      </c>
      <c r="Q229" s="4">
        <f>Q231+Q232</f>
        <v>0</v>
      </c>
      <c r="R229" s="3">
        <f t="shared" si="837"/>
        <v>18636</v>
      </c>
      <c r="S229" s="32">
        <f>S231+S232</f>
        <v>0</v>
      </c>
      <c r="T229" s="3">
        <f t="shared" si="918"/>
        <v>18636</v>
      </c>
      <c r="U229" s="27">
        <f>U231+U232</f>
        <v>0</v>
      </c>
      <c r="V229" s="35">
        <f t="shared" si="919"/>
        <v>18636</v>
      </c>
      <c r="W229" s="4">
        <f t="shared" ref="W229:AN229" si="931">W231+W232</f>
        <v>0</v>
      </c>
      <c r="X229" s="4">
        <f t="shared" ref="X229:Z229" si="932">X231+X232</f>
        <v>0</v>
      </c>
      <c r="Y229" s="4">
        <f t="shared" si="612"/>
        <v>0</v>
      </c>
      <c r="Z229" s="4">
        <f t="shared" si="932"/>
        <v>0</v>
      </c>
      <c r="AA229" s="4">
        <f t="shared" si="920"/>
        <v>0</v>
      </c>
      <c r="AB229" s="4">
        <f t="shared" ref="AB229" si="933">AB231+AB232</f>
        <v>0</v>
      </c>
      <c r="AC229" s="4">
        <f t="shared" si="921"/>
        <v>0</v>
      </c>
      <c r="AD229" s="4">
        <f t="shared" ref="AD229:AF229" si="934">AD231+AD232</f>
        <v>0</v>
      </c>
      <c r="AE229" s="4">
        <f t="shared" si="922"/>
        <v>0</v>
      </c>
      <c r="AF229" s="4">
        <f t="shared" si="934"/>
        <v>0</v>
      </c>
      <c r="AG229" s="4">
        <f t="shared" si="923"/>
        <v>0</v>
      </c>
      <c r="AH229" s="4">
        <f t="shared" ref="AH229:AJ229" si="935">AH231+AH232</f>
        <v>0</v>
      </c>
      <c r="AI229" s="3">
        <f t="shared" si="844"/>
        <v>0</v>
      </c>
      <c r="AJ229" s="32">
        <f t="shared" si="935"/>
        <v>0</v>
      </c>
      <c r="AK229" s="3">
        <f t="shared" si="924"/>
        <v>0</v>
      </c>
      <c r="AL229" s="27">
        <f t="shared" ref="AL229" si="936">AL231+AL232</f>
        <v>0</v>
      </c>
      <c r="AM229" s="35">
        <f t="shared" si="925"/>
        <v>0</v>
      </c>
      <c r="AN229" s="4">
        <f t="shared" si="931"/>
        <v>0</v>
      </c>
      <c r="AO229" s="3">
        <f t="shared" ref="AO229:AQ229" si="937">AO231+AO232</f>
        <v>0</v>
      </c>
      <c r="AP229" s="3">
        <f t="shared" si="613"/>
        <v>0</v>
      </c>
      <c r="AQ229" s="3">
        <f t="shared" si="937"/>
        <v>0</v>
      </c>
      <c r="AR229" s="3">
        <f t="shared" si="926"/>
        <v>0</v>
      </c>
      <c r="AS229" s="3">
        <f t="shared" ref="AS229:AU229" si="938">AS231+AS232</f>
        <v>0</v>
      </c>
      <c r="AT229" s="3">
        <f t="shared" si="927"/>
        <v>0</v>
      </c>
      <c r="AU229" s="3">
        <f t="shared" si="938"/>
        <v>0</v>
      </c>
      <c r="AV229" s="3">
        <f t="shared" si="928"/>
        <v>0</v>
      </c>
      <c r="AW229" s="3">
        <f t="shared" ref="AW229:AY229" si="939">AW231+AW232</f>
        <v>0</v>
      </c>
      <c r="AX229" s="3">
        <f t="shared" si="929"/>
        <v>0</v>
      </c>
      <c r="AY229" s="3">
        <f t="shared" si="939"/>
        <v>0</v>
      </c>
      <c r="AZ229" s="3">
        <f t="shared" si="851"/>
        <v>0</v>
      </c>
      <c r="BA229" s="30">
        <f t="shared" ref="BA229" si="940">BA231+BA232</f>
        <v>0</v>
      </c>
      <c r="BB229" s="35">
        <f t="shared" si="930"/>
        <v>0</v>
      </c>
      <c r="BC229" s="82"/>
      <c r="BD229" s="82"/>
    </row>
    <row r="230" spans="1:56" x14ac:dyDescent="0.3">
      <c r="A230" s="61"/>
      <c r="B230" s="38" t="s">
        <v>5</v>
      </c>
      <c r="C230" s="38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3"/>
      <c r="S230" s="32"/>
      <c r="T230" s="3"/>
      <c r="U230" s="27"/>
      <c r="V230" s="35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3"/>
      <c r="AJ230" s="32"/>
      <c r="AK230" s="3"/>
      <c r="AL230" s="27"/>
      <c r="AM230" s="35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0"/>
      <c r="BB230" s="35"/>
      <c r="BC230" s="82"/>
      <c r="BD230" s="82"/>
    </row>
    <row r="231" spans="1:56" s="5" customFormat="1" hidden="1" x14ac:dyDescent="0.3">
      <c r="A231" s="12"/>
      <c r="B231" s="1" t="s">
        <v>6</v>
      </c>
      <c r="C231" s="1"/>
      <c r="D231" s="4">
        <v>4659</v>
      </c>
      <c r="E231" s="4"/>
      <c r="F231" s="4">
        <f t="shared" si="611"/>
        <v>4659</v>
      </c>
      <c r="G231" s="4"/>
      <c r="H231" s="4">
        <f t="shared" ref="H231:H233" si="941">F231+G231</f>
        <v>4659</v>
      </c>
      <c r="I231" s="4"/>
      <c r="J231" s="4">
        <f t="shared" ref="J231:J233" si="942">H231+I231</f>
        <v>4659</v>
      </c>
      <c r="K231" s="4"/>
      <c r="L231" s="4">
        <f t="shared" ref="L231:L233" si="943">J231+K231</f>
        <v>4659</v>
      </c>
      <c r="M231" s="4"/>
      <c r="N231" s="4">
        <f>L231+M231</f>
        <v>4659</v>
      </c>
      <c r="O231" s="4"/>
      <c r="P231" s="4">
        <f>N231+O231</f>
        <v>4659</v>
      </c>
      <c r="Q231" s="4"/>
      <c r="R231" s="4">
        <f t="shared" si="837"/>
        <v>4659</v>
      </c>
      <c r="S231" s="32"/>
      <c r="T231" s="4">
        <f t="shared" ref="T231:T233" si="944">R231+S231</f>
        <v>4659</v>
      </c>
      <c r="U231" s="27"/>
      <c r="V231" s="4">
        <f t="shared" ref="V231:V233" si="945">T231+U231</f>
        <v>4659</v>
      </c>
      <c r="W231" s="4">
        <v>0</v>
      </c>
      <c r="X231" s="4">
        <v>0</v>
      </c>
      <c r="Y231" s="4">
        <f t="shared" si="612"/>
        <v>0</v>
      </c>
      <c r="Z231" s="4">
        <v>0</v>
      </c>
      <c r="AA231" s="4">
        <f t="shared" ref="AA231:AA233" si="946">Y231+Z231</f>
        <v>0</v>
      </c>
      <c r="AB231" s="4">
        <v>0</v>
      </c>
      <c r="AC231" s="4">
        <f t="shared" ref="AC231:AC233" si="947">AA231+AB231</f>
        <v>0</v>
      </c>
      <c r="AD231" s="4">
        <v>0</v>
      </c>
      <c r="AE231" s="4">
        <f t="shared" ref="AE231:AE233" si="948">AC231+AD231</f>
        <v>0</v>
      </c>
      <c r="AF231" s="4">
        <v>0</v>
      </c>
      <c r="AG231" s="4">
        <f t="shared" ref="AG231:AG233" si="949">AE231+AF231</f>
        <v>0</v>
      </c>
      <c r="AH231" s="4">
        <v>0</v>
      </c>
      <c r="AI231" s="4">
        <f t="shared" si="844"/>
        <v>0</v>
      </c>
      <c r="AJ231" s="32">
        <v>0</v>
      </c>
      <c r="AK231" s="4">
        <f t="shared" ref="AK231:AK233" si="950">AI231+AJ231</f>
        <v>0</v>
      </c>
      <c r="AL231" s="27">
        <v>0</v>
      </c>
      <c r="AM231" s="4">
        <f t="shared" ref="AM231:AM233" si="951">AK231+AL231</f>
        <v>0</v>
      </c>
      <c r="AN231" s="3">
        <v>0</v>
      </c>
      <c r="AO231" s="3">
        <v>0</v>
      </c>
      <c r="AP231" s="3">
        <f t="shared" si="613"/>
        <v>0</v>
      </c>
      <c r="AQ231" s="3">
        <v>0</v>
      </c>
      <c r="AR231" s="3">
        <f t="shared" ref="AR231:AR233" si="952">AP231+AQ231</f>
        <v>0</v>
      </c>
      <c r="AS231" s="3">
        <v>0</v>
      </c>
      <c r="AT231" s="3">
        <f t="shared" ref="AT231:AT233" si="953">AR231+AS231</f>
        <v>0</v>
      </c>
      <c r="AU231" s="3">
        <v>0</v>
      </c>
      <c r="AV231" s="3">
        <f t="shared" ref="AV231:AV233" si="954">AT231+AU231</f>
        <v>0</v>
      </c>
      <c r="AW231" s="3">
        <v>0</v>
      </c>
      <c r="AX231" s="3">
        <f t="shared" ref="AX231:AX233" si="955">AV231+AW231</f>
        <v>0</v>
      </c>
      <c r="AY231" s="3">
        <v>0</v>
      </c>
      <c r="AZ231" s="3">
        <f t="shared" si="851"/>
        <v>0</v>
      </c>
      <c r="BA231" s="30">
        <v>0</v>
      </c>
      <c r="BB231" s="3">
        <f t="shared" ref="BB231:BB233" si="956">AZ231+BA231</f>
        <v>0</v>
      </c>
      <c r="BC231" s="5" t="s">
        <v>296</v>
      </c>
      <c r="BD231" s="5">
        <v>0</v>
      </c>
    </row>
    <row r="232" spans="1:56" x14ac:dyDescent="0.3">
      <c r="A232" s="61"/>
      <c r="B232" s="38" t="s">
        <v>21</v>
      </c>
      <c r="C232" s="38"/>
      <c r="D232" s="4">
        <v>13977</v>
      </c>
      <c r="E232" s="4"/>
      <c r="F232" s="4">
        <f t="shared" si="611"/>
        <v>13977</v>
      </c>
      <c r="G232" s="4"/>
      <c r="H232" s="4">
        <f t="shared" si="941"/>
        <v>13977</v>
      </c>
      <c r="I232" s="4"/>
      <c r="J232" s="4">
        <f t="shared" si="942"/>
        <v>13977</v>
      </c>
      <c r="K232" s="4"/>
      <c r="L232" s="4">
        <f t="shared" si="943"/>
        <v>13977</v>
      </c>
      <c r="M232" s="4"/>
      <c r="N232" s="4">
        <f>L232+M232</f>
        <v>13977</v>
      </c>
      <c r="O232" s="4"/>
      <c r="P232" s="4">
        <f>N232+O232</f>
        <v>13977</v>
      </c>
      <c r="Q232" s="4"/>
      <c r="R232" s="3">
        <f t="shared" si="837"/>
        <v>13977</v>
      </c>
      <c r="S232" s="32"/>
      <c r="T232" s="3">
        <f t="shared" si="944"/>
        <v>13977</v>
      </c>
      <c r="U232" s="27"/>
      <c r="V232" s="35">
        <f t="shared" si="945"/>
        <v>13977</v>
      </c>
      <c r="W232" s="4">
        <v>0</v>
      </c>
      <c r="X232" s="4">
        <v>0</v>
      </c>
      <c r="Y232" s="4">
        <f t="shared" si="612"/>
        <v>0</v>
      </c>
      <c r="Z232" s="4">
        <v>0</v>
      </c>
      <c r="AA232" s="4">
        <f t="shared" si="946"/>
        <v>0</v>
      </c>
      <c r="AB232" s="4">
        <v>0</v>
      </c>
      <c r="AC232" s="4">
        <f t="shared" si="947"/>
        <v>0</v>
      </c>
      <c r="AD232" s="4">
        <v>0</v>
      </c>
      <c r="AE232" s="4">
        <f t="shared" si="948"/>
        <v>0</v>
      </c>
      <c r="AF232" s="4">
        <v>0</v>
      </c>
      <c r="AG232" s="4">
        <f t="shared" si="949"/>
        <v>0</v>
      </c>
      <c r="AH232" s="4">
        <v>0</v>
      </c>
      <c r="AI232" s="3">
        <f t="shared" si="844"/>
        <v>0</v>
      </c>
      <c r="AJ232" s="32">
        <v>0</v>
      </c>
      <c r="AK232" s="3">
        <f t="shared" si="950"/>
        <v>0</v>
      </c>
      <c r="AL232" s="27">
        <v>0</v>
      </c>
      <c r="AM232" s="35">
        <f t="shared" si="951"/>
        <v>0</v>
      </c>
      <c r="AN232" s="3">
        <v>0</v>
      </c>
      <c r="AO232" s="3">
        <v>0</v>
      </c>
      <c r="AP232" s="3">
        <f t="shared" si="613"/>
        <v>0</v>
      </c>
      <c r="AQ232" s="3">
        <v>0</v>
      </c>
      <c r="AR232" s="3">
        <f t="shared" si="952"/>
        <v>0</v>
      </c>
      <c r="AS232" s="3">
        <v>0</v>
      </c>
      <c r="AT232" s="3">
        <f t="shared" si="953"/>
        <v>0</v>
      </c>
      <c r="AU232" s="3">
        <v>0</v>
      </c>
      <c r="AV232" s="3">
        <f t="shared" si="954"/>
        <v>0</v>
      </c>
      <c r="AW232" s="3">
        <v>0</v>
      </c>
      <c r="AX232" s="3">
        <f t="shared" si="955"/>
        <v>0</v>
      </c>
      <c r="AY232" s="3">
        <v>0</v>
      </c>
      <c r="AZ232" s="3">
        <f t="shared" si="851"/>
        <v>0</v>
      </c>
      <c r="BA232" s="30">
        <v>0</v>
      </c>
      <c r="BB232" s="35">
        <f t="shared" si="956"/>
        <v>0</v>
      </c>
      <c r="BC232" s="82" t="s">
        <v>295</v>
      </c>
      <c r="BD232" s="82"/>
    </row>
    <row r="233" spans="1:56" ht="37.5" x14ac:dyDescent="0.3">
      <c r="A233" s="61" t="s">
        <v>230</v>
      </c>
      <c r="B233" s="38" t="s">
        <v>42</v>
      </c>
      <c r="C233" s="96" t="s">
        <v>96</v>
      </c>
      <c r="D233" s="4">
        <f>D235+D236</f>
        <v>55250.1</v>
      </c>
      <c r="E233" s="4">
        <f>E235+E236</f>
        <v>0</v>
      </c>
      <c r="F233" s="4">
        <f t="shared" si="611"/>
        <v>55250.1</v>
      </c>
      <c r="G233" s="4">
        <f>G235+G236</f>
        <v>0</v>
      </c>
      <c r="H233" s="4">
        <f t="shared" si="941"/>
        <v>55250.1</v>
      </c>
      <c r="I233" s="4">
        <f>I235+I236</f>
        <v>0</v>
      </c>
      <c r="J233" s="4">
        <f t="shared" si="942"/>
        <v>55250.1</v>
      </c>
      <c r="K233" s="4">
        <f>K235+K236</f>
        <v>0</v>
      </c>
      <c r="L233" s="4">
        <f t="shared" si="943"/>
        <v>55250.1</v>
      </c>
      <c r="M233" s="4">
        <f>M235+M236</f>
        <v>0</v>
      </c>
      <c r="N233" s="4">
        <f>L233+M233</f>
        <v>55250.1</v>
      </c>
      <c r="O233" s="4">
        <f>O235+O236</f>
        <v>0</v>
      </c>
      <c r="P233" s="4">
        <f>N233+O233</f>
        <v>55250.1</v>
      </c>
      <c r="Q233" s="4">
        <f>Q235+Q236</f>
        <v>0</v>
      </c>
      <c r="R233" s="3">
        <f t="shared" si="837"/>
        <v>55250.1</v>
      </c>
      <c r="S233" s="32">
        <f>S235+S236</f>
        <v>0</v>
      </c>
      <c r="T233" s="3">
        <f t="shared" si="944"/>
        <v>55250.1</v>
      </c>
      <c r="U233" s="27">
        <f>U235+U236</f>
        <v>0</v>
      </c>
      <c r="V233" s="35">
        <f t="shared" si="945"/>
        <v>55250.1</v>
      </c>
      <c r="W233" s="4">
        <f t="shared" ref="W233:AN233" si="957">W235+W236</f>
        <v>394108.19999999995</v>
      </c>
      <c r="X233" s="4">
        <f t="shared" ref="X233:Z233" si="958">X235+X236</f>
        <v>0</v>
      </c>
      <c r="Y233" s="4">
        <f t="shared" si="612"/>
        <v>394108.19999999995</v>
      </c>
      <c r="Z233" s="4">
        <f t="shared" si="958"/>
        <v>0</v>
      </c>
      <c r="AA233" s="4">
        <f t="shared" si="946"/>
        <v>394108.19999999995</v>
      </c>
      <c r="AB233" s="4">
        <f t="shared" ref="AB233" si="959">AB235+AB236</f>
        <v>0</v>
      </c>
      <c r="AC233" s="4">
        <f t="shared" si="947"/>
        <v>394108.19999999995</v>
      </c>
      <c r="AD233" s="4">
        <f t="shared" ref="AD233:AF233" si="960">AD235+AD236</f>
        <v>0</v>
      </c>
      <c r="AE233" s="4">
        <f t="shared" si="948"/>
        <v>394108.19999999995</v>
      </c>
      <c r="AF233" s="4">
        <f t="shared" si="960"/>
        <v>0</v>
      </c>
      <c r="AG233" s="4">
        <f t="shared" si="949"/>
        <v>394108.19999999995</v>
      </c>
      <c r="AH233" s="4">
        <f t="shared" ref="AH233:AJ233" si="961">AH235+AH236</f>
        <v>0</v>
      </c>
      <c r="AI233" s="3">
        <f t="shared" si="844"/>
        <v>394108.19999999995</v>
      </c>
      <c r="AJ233" s="32">
        <f t="shared" si="961"/>
        <v>0</v>
      </c>
      <c r="AK233" s="3">
        <f t="shared" si="950"/>
        <v>394108.19999999995</v>
      </c>
      <c r="AL233" s="27">
        <f t="shared" ref="AL233" si="962">AL235+AL236</f>
        <v>0</v>
      </c>
      <c r="AM233" s="35">
        <f t="shared" si="951"/>
        <v>394108.19999999995</v>
      </c>
      <c r="AN233" s="4">
        <f t="shared" si="957"/>
        <v>0</v>
      </c>
      <c r="AO233" s="3">
        <f t="shared" ref="AO233:AQ233" si="963">AO235+AO236</f>
        <v>0</v>
      </c>
      <c r="AP233" s="3">
        <f t="shared" si="613"/>
        <v>0</v>
      </c>
      <c r="AQ233" s="3">
        <f t="shared" si="963"/>
        <v>0</v>
      </c>
      <c r="AR233" s="3">
        <f t="shared" si="952"/>
        <v>0</v>
      </c>
      <c r="AS233" s="3">
        <f t="shared" ref="AS233:AU233" si="964">AS235+AS236</f>
        <v>0</v>
      </c>
      <c r="AT233" s="3">
        <f t="shared" si="953"/>
        <v>0</v>
      </c>
      <c r="AU233" s="3">
        <f t="shared" si="964"/>
        <v>0</v>
      </c>
      <c r="AV233" s="3">
        <f t="shared" si="954"/>
        <v>0</v>
      </c>
      <c r="AW233" s="3">
        <f t="shared" ref="AW233:AY233" si="965">AW235+AW236</f>
        <v>0</v>
      </c>
      <c r="AX233" s="3">
        <f t="shared" si="955"/>
        <v>0</v>
      </c>
      <c r="AY233" s="3">
        <f t="shared" si="965"/>
        <v>0</v>
      </c>
      <c r="AZ233" s="3">
        <f t="shared" si="851"/>
        <v>0</v>
      </c>
      <c r="BA233" s="30">
        <f t="shared" ref="BA233" si="966">BA235+BA236</f>
        <v>0</v>
      </c>
      <c r="BB233" s="35">
        <f t="shared" si="956"/>
        <v>0</v>
      </c>
      <c r="BC233" s="82"/>
      <c r="BD233" s="82"/>
    </row>
    <row r="234" spans="1:56" x14ac:dyDescent="0.3">
      <c r="A234" s="61"/>
      <c r="B234" s="38" t="s">
        <v>5</v>
      </c>
      <c r="C234" s="38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3"/>
      <c r="S234" s="32"/>
      <c r="T234" s="3"/>
      <c r="U234" s="27"/>
      <c r="V234" s="35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3"/>
      <c r="AJ234" s="32"/>
      <c r="AK234" s="3"/>
      <c r="AL234" s="27"/>
      <c r="AM234" s="35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0"/>
      <c r="BB234" s="35"/>
      <c r="BC234" s="82"/>
      <c r="BD234" s="82"/>
    </row>
    <row r="235" spans="1:56" s="5" customFormat="1" hidden="1" x14ac:dyDescent="0.3">
      <c r="A235" s="12"/>
      <c r="B235" s="1" t="s">
        <v>6</v>
      </c>
      <c r="C235" s="1"/>
      <c r="D235" s="4">
        <v>13812.6</v>
      </c>
      <c r="E235" s="4"/>
      <c r="F235" s="4">
        <f t="shared" si="611"/>
        <v>13812.6</v>
      </c>
      <c r="G235" s="4"/>
      <c r="H235" s="4">
        <f t="shared" ref="H235:H237" si="967">F235+G235</f>
        <v>13812.6</v>
      </c>
      <c r="I235" s="4"/>
      <c r="J235" s="4">
        <f t="shared" ref="J235:J237" si="968">H235+I235</f>
        <v>13812.6</v>
      </c>
      <c r="K235" s="4"/>
      <c r="L235" s="4">
        <f t="shared" ref="L235:L237" si="969">J235+K235</f>
        <v>13812.6</v>
      </c>
      <c r="M235" s="4"/>
      <c r="N235" s="4">
        <f>L235+M235</f>
        <v>13812.6</v>
      </c>
      <c r="O235" s="4"/>
      <c r="P235" s="4">
        <f>N235+O235</f>
        <v>13812.6</v>
      </c>
      <c r="Q235" s="4"/>
      <c r="R235" s="4">
        <f t="shared" si="837"/>
        <v>13812.6</v>
      </c>
      <c r="S235" s="32"/>
      <c r="T235" s="4">
        <f t="shared" ref="T235:T237" si="970">R235+S235</f>
        <v>13812.6</v>
      </c>
      <c r="U235" s="27"/>
      <c r="V235" s="4">
        <f t="shared" ref="V235:V237" si="971">T235+U235</f>
        <v>13812.6</v>
      </c>
      <c r="W235" s="4">
        <v>98527.1</v>
      </c>
      <c r="X235" s="4"/>
      <c r="Y235" s="4">
        <f t="shared" si="612"/>
        <v>98527.1</v>
      </c>
      <c r="Z235" s="4"/>
      <c r="AA235" s="4">
        <f t="shared" ref="AA235:AA237" si="972">Y235+Z235</f>
        <v>98527.1</v>
      </c>
      <c r="AB235" s="4"/>
      <c r="AC235" s="4">
        <f t="shared" ref="AC235:AC237" si="973">AA235+AB235</f>
        <v>98527.1</v>
      </c>
      <c r="AD235" s="4"/>
      <c r="AE235" s="4">
        <f t="shared" ref="AE235:AE237" si="974">AC235+AD235</f>
        <v>98527.1</v>
      </c>
      <c r="AF235" s="4"/>
      <c r="AG235" s="4">
        <f t="shared" ref="AG235:AG237" si="975">AE235+AF235</f>
        <v>98527.1</v>
      </c>
      <c r="AH235" s="4"/>
      <c r="AI235" s="4">
        <f t="shared" si="844"/>
        <v>98527.1</v>
      </c>
      <c r="AJ235" s="32"/>
      <c r="AK235" s="4">
        <f t="shared" ref="AK235:AK237" si="976">AI235+AJ235</f>
        <v>98527.1</v>
      </c>
      <c r="AL235" s="27"/>
      <c r="AM235" s="4">
        <f t="shared" ref="AM235:AM237" si="977">AK235+AL235</f>
        <v>98527.1</v>
      </c>
      <c r="AN235" s="3">
        <v>0</v>
      </c>
      <c r="AO235" s="3">
        <v>0</v>
      </c>
      <c r="AP235" s="3">
        <f t="shared" si="613"/>
        <v>0</v>
      </c>
      <c r="AQ235" s="3">
        <v>0</v>
      </c>
      <c r="AR235" s="3">
        <f t="shared" ref="AR235:AR237" si="978">AP235+AQ235</f>
        <v>0</v>
      </c>
      <c r="AS235" s="3">
        <v>0</v>
      </c>
      <c r="AT235" s="3">
        <f t="shared" ref="AT235:AT237" si="979">AR235+AS235</f>
        <v>0</v>
      </c>
      <c r="AU235" s="3">
        <v>0</v>
      </c>
      <c r="AV235" s="3">
        <f t="shared" ref="AV235:AV237" si="980">AT235+AU235</f>
        <v>0</v>
      </c>
      <c r="AW235" s="3">
        <v>0</v>
      </c>
      <c r="AX235" s="3">
        <f t="shared" ref="AX235:AX237" si="981">AV235+AW235</f>
        <v>0</v>
      </c>
      <c r="AY235" s="3">
        <v>0</v>
      </c>
      <c r="AZ235" s="3">
        <f t="shared" si="851"/>
        <v>0</v>
      </c>
      <c r="BA235" s="30">
        <v>0</v>
      </c>
      <c r="BB235" s="3">
        <f t="shared" ref="BB235:BB237" si="982">AZ235+BA235</f>
        <v>0</v>
      </c>
      <c r="BC235" s="5" t="s">
        <v>286</v>
      </c>
      <c r="BD235" s="5">
        <v>0</v>
      </c>
    </row>
    <row r="236" spans="1:56" x14ac:dyDescent="0.3">
      <c r="A236" s="61"/>
      <c r="B236" s="38" t="s">
        <v>21</v>
      </c>
      <c r="C236" s="38"/>
      <c r="D236" s="4">
        <v>41437.5</v>
      </c>
      <c r="E236" s="4"/>
      <c r="F236" s="4">
        <f t="shared" si="611"/>
        <v>41437.5</v>
      </c>
      <c r="G236" s="4"/>
      <c r="H236" s="4">
        <f t="shared" si="967"/>
        <v>41437.5</v>
      </c>
      <c r="I236" s="4"/>
      <c r="J236" s="4">
        <f t="shared" si="968"/>
        <v>41437.5</v>
      </c>
      <c r="K236" s="4"/>
      <c r="L236" s="4">
        <f t="shared" si="969"/>
        <v>41437.5</v>
      </c>
      <c r="M236" s="4"/>
      <c r="N236" s="4">
        <f>L236+M236</f>
        <v>41437.5</v>
      </c>
      <c r="O236" s="4"/>
      <c r="P236" s="4">
        <f>N236+O236</f>
        <v>41437.5</v>
      </c>
      <c r="Q236" s="4"/>
      <c r="R236" s="3">
        <f t="shared" si="837"/>
        <v>41437.5</v>
      </c>
      <c r="S236" s="32"/>
      <c r="T236" s="3">
        <f t="shared" si="970"/>
        <v>41437.5</v>
      </c>
      <c r="U236" s="27"/>
      <c r="V236" s="35">
        <f t="shared" si="971"/>
        <v>41437.5</v>
      </c>
      <c r="W236" s="4">
        <v>295581.09999999998</v>
      </c>
      <c r="X236" s="4"/>
      <c r="Y236" s="4">
        <f t="shared" si="612"/>
        <v>295581.09999999998</v>
      </c>
      <c r="Z236" s="4"/>
      <c r="AA236" s="4">
        <f t="shared" si="972"/>
        <v>295581.09999999998</v>
      </c>
      <c r="AB236" s="4"/>
      <c r="AC236" s="4">
        <f t="shared" si="973"/>
        <v>295581.09999999998</v>
      </c>
      <c r="AD236" s="4"/>
      <c r="AE236" s="4">
        <f t="shared" si="974"/>
        <v>295581.09999999998</v>
      </c>
      <c r="AF236" s="4"/>
      <c r="AG236" s="4">
        <f t="shared" si="975"/>
        <v>295581.09999999998</v>
      </c>
      <c r="AH236" s="4"/>
      <c r="AI236" s="3">
        <f t="shared" si="844"/>
        <v>295581.09999999998</v>
      </c>
      <c r="AJ236" s="32"/>
      <c r="AK236" s="3">
        <f t="shared" si="976"/>
        <v>295581.09999999998</v>
      </c>
      <c r="AL236" s="27"/>
      <c r="AM236" s="35">
        <f t="shared" si="977"/>
        <v>295581.09999999998</v>
      </c>
      <c r="AN236" s="3">
        <v>0</v>
      </c>
      <c r="AO236" s="3">
        <v>0</v>
      </c>
      <c r="AP236" s="3">
        <f t="shared" si="613"/>
        <v>0</v>
      </c>
      <c r="AQ236" s="3">
        <v>0</v>
      </c>
      <c r="AR236" s="3">
        <f t="shared" si="978"/>
        <v>0</v>
      </c>
      <c r="AS236" s="3">
        <v>0</v>
      </c>
      <c r="AT236" s="3">
        <f t="shared" si="979"/>
        <v>0</v>
      </c>
      <c r="AU236" s="3">
        <v>0</v>
      </c>
      <c r="AV236" s="3">
        <f t="shared" si="980"/>
        <v>0</v>
      </c>
      <c r="AW236" s="3">
        <v>0</v>
      </c>
      <c r="AX236" s="3">
        <f t="shared" si="981"/>
        <v>0</v>
      </c>
      <c r="AY236" s="3">
        <v>0</v>
      </c>
      <c r="AZ236" s="3">
        <f t="shared" si="851"/>
        <v>0</v>
      </c>
      <c r="BA236" s="30">
        <v>0</v>
      </c>
      <c r="BB236" s="35">
        <f t="shared" si="982"/>
        <v>0</v>
      </c>
      <c r="BC236" s="82" t="s">
        <v>295</v>
      </c>
      <c r="BD236" s="82"/>
    </row>
    <row r="237" spans="1:56" ht="56.25" x14ac:dyDescent="0.3">
      <c r="A237" s="61" t="s">
        <v>231</v>
      </c>
      <c r="B237" s="38" t="s">
        <v>43</v>
      </c>
      <c r="C237" s="96" t="s">
        <v>247</v>
      </c>
      <c r="D237" s="4">
        <f>D239+D240</f>
        <v>283733.40000000002</v>
      </c>
      <c r="E237" s="4">
        <f>E239+E240</f>
        <v>0</v>
      </c>
      <c r="F237" s="4">
        <f t="shared" si="611"/>
        <v>283733.40000000002</v>
      </c>
      <c r="G237" s="4">
        <f>G239+G240</f>
        <v>0</v>
      </c>
      <c r="H237" s="4">
        <f t="shared" si="967"/>
        <v>283733.40000000002</v>
      </c>
      <c r="I237" s="4">
        <f>I239+I240</f>
        <v>0</v>
      </c>
      <c r="J237" s="4">
        <f t="shared" si="968"/>
        <v>283733.40000000002</v>
      </c>
      <c r="K237" s="4">
        <f>K239+K240</f>
        <v>25817.919999999998</v>
      </c>
      <c r="L237" s="4">
        <f t="shared" si="969"/>
        <v>309551.32</v>
      </c>
      <c r="M237" s="4">
        <f>M239+M240</f>
        <v>0</v>
      </c>
      <c r="N237" s="4">
        <f>L237+M237</f>
        <v>309551.32</v>
      </c>
      <c r="O237" s="4">
        <f>O239+O240</f>
        <v>0</v>
      </c>
      <c r="P237" s="4">
        <f>N237+O237</f>
        <v>309551.32</v>
      </c>
      <c r="Q237" s="4">
        <f>Q239+Q240</f>
        <v>0</v>
      </c>
      <c r="R237" s="3">
        <f t="shared" si="837"/>
        <v>309551.32</v>
      </c>
      <c r="S237" s="32">
        <f>S239+S240</f>
        <v>0</v>
      </c>
      <c r="T237" s="3">
        <f t="shared" si="970"/>
        <v>309551.32</v>
      </c>
      <c r="U237" s="27">
        <f>U239+U240</f>
        <v>0</v>
      </c>
      <c r="V237" s="35">
        <f t="shared" si="971"/>
        <v>309551.32</v>
      </c>
      <c r="W237" s="4">
        <f t="shared" ref="W237:AN237" si="983">W239+W240</f>
        <v>0</v>
      </c>
      <c r="X237" s="4">
        <f t="shared" ref="X237:Z237" si="984">X239+X240</f>
        <v>0</v>
      </c>
      <c r="Y237" s="4">
        <f t="shared" si="612"/>
        <v>0</v>
      </c>
      <c r="Z237" s="4">
        <f t="shared" si="984"/>
        <v>0</v>
      </c>
      <c r="AA237" s="4">
        <f t="shared" si="972"/>
        <v>0</v>
      </c>
      <c r="AB237" s="4">
        <f t="shared" ref="AB237" si="985">AB239+AB240</f>
        <v>0</v>
      </c>
      <c r="AC237" s="4">
        <f t="shared" si="973"/>
        <v>0</v>
      </c>
      <c r="AD237" s="4">
        <f t="shared" ref="AD237:AF237" si="986">AD239+AD240</f>
        <v>0</v>
      </c>
      <c r="AE237" s="4">
        <f t="shared" si="974"/>
        <v>0</v>
      </c>
      <c r="AF237" s="4">
        <f t="shared" si="986"/>
        <v>0</v>
      </c>
      <c r="AG237" s="4">
        <f t="shared" si="975"/>
        <v>0</v>
      </c>
      <c r="AH237" s="4">
        <f t="shared" ref="AH237:AJ237" si="987">AH239+AH240</f>
        <v>0</v>
      </c>
      <c r="AI237" s="3">
        <f t="shared" si="844"/>
        <v>0</v>
      </c>
      <c r="AJ237" s="32">
        <f t="shared" si="987"/>
        <v>0</v>
      </c>
      <c r="AK237" s="3">
        <f t="shared" si="976"/>
        <v>0</v>
      </c>
      <c r="AL237" s="27">
        <f t="shared" ref="AL237" si="988">AL239+AL240</f>
        <v>0</v>
      </c>
      <c r="AM237" s="35">
        <f t="shared" si="977"/>
        <v>0</v>
      </c>
      <c r="AN237" s="4">
        <f t="shared" si="983"/>
        <v>0</v>
      </c>
      <c r="AO237" s="3">
        <f t="shared" ref="AO237:AQ237" si="989">AO239+AO240</f>
        <v>0</v>
      </c>
      <c r="AP237" s="3">
        <f t="shared" si="613"/>
        <v>0</v>
      </c>
      <c r="AQ237" s="3">
        <f t="shared" si="989"/>
        <v>0</v>
      </c>
      <c r="AR237" s="3">
        <f t="shared" si="978"/>
        <v>0</v>
      </c>
      <c r="AS237" s="3">
        <f t="shared" ref="AS237:AU237" si="990">AS239+AS240</f>
        <v>0</v>
      </c>
      <c r="AT237" s="3">
        <f t="shared" si="979"/>
        <v>0</v>
      </c>
      <c r="AU237" s="3">
        <f t="shared" si="990"/>
        <v>0</v>
      </c>
      <c r="AV237" s="3">
        <f t="shared" si="980"/>
        <v>0</v>
      </c>
      <c r="AW237" s="3">
        <f t="shared" ref="AW237:AY237" si="991">AW239+AW240</f>
        <v>0</v>
      </c>
      <c r="AX237" s="3">
        <f t="shared" si="981"/>
        <v>0</v>
      </c>
      <c r="AY237" s="3">
        <f t="shared" si="991"/>
        <v>0</v>
      </c>
      <c r="AZ237" s="3">
        <f t="shared" si="851"/>
        <v>0</v>
      </c>
      <c r="BA237" s="30">
        <f t="shared" ref="BA237" si="992">BA239+BA240</f>
        <v>0</v>
      </c>
      <c r="BB237" s="35">
        <f t="shared" si="982"/>
        <v>0</v>
      </c>
      <c r="BC237" s="82"/>
      <c r="BD237" s="82"/>
    </row>
    <row r="238" spans="1:56" x14ac:dyDescent="0.3">
      <c r="A238" s="61"/>
      <c r="B238" s="38" t="s">
        <v>5</v>
      </c>
      <c r="C238" s="38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3"/>
      <c r="S238" s="32"/>
      <c r="T238" s="3"/>
      <c r="U238" s="27"/>
      <c r="V238" s="35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3"/>
      <c r="AJ238" s="32"/>
      <c r="AK238" s="3"/>
      <c r="AL238" s="27"/>
      <c r="AM238" s="35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0"/>
      <c r="BB238" s="35"/>
      <c r="BC238" s="82"/>
      <c r="BD238" s="82"/>
    </row>
    <row r="239" spans="1:56" s="5" customFormat="1" hidden="1" x14ac:dyDescent="0.3">
      <c r="A239" s="12"/>
      <c r="B239" s="1" t="s">
        <v>6</v>
      </c>
      <c r="C239" s="1"/>
      <c r="D239" s="4">
        <v>70933.399999999994</v>
      </c>
      <c r="E239" s="4"/>
      <c r="F239" s="4">
        <f t="shared" si="611"/>
        <v>70933.399999999994</v>
      </c>
      <c r="G239" s="4"/>
      <c r="H239" s="4">
        <f t="shared" ref="H239:H245" si="993">F239+G239</f>
        <v>70933.399999999994</v>
      </c>
      <c r="I239" s="4"/>
      <c r="J239" s="4">
        <f t="shared" ref="J239:J245" si="994">H239+I239</f>
        <v>70933.399999999994</v>
      </c>
      <c r="K239" s="4">
        <v>25817.919999999998</v>
      </c>
      <c r="L239" s="4">
        <f t="shared" ref="L239:L245" si="995">J239+K239</f>
        <v>96751.319999999992</v>
      </c>
      <c r="M239" s="4"/>
      <c r="N239" s="4">
        <f t="shared" ref="N239:N245" si="996">L239+M239</f>
        <v>96751.319999999992</v>
      </c>
      <c r="O239" s="4"/>
      <c r="P239" s="4">
        <f t="shared" ref="P239:P245" si="997">N239+O239</f>
        <v>96751.319999999992</v>
      </c>
      <c r="Q239" s="4"/>
      <c r="R239" s="4">
        <f t="shared" si="837"/>
        <v>96751.319999999992</v>
      </c>
      <c r="S239" s="32"/>
      <c r="T239" s="4">
        <f t="shared" ref="T239:T245" si="998">R239+S239</f>
        <v>96751.319999999992</v>
      </c>
      <c r="U239" s="27"/>
      <c r="V239" s="4">
        <f t="shared" ref="V239:V245" si="999">T239+U239</f>
        <v>96751.319999999992</v>
      </c>
      <c r="W239" s="4">
        <v>0</v>
      </c>
      <c r="X239" s="4">
        <v>0</v>
      </c>
      <c r="Y239" s="4">
        <f t="shared" si="612"/>
        <v>0</v>
      </c>
      <c r="Z239" s="4">
        <v>0</v>
      </c>
      <c r="AA239" s="4">
        <f t="shared" ref="AA239:AA245" si="1000">Y239+Z239</f>
        <v>0</v>
      </c>
      <c r="AB239" s="4">
        <v>0</v>
      </c>
      <c r="AC239" s="4">
        <f t="shared" ref="AC239:AC245" si="1001">AA239+AB239</f>
        <v>0</v>
      </c>
      <c r="AD239" s="4">
        <v>0</v>
      </c>
      <c r="AE239" s="4">
        <f t="shared" ref="AE239:AE245" si="1002">AC239+AD239</f>
        <v>0</v>
      </c>
      <c r="AF239" s="4"/>
      <c r="AG239" s="4">
        <f t="shared" ref="AG239:AG245" si="1003">AE239+AF239</f>
        <v>0</v>
      </c>
      <c r="AH239" s="4"/>
      <c r="AI239" s="4">
        <f t="shared" si="844"/>
        <v>0</v>
      </c>
      <c r="AJ239" s="32"/>
      <c r="AK239" s="4">
        <f t="shared" ref="AK239:AK245" si="1004">AI239+AJ239</f>
        <v>0</v>
      </c>
      <c r="AL239" s="27"/>
      <c r="AM239" s="4">
        <f t="shared" ref="AM239:AM245" si="1005">AK239+AL239</f>
        <v>0</v>
      </c>
      <c r="AN239" s="3">
        <v>0</v>
      </c>
      <c r="AO239" s="3">
        <v>0</v>
      </c>
      <c r="AP239" s="3">
        <f t="shared" si="613"/>
        <v>0</v>
      </c>
      <c r="AQ239" s="3">
        <v>0</v>
      </c>
      <c r="AR239" s="3">
        <f t="shared" ref="AR239:AR245" si="1006">AP239+AQ239</f>
        <v>0</v>
      </c>
      <c r="AS239" s="3">
        <v>0</v>
      </c>
      <c r="AT239" s="3">
        <f t="shared" ref="AT239:AT245" si="1007">AR239+AS239</f>
        <v>0</v>
      </c>
      <c r="AU239" s="3">
        <v>0</v>
      </c>
      <c r="AV239" s="3">
        <f t="shared" ref="AV239:AV245" si="1008">AT239+AU239</f>
        <v>0</v>
      </c>
      <c r="AW239" s="3">
        <v>0</v>
      </c>
      <c r="AX239" s="3">
        <f t="shared" ref="AX239:AX245" si="1009">AV239+AW239</f>
        <v>0</v>
      </c>
      <c r="AY239" s="3">
        <v>0</v>
      </c>
      <c r="AZ239" s="3">
        <f t="shared" si="851"/>
        <v>0</v>
      </c>
      <c r="BA239" s="30">
        <v>0</v>
      </c>
      <c r="BB239" s="3">
        <f t="shared" ref="BB239:BB245" si="1010">AZ239+BA239</f>
        <v>0</v>
      </c>
      <c r="BC239" s="5" t="s">
        <v>276</v>
      </c>
      <c r="BD239" s="5">
        <v>0</v>
      </c>
    </row>
    <row r="240" spans="1:56" x14ac:dyDescent="0.3">
      <c r="A240" s="61"/>
      <c r="B240" s="38" t="s">
        <v>21</v>
      </c>
      <c r="C240" s="38"/>
      <c r="D240" s="4">
        <v>212800</v>
      </c>
      <c r="E240" s="4"/>
      <c r="F240" s="4">
        <f t="shared" si="611"/>
        <v>212800</v>
      </c>
      <c r="G240" s="4"/>
      <c r="H240" s="4">
        <f t="shared" si="993"/>
        <v>212800</v>
      </c>
      <c r="I240" s="4"/>
      <c r="J240" s="4">
        <f t="shared" si="994"/>
        <v>212800</v>
      </c>
      <c r="K240" s="4"/>
      <c r="L240" s="4">
        <f t="shared" si="995"/>
        <v>212800</v>
      </c>
      <c r="M240" s="4"/>
      <c r="N240" s="4">
        <f t="shared" si="996"/>
        <v>212800</v>
      </c>
      <c r="O240" s="4"/>
      <c r="P240" s="4">
        <f t="shared" si="997"/>
        <v>212800</v>
      </c>
      <c r="Q240" s="4"/>
      <c r="R240" s="3">
        <f t="shared" si="837"/>
        <v>212800</v>
      </c>
      <c r="S240" s="32"/>
      <c r="T240" s="3">
        <f t="shared" si="998"/>
        <v>212800</v>
      </c>
      <c r="U240" s="27"/>
      <c r="V240" s="35">
        <f t="shared" si="999"/>
        <v>212800</v>
      </c>
      <c r="W240" s="4">
        <v>0</v>
      </c>
      <c r="X240" s="4">
        <v>0</v>
      </c>
      <c r="Y240" s="4">
        <f t="shared" si="612"/>
        <v>0</v>
      </c>
      <c r="Z240" s="4">
        <v>0</v>
      </c>
      <c r="AA240" s="4">
        <f t="shared" si="1000"/>
        <v>0</v>
      </c>
      <c r="AB240" s="4">
        <v>0</v>
      </c>
      <c r="AC240" s="4">
        <f t="shared" si="1001"/>
        <v>0</v>
      </c>
      <c r="AD240" s="4">
        <v>0</v>
      </c>
      <c r="AE240" s="4">
        <f t="shared" si="1002"/>
        <v>0</v>
      </c>
      <c r="AF240" s="4"/>
      <c r="AG240" s="4">
        <f t="shared" si="1003"/>
        <v>0</v>
      </c>
      <c r="AH240" s="4"/>
      <c r="AI240" s="3">
        <f t="shared" si="844"/>
        <v>0</v>
      </c>
      <c r="AJ240" s="32"/>
      <c r="AK240" s="3">
        <f t="shared" si="1004"/>
        <v>0</v>
      </c>
      <c r="AL240" s="27"/>
      <c r="AM240" s="35">
        <f t="shared" si="1005"/>
        <v>0</v>
      </c>
      <c r="AN240" s="3">
        <v>0</v>
      </c>
      <c r="AO240" s="3">
        <v>0</v>
      </c>
      <c r="AP240" s="3">
        <f t="shared" si="613"/>
        <v>0</v>
      </c>
      <c r="AQ240" s="3">
        <v>0</v>
      </c>
      <c r="AR240" s="3">
        <f t="shared" si="1006"/>
        <v>0</v>
      </c>
      <c r="AS240" s="3">
        <v>0</v>
      </c>
      <c r="AT240" s="3">
        <f t="shared" si="1007"/>
        <v>0</v>
      </c>
      <c r="AU240" s="3">
        <v>0</v>
      </c>
      <c r="AV240" s="3">
        <f t="shared" si="1008"/>
        <v>0</v>
      </c>
      <c r="AW240" s="3">
        <v>0</v>
      </c>
      <c r="AX240" s="3">
        <f t="shared" si="1009"/>
        <v>0</v>
      </c>
      <c r="AY240" s="3">
        <v>0</v>
      </c>
      <c r="AZ240" s="3">
        <f t="shared" si="851"/>
        <v>0</v>
      </c>
      <c r="BA240" s="30">
        <v>0</v>
      </c>
      <c r="BB240" s="35">
        <f t="shared" si="1010"/>
        <v>0</v>
      </c>
      <c r="BC240" s="82" t="s">
        <v>276</v>
      </c>
      <c r="BD240" s="82"/>
    </row>
    <row r="241" spans="1:56" ht="56.25" x14ac:dyDescent="0.3">
      <c r="A241" s="61" t="s">
        <v>232</v>
      </c>
      <c r="B241" s="38" t="s">
        <v>251</v>
      </c>
      <c r="C241" s="96" t="s">
        <v>96</v>
      </c>
      <c r="D241" s="4">
        <v>8000</v>
      </c>
      <c r="E241" s="4"/>
      <c r="F241" s="4">
        <f t="shared" si="611"/>
        <v>8000</v>
      </c>
      <c r="G241" s="4">
        <v>3396.34</v>
      </c>
      <c r="H241" s="4">
        <f t="shared" si="993"/>
        <v>11396.34</v>
      </c>
      <c r="I241" s="4"/>
      <c r="J241" s="4">
        <f t="shared" si="994"/>
        <v>11396.34</v>
      </c>
      <c r="K241" s="4"/>
      <c r="L241" s="4">
        <f t="shared" si="995"/>
        <v>11396.34</v>
      </c>
      <c r="M241" s="4"/>
      <c r="N241" s="4">
        <f t="shared" si="996"/>
        <v>11396.34</v>
      </c>
      <c r="O241" s="4"/>
      <c r="P241" s="4">
        <f t="shared" si="997"/>
        <v>11396.34</v>
      </c>
      <c r="Q241" s="4"/>
      <c r="R241" s="3">
        <f t="shared" si="837"/>
        <v>11396.34</v>
      </c>
      <c r="S241" s="32"/>
      <c r="T241" s="3">
        <f t="shared" si="998"/>
        <v>11396.34</v>
      </c>
      <c r="U241" s="27">
        <v>-8000</v>
      </c>
      <c r="V241" s="35">
        <f t="shared" si="999"/>
        <v>3396.34</v>
      </c>
      <c r="W241" s="4">
        <v>39873.699999999997</v>
      </c>
      <c r="X241" s="4"/>
      <c r="Y241" s="4">
        <f t="shared" si="612"/>
        <v>39873.699999999997</v>
      </c>
      <c r="Z241" s="4"/>
      <c r="AA241" s="4">
        <f t="shared" si="1000"/>
        <v>39873.699999999997</v>
      </c>
      <c r="AB241" s="4"/>
      <c r="AC241" s="4">
        <f t="shared" si="1001"/>
        <v>39873.699999999997</v>
      </c>
      <c r="AD241" s="4"/>
      <c r="AE241" s="4">
        <f t="shared" si="1002"/>
        <v>39873.699999999997</v>
      </c>
      <c r="AF241" s="4"/>
      <c r="AG241" s="4">
        <f t="shared" si="1003"/>
        <v>39873.699999999997</v>
      </c>
      <c r="AH241" s="4"/>
      <c r="AI241" s="3">
        <f t="shared" si="844"/>
        <v>39873.699999999997</v>
      </c>
      <c r="AJ241" s="32"/>
      <c r="AK241" s="3">
        <f t="shared" si="1004"/>
        <v>39873.699999999997</v>
      </c>
      <c r="AL241" s="27"/>
      <c r="AM241" s="35">
        <f t="shared" si="1005"/>
        <v>39873.699999999997</v>
      </c>
      <c r="AN241" s="3">
        <v>0</v>
      </c>
      <c r="AO241" s="3">
        <v>0</v>
      </c>
      <c r="AP241" s="3">
        <f t="shared" si="613"/>
        <v>0</v>
      </c>
      <c r="AQ241" s="3">
        <v>0</v>
      </c>
      <c r="AR241" s="3">
        <f t="shared" si="1006"/>
        <v>0</v>
      </c>
      <c r="AS241" s="3">
        <v>0</v>
      </c>
      <c r="AT241" s="3">
        <f t="shared" si="1007"/>
        <v>0</v>
      </c>
      <c r="AU241" s="3">
        <v>0</v>
      </c>
      <c r="AV241" s="3">
        <f t="shared" si="1008"/>
        <v>0</v>
      </c>
      <c r="AW241" s="3">
        <v>0</v>
      </c>
      <c r="AX241" s="3">
        <f t="shared" si="1009"/>
        <v>0</v>
      </c>
      <c r="AY241" s="3">
        <v>0</v>
      </c>
      <c r="AZ241" s="3">
        <f t="shared" si="851"/>
        <v>0</v>
      </c>
      <c r="BA241" s="30">
        <v>0</v>
      </c>
      <c r="BB241" s="35">
        <f t="shared" si="1010"/>
        <v>0</v>
      </c>
      <c r="BC241" s="82" t="s">
        <v>280</v>
      </c>
      <c r="BD241" s="82"/>
    </row>
    <row r="242" spans="1:56" ht="37.5" x14ac:dyDescent="0.3">
      <c r="A242" s="61" t="s">
        <v>233</v>
      </c>
      <c r="B242" s="38" t="s">
        <v>51</v>
      </c>
      <c r="C242" s="96" t="s">
        <v>96</v>
      </c>
      <c r="D242" s="4">
        <v>21398.400000000001</v>
      </c>
      <c r="E242" s="4"/>
      <c r="F242" s="4">
        <f t="shared" si="611"/>
        <v>21398.400000000001</v>
      </c>
      <c r="G242" s="4"/>
      <c r="H242" s="4">
        <f t="shared" si="993"/>
        <v>21398.400000000001</v>
      </c>
      <c r="I242" s="4"/>
      <c r="J242" s="4">
        <f t="shared" si="994"/>
        <v>21398.400000000001</v>
      </c>
      <c r="K242" s="4"/>
      <c r="L242" s="4">
        <f t="shared" si="995"/>
        <v>21398.400000000001</v>
      </c>
      <c r="M242" s="4"/>
      <c r="N242" s="4">
        <f t="shared" si="996"/>
        <v>21398.400000000001</v>
      </c>
      <c r="O242" s="4"/>
      <c r="P242" s="4">
        <f t="shared" si="997"/>
        <v>21398.400000000001</v>
      </c>
      <c r="Q242" s="4">
        <v>-21398.400000000001</v>
      </c>
      <c r="R242" s="3">
        <f t="shared" si="837"/>
        <v>0</v>
      </c>
      <c r="S242" s="32"/>
      <c r="T242" s="3">
        <f t="shared" si="998"/>
        <v>0</v>
      </c>
      <c r="U242" s="27"/>
      <c r="V242" s="35">
        <f t="shared" si="999"/>
        <v>0</v>
      </c>
      <c r="W242" s="4">
        <v>0</v>
      </c>
      <c r="X242" s="4">
        <v>0</v>
      </c>
      <c r="Y242" s="4">
        <f t="shared" si="612"/>
        <v>0</v>
      </c>
      <c r="Z242" s="4">
        <v>0</v>
      </c>
      <c r="AA242" s="4">
        <f t="shared" si="1000"/>
        <v>0</v>
      </c>
      <c r="AB242" s="4">
        <v>0</v>
      </c>
      <c r="AC242" s="4">
        <f t="shared" si="1001"/>
        <v>0</v>
      </c>
      <c r="AD242" s="4">
        <v>0</v>
      </c>
      <c r="AE242" s="4">
        <f t="shared" si="1002"/>
        <v>0</v>
      </c>
      <c r="AF242" s="4"/>
      <c r="AG242" s="4">
        <f t="shared" si="1003"/>
        <v>0</v>
      </c>
      <c r="AH242" s="4">
        <v>21398.400000000001</v>
      </c>
      <c r="AI242" s="3">
        <f t="shared" si="844"/>
        <v>21398.400000000001</v>
      </c>
      <c r="AJ242" s="32"/>
      <c r="AK242" s="3">
        <f t="shared" si="1004"/>
        <v>21398.400000000001</v>
      </c>
      <c r="AL242" s="27"/>
      <c r="AM242" s="35">
        <f t="shared" si="1005"/>
        <v>21398.400000000001</v>
      </c>
      <c r="AN242" s="3">
        <v>0</v>
      </c>
      <c r="AO242" s="3">
        <v>0</v>
      </c>
      <c r="AP242" s="3">
        <f t="shared" si="613"/>
        <v>0</v>
      </c>
      <c r="AQ242" s="3">
        <v>0</v>
      </c>
      <c r="AR242" s="3">
        <f t="shared" si="1006"/>
        <v>0</v>
      </c>
      <c r="AS242" s="3">
        <v>0</v>
      </c>
      <c r="AT242" s="3">
        <f t="shared" si="1007"/>
        <v>0</v>
      </c>
      <c r="AU242" s="3">
        <v>0</v>
      </c>
      <c r="AV242" s="3">
        <f t="shared" si="1008"/>
        <v>0</v>
      </c>
      <c r="AW242" s="3">
        <v>0</v>
      </c>
      <c r="AX242" s="3">
        <f t="shared" si="1009"/>
        <v>0</v>
      </c>
      <c r="AY242" s="3">
        <v>0</v>
      </c>
      <c r="AZ242" s="3">
        <f t="shared" si="851"/>
        <v>0</v>
      </c>
      <c r="BA242" s="30">
        <v>0</v>
      </c>
      <c r="BB242" s="35">
        <f t="shared" si="1010"/>
        <v>0</v>
      </c>
      <c r="BC242" s="82" t="s">
        <v>281</v>
      </c>
      <c r="BD242" s="82"/>
    </row>
    <row r="243" spans="1:56" ht="37.5" x14ac:dyDescent="0.3">
      <c r="A243" s="61" t="s">
        <v>234</v>
      </c>
      <c r="B243" s="38" t="s">
        <v>52</v>
      </c>
      <c r="C243" s="96" t="s">
        <v>96</v>
      </c>
      <c r="D243" s="4">
        <v>12363.3</v>
      </c>
      <c r="E243" s="4"/>
      <c r="F243" s="4">
        <f t="shared" ref="F243:F338" si="1011">D243+E243</f>
        <v>12363.3</v>
      </c>
      <c r="G243" s="4"/>
      <c r="H243" s="4">
        <f t="shared" si="993"/>
        <v>12363.3</v>
      </c>
      <c r="I243" s="4"/>
      <c r="J243" s="4">
        <f t="shared" si="994"/>
        <v>12363.3</v>
      </c>
      <c r="K243" s="4"/>
      <c r="L243" s="4">
        <f t="shared" si="995"/>
        <v>12363.3</v>
      </c>
      <c r="M243" s="4"/>
      <c r="N243" s="4">
        <f t="shared" si="996"/>
        <v>12363.3</v>
      </c>
      <c r="O243" s="4"/>
      <c r="P243" s="4">
        <f t="shared" si="997"/>
        <v>12363.3</v>
      </c>
      <c r="Q243" s="4"/>
      <c r="R243" s="3">
        <f t="shared" si="837"/>
        <v>12363.3</v>
      </c>
      <c r="S243" s="32"/>
      <c r="T243" s="3">
        <f t="shared" si="998"/>
        <v>12363.3</v>
      </c>
      <c r="U243" s="27"/>
      <c r="V243" s="35">
        <f t="shared" si="999"/>
        <v>12363.3</v>
      </c>
      <c r="W243" s="4">
        <v>0</v>
      </c>
      <c r="X243" s="4">
        <v>0</v>
      </c>
      <c r="Y243" s="4">
        <f t="shared" ref="Y243:Y338" si="1012">W243+X243</f>
        <v>0</v>
      </c>
      <c r="Z243" s="4">
        <v>0</v>
      </c>
      <c r="AA243" s="4">
        <f t="shared" si="1000"/>
        <v>0</v>
      </c>
      <c r="AB243" s="4">
        <v>0</v>
      </c>
      <c r="AC243" s="4">
        <f t="shared" si="1001"/>
        <v>0</v>
      </c>
      <c r="AD243" s="4">
        <v>0</v>
      </c>
      <c r="AE243" s="4">
        <f t="shared" si="1002"/>
        <v>0</v>
      </c>
      <c r="AF243" s="4"/>
      <c r="AG243" s="4">
        <f t="shared" si="1003"/>
        <v>0</v>
      </c>
      <c r="AH243" s="4"/>
      <c r="AI243" s="3">
        <f t="shared" si="844"/>
        <v>0</v>
      </c>
      <c r="AJ243" s="32"/>
      <c r="AK243" s="3">
        <f t="shared" si="1004"/>
        <v>0</v>
      </c>
      <c r="AL243" s="27"/>
      <c r="AM243" s="35">
        <f t="shared" si="1005"/>
        <v>0</v>
      </c>
      <c r="AN243" s="3">
        <v>0</v>
      </c>
      <c r="AO243" s="3">
        <v>0</v>
      </c>
      <c r="AP243" s="3">
        <f t="shared" ref="AP243:AP338" si="1013">AN243+AO243</f>
        <v>0</v>
      </c>
      <c r="AQ243" s="3">
        <v>0</v>
      </c>
      <c r="AR243" s="3">
        <f t="shared" si="1006"/>
        <v>0</v>
      </c>
      <c r="AS243" s="3">
        <v>0</v>
      </c>
      <c r="AT243" s="3">
        <f t="shared" si="1007"/>
        <v>0</v>
      </c>
      <c r="AU243" s="3">
        <v>0</v>
      </c>
      <c r="AV243" s="3">
        <f t="shared" si="1008"/>
        <v>0</v>
      </c>
      <c r="AW243" s="3">
        <v>0</v>
      </c>
      <c r="AX243" s="3">
        <f t="shared" si="1009"/>
        <v>0</v>
      </c>
      <c r="AY243" s="3">
        <v>0</v>
      </c>
      <c r="AZ243" s="3">
        <f t="shared" si="851"/>
        <v>0</v>
      </c>
      <c r="BA243" s="30">
        <v>0</v>
      </c>
      <c r="BB243" s="35">
        <f t="shared" si="1010"/>
        <v>0</v>
      </c>
      <c r="BC243" s="82" t="s">
        <v>282</v>
      </c>
      <c r="BD243" s="82"/>
    </row>
    <row r="244" spans="1:56" ht="56.25" x14ac:dyDescent="0.3">
      <c r="A244" s="61" t="s">
        <v>235</v>
      </c>
      <c r="B244" s="38" t="s">
        <v>53</v>
      </c>
      <c r="C244" s="96" t="s">
        <v>96</v>
      </c>
      <c r="D244" s="4">
        <v>9666.2000000000007</v>
      </c>
      <c r="E244" s="4"/>
      <c r="F244" s="4">
        <f t="shared" si="1011"/>
        <v>9666.2000000000007</v>
      </c>
      <c r="G244" s="4"/>
      <c r="H244" s="4">
        <f t="shared" si="993"/>
        <v>9666.2000000000007</v>
      </c>
      <c r="I244" s="4"/>
      <c r="J244" s="4">
        <f t="shared" si="994"/>
        <v>9666.2000000000007</v>
      </c>
      <c r="K244" s="4"/>
      <c r="L244" s="4">
        <f t="shared" si="995"/>
        <v>9666.2000000000007</v>
      </c>
      <c r="M244" s="4"/>
      <c r="N244" s="4">
        <f t="shared" si="996"/>
        <v>9666.2000000000007</v>
      </c>
      <c r="O244" s="4"/>
      <c r="P244" s="4">
        <f t="shared" si="997"/>
        <v>9666.2000000000007</v>
      </c>
      <c r="Q244" s="4">
        <v>-9666.2000000000007</v>
      </c>
      <c r="R244" s="3">
        <f t="shared" si="837"/>
        <v>0</v>
      </c>
      <c r="S244" s="32"/>
      <c r="T244" s="3">
        <f t="shared" si="998"/>
        <v>0</v>
      </c>
      <c r="U244" s="27"/>
      <c r="V244" s="35">
        <f t="shared" si="999"/>
        <v>0</v>
      </c>
      <c r="W244" s="4">
        <v>0</v>
      </c>
      <c r="X244" s="4">
        <v>0</v>
      </c>
      <c r="Y244" s="4">
        <f t="shared" si="1012"/>
        <v>0</v>
      </c>
      <c r="Z244" s="4">
        <v>0</v>
      </c>
      <c r="AA244" s="4">
        <f t="shared" si="1000"/>
        <v>0</v>
      </c>
      <c r="AB244" s="4">
        <v>0</v>
      </c>
      <c r="AC244" s="4">
        <f t="shared" si="1001"/>
        <v>0</v>
      </c>
      <c r="AD244" s="4">
        <v>0</v>
      </c>
      <c r="AE244" s="4">
        <f t="shared" si="1002"/>
        <v>0</v>
      </c>
      <c r="AF244" s="4"/>
      <c r="AG244" s="4">
        <f t="shared" si="1003"/>
        <v>0</v>
      </c>
      <c r="AH244" s="4">
        <v>9666.2000000000007</v>
      </c>
      <c r="AI244" s="3">
        <f t="shared" si="844"/>
        <v>9666.2000000000007</v>
      </c>
      <c r="AJ244" s="32"/>
      <c r="AK244" s="3">
        <f t="shared" si="1004"/>
        <v>9666.2000000000007</v>
      </c>
      <c r="AL244" s="27"/>
      <c r="AM244" s="35">
        <f t="shared" si="1005"/>
        <v>9666.2000000000007</v>
      </c>
      <c r="AN244" s="3">
        <v>0</v>
      </c>
      <c r="AO244" s="3">
        <v>0</v>
      </c>
      <c r="AP244" s="3">
        <f t="shared" si="1013"/>
        <v>0</v>
      </c>
      <c r="AQ244" s="3">
        <v>0</v>
      </c>
      <c r="AR244" s="3">
        <f t="shared" si="1006"/>
        <v>0</v>
      </c>
      <c r="AS244" s="3">
        <v>0</v>
      </c>
      <c r="AT244" s="3">
        <f t="shared" si="1007"/>
        <v>0</v>
      </c>
      <c r="AU244" s="3">
        <v>0</v>
      </c>
      <c r="AV244" s="3">
        <f t="shared" si="1008"/>
        <v>0</v>
      </c>
      <c r="AW244" s="3">
        <v>0</v>
      </c>
      <c r="AX244" s="3">
        <f t="shared" si="1009"/>
        <v>0</v>
      </c>
      <c r="AY244" s="3">
        <v>0</v>
      </c>
      <c r="AZ244" s="3">
        <f t="shared" si="851"/>
        <v>0</v>
      </c>
      <c r="BA244" s="30">
        <v>0</v>
      </c>
      <c r="BB244" s="35">
        <f t="shared" si="1010"/>
        <v>0</v>
      </c>
      <c r="BC244" s="82" t="s">
        <v>283</v>
      </c>
      <c r="BD244" s="82"/>
    </row>
    <row r="245" spans="1:56" ht="37.5" x14ac:dyDescent="0.3">
      <c r="A245" s="61" t="s">
        <v>236</v>
      </c>
      <c r="B245" s="38" t="s">
        <v>54</v>
      </c>
      <c r="C245" s="96" t="s">
        <v>96</v>
      </c>
      <c r="D245" s="4">
        <f>D247+D248</f>
        <v>0</v>
      </c>
      <c r="E245" s="4">
        <f>E247+E248</f>
        <v>0</v>
      </c>
      <c r="F245" s="4">
        <f t="shared" si="1011"/>
        <v>0</v>
      </c>
      <c r="G245" s="4">
        <f>G247+G248</f>
        <v>0</v>
      </c>
      <c r="H245" s="4">
        <f t="shared" si="993"/>
        <v>0</v>
      </c>
      <c r="I245" s="4">
        <f>I247+I248</f>
        <v>0</v>
      </c>
      <c r="J245" s="4">
        <f t="shared" si="994"/>
        <v>0</v>
      </c>
      <c r="K245" s="4">
        <f>K247+K248</f>
        <v>0</v>
      </c>
      <c r="L245" s="4">
        <f t="shared" si="995"/>
        <v>0</v>
      </c>
      <c r="M245" s="4">
        <f>M247+M248</f>
        <v>0</v>
      </c>
      <c r="N245" s="4">
        <f t="shared" si="996"/>
        <v>0</v>
      </c>
      <c r="O245" s="4">
        <f>O247+O248</f>
        <v>0</v>
      </c>
      <c r="P245" s="4">
        <f t="shared" si="997"/>
        <v>0</v>
      </c>
      <c r="Q245" s="4">
        <f>Q247+Q248</f>
        <v>0</v>
      </c>
      <c r="R245" s="3">
        <f t="shared" si="837"/>
        <v>0</v>
      </c>
      <c r="S245" s="32">
        <f>S247+S248</f>
        <v>0</v>
      </c>
      <c r="T245" s="3">
        <f t="shared" si="998"/>
        <v>0</v>
      </c>
      <c r="U245" s="27">
        <f>U247+U248</f>
        <v>0</v>
      </c>
      <c r="V245" s="35">
        <f t="shared" si="999"/>
        <v>0</v>
      </c>
      <c r="W245" s="4">
        <f t="shared" ref="W245:AN245" si="1014">W247+W248</f>
        <v>33031.4</v>
      </c>
      <c r="X245" s="4">
        <f t="shared" ref="X245:Z245" si="1015">X247+X248</f>
        <v>0</v>
      </c>
      <c r="Y245" s="4">
        <f t="shared" si="1012"/>
        <v>33031.4</v>
      </c>
      <c r="Z245" s="4">
        <f t="shared" si="1015"/>
        <v>0</v>
      </c>
      <c r="AA245" s="4">
        <f t="shared" si="1000"/>
        <v>33031.4</v>
      </c>
      <c r="AB245" s="4">
        <f t="shared" ref="AB245" si="1016">AB247+AB248</f>
        <v>0</v>
      </c>
      <c r="AC245" s="4">
        <f t="shared" si="1001"/>
        <v>33031.4</v>
      </c>
      <c r="AD245" s="4">
        <f t="shared" ref="AD245:AF245" si="1017">AD247+AD248</f>
        <v>0</v>
      </c>
      <c r="AE245" s="4">
        <f t="shared" si="1002"/>
        <v>33031.4</v>
      </c>
      <c r="AF245" s="4">
        <f t="shared" si="1017"/>
        <v>0</v>
      </c>
      <c r="AG245" s="4">
        <f t="shared" si="1003"/>
        <v>33031.4</v>
      </c>
      <c r="AH245" s="4">
        <f t="shared" ref="AH245:AJ245" si="1018">AH247+AH248</f>
        <v>0</v>
      </c>
      <c r="AI245" s="3">
        <f t="shared" si="844"/>
        <v>33031.4</v>
      </c>
      <c r="AJ245" s="32">
        <f t="shared" si="1018"/>
        <v>0</v>
      </c>
      <c r="AK245" s="3">
        <f t="shared" si="1004"/>
        <v>33031.4</v>
      </c>
      <c r="AL245" s="27">
        <f t="shared" ref="AL245" si="1019">AL247+AL248</f>
        <v>0</v>
      </c>
      <c r="AM245" s="35">
        <f t="shared" si="1005"/>
        <v>33031.4</v>
      </c>
      <c r="AN245" s="4">
        <f t="shared" si="1014"/>
        <v>0</v>
      </c>
      <c r="AO245" s="3">
        <f t="shared" ref="AO245:AQ245" si="1020">AO247+AO248</f>
        <v>0</v>
      </c>
      <c r="AP245" s="3">
        <f t="shared" si="1013"/>
        <v>0</v>
      </c>
      <c r="AQ245" s="3">
        <f t="shared" si="1020"/>
        <v>0</v>
      </c>
      <c r="AR245" s="3">
        <f t="shared" si="1006"/>
        <v>0</v>
      </c>
      <c r="AS245" s="3">
        <f t="shared" ref="AS245:AU245" si="1021">AS247+AS248</f>
        <v>0</v>
      </c>
      <c r="AT245" s="3">
        <f t="shared" si="1007"/>
        <v>0</v>
      </c>
      <c r="AU245" s="3">
        <f t="shared" si="1021"/>
        <v>0</v>
      </c>
      <c r="AV245" s="3">
        <f t="shared" si="1008"/>
        <v>0</v>
      </c>
      <c r="AW245" s="3">
        <f t="shared" ref="AW245:AY245" si="1022">AW247+AW248</f>
        <v>0</v>
      </c>
      <c r="AX245" s="3">
        <f t="shared" si="1009"/>
        <v>0</v>
      </c>
      <c r="AY245" s="3">
        <f t="shared" si="1022"/>
        <v>0</v>
      </c>
      <c r="AZ245" s="3">
        <f t="shared" si="851"/>
        <v>0</v>
      </c>
      <c r="BA245" s="30">
        <f t="shared" ref="BA245" si="1023">BA247+BA248</f>
        <v>0</v>
      </c>
      <c r="BB245" s="35">
        <f t="shared" si="1010"/>
        <v>0</v>
      </c>
      <c r="BC245" s="82"/>
      <c r="BD245" s="82"/>
    </row>
    <row r="246" spans="1:56" x14ac:dyDescent="0.3">
      <c r="A246" s="61"/>
      <c r="B246" s="38" t="s">
        <v>5</v>
      </c>
      <c r="C246" s="38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3"/>
      <c r="S246" s="32"/>
      <c r="T246" s="3"/>
      <c r="U246" s="27"/>
      <c r="V246" s="35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3"/>
      <c r="AJ246" s="32"/>
      <c r="AK246" s="3"/>
      <c r="AL246" s="27"/>
      <c r="AM246" s="35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0"/>
      <c r="BB246" s="35"/>
      <c r="BC246" s="82"/>
      <c r="BD246" s="82"/>
    </row>
    <row r="247" spans="1:56" s="5" customFormat="1" hidden="1" x14ac:dyDescent="0.3">
      <c r="A247" s="12"/>
      <c r="B247" s="1" t="s">
        <v>6</v>
      </c>
      <c r="C247" s="1"/>
      <c r="D247" s="4">
        <v>0</v>
      </c>
      <c r="E247" s="4">
        <v>0</v>
      </c>
      <c r="F247" s="4">
        <f t="shared" si="1011"/>
        <v>0</v>
      </c>
      <c r="G247" s="4">
        <v>0</v>
      </c>
      <c r="H247" s="4">
        <f t="shared" ref="H247:H249" si="1024">F247+G247</f>
        <v>0</v>
      </c>
      <c r="I247" s="4">
        <v>0</v>
      </c>
      <c r="J247" s="4">
        <f t="shared" ref="J247:J249" si="1025">H247+I247</f>
        <v>0</v>
      </c>
      <c r="K247" s="4">
        <v>0</v>
      </c>
      <c r="L247" s="4">
        <f t="shared" ref="L247:L249" si="1026">J247+K247</f>
        <v>0</v>
      </c>
      <c r="M247" s="4">
        <v>0</v>
      </c>
      <c r="N247" s="4">
        <f>L247+M247</f>
        <v>0</v>
      </c>
      <c r="O247" s="4">
        <v>0</v>
      </c>
      <c r="P247" s="4">
        <f>N247+O247</f>
        <v>0</v>
      </c>
      <c r="Q247" s="4">
        <v>0</v>
      </c>
      <c r="R247" s="4">
        <f t="shared" si="837"/>
        <v>0</v>
      </c>
      <c r="S247" s="32">
        <v>0</v>
      </c>
      <c r="T247" s="4">
        <f t="shared" ref="T247:T249" si="1027">R247+S247</f>
        <v>0</v>
      </c>
      <c r="U247" s="27">
        <v>0</v>
      </c>
      <c r="V247" s="4">
        <f t="shared" ref="V247:V249" si="1028">T247+U247</f>
        <v>0</v>
      </c>
      <c r="W247" s="4">
        <v>8257.9</v>
      </c>
      <c r="X247" s="4"/>
      <c r="Y247" s="4">
        <f t="shared" si="1012"/>
        <v>8257.9</v>
      </c>
      <c r="Z247" s="4"/>
      <c r="AA247" s="4">
        <f t="shared" ref="AA247:AA249" si="1029">Y247+Z247</f>
        <v>8257.9</v>
      </c>
      <c r="AB247" s="4"/>
      <c r="AC247" s="4">
        <f t="shared" ref="AC247:AC249" si="1030">AA247+AB247</f>
        <v>8257.9</v>
      </c>
      <c r="AD247" s="4"/>
      <c r="AE247" s="4">
        <f t="shared" ref="AE247:AE249" si="1031">AC247+AD247</f>
        <v>8257.9</v>
      </c>
      <c r="AF247" s="4">
        <v>-0.05</v>
      </c>
      <c r="AG247" s="4">
        <f t="shared" ref="AG247:AG249" si="1032">AE247+AF247</f>
        <v>8257.85</v>
      </c>
      <c r="AH247" s="4"/>
      <c r="AI247" s="4">
        <f t="shared" si="844"/>
        <v>8257.85</v>
      </c>
      <c r="AJ247" s="32"/>
      <c r="AK247" s="4">
        <f t="shared" ref="AK247:AK249" si="1033">AI247+AJ247</f>
        <v>8257.85</v>
      </c>
      <c r="AL247" s="27"/>
      <c r="AM247" s="4">
        <f t="shared" ref="AM247:AM249" si="1034">AK247+AL247</f>
        <v>8257.85</v>
      </c>
      <c r="AN247" s="3">
        <v>0</v>
      </c>
      <c r="AO247" s="3">
        <v>0</v>
      </c>
      <c r="AP247" s="3">
        <f t="shared" si="1013"/>
        <v>0</v>
      </c>
      <c r="AQ247" s="3">
        <v>0</v>
      </c>
      <c r="AR247" s="3">
        <f t="shared" ref="AR247:AR249" si="1035">AP247+AQ247</f>
        <v>0</v>
      </c>
      <c r="AS247" s="3">
        <v>0</v>
      </c>
      <c r="AT247" s="3">
        <f t="shared" ref="AT247:AT249" si="1036">AR247+AS247</f>
        <v>0</v>
      </c>
      <c r="AU247" s="3">
        <v>0</v>
      </c>
      <c r="AV247" s="3">
        <f t="shared" ref="AV247:AV249" si="1037">AT247+AU247</f>
        <v>0</v>
      </c>
      <c r="AW247" s="3">
        <v>0</v>
      </c>
      <c r="AX247" s="3">
        <f t="shared" ref="AX247:AX249" si="1038">AV247+AW247</f>
        <v>0</v>
      </c>
      <c r="AY247" s="3">
        <v>0</v>
      </c>
      <c r="AZ247" s="3">
        <f t="shared" si="851"/>
        <v>0</v>
      </c>
      <c r="BA247" s="30">
        <v>0</v>
      </c>
      <c r="BB247" s="3">
        <f t="shared" ref="BB247:BB249" si="1039">AZ247+BA247</f>
        <v>0</v>
      </c>
      <c r="BC247" s="5" t="s">
        <v>285</v>
      </c>
      <c r="BD247" s="5">
        <v>0</v>
      </c>
    </row>
    <row r="248" spans="1:56" x14ac:dyDescent="0.3">
      <c r="A248" s="61"/>
      <c r="B248" s="38" t="s">
        <v>21</v>
      </c>
      <c r="C248" s="38"/>
      <c r="D248" s="4">
        <v>0</v>
      </c>
      <c r="E248" s="4">
        <v>0</v>
      </c>
      <c r="F248" s="4">
        <f t="shared" si="1011"/>
        <v>0</v>
      </c>
      <c r="G248" s="4">
        <v>0</v>
      </c>
      <c r="H248" s="4">
        <f t="shared" si="1024"/>
        <v>0</v>
      </c>
      <c r="I248" s="4">
        <v>0</v>
      </c>
      <c r="J248" s="4">
        <f t="shared" si="1025"/>
        <v>0</v>
      </c>
      <c r="K248" s="4">
        <v>0</v>
      </c>
      <c r="L248" s="4">
        <f t="shared" si="1026"/>
        <v>0</v>
      </c>
      <c r="M248" s="4">
        <v>0</v>
      </c>
      <c r="N248" s="4">
        <f>L248+M248</f>
        <v>0</v>
      </c>
      <c r="O248" s="4">
        <v>0</v>
      </c>
      <c r="P248" s="4">
        <f>N248+O248</f>
        <v>0</v>
      </c>
      <c r="Q248" s="4">
        <v>0</v>
      </c>
      <c r="R248" s="3">
        <f t="shared" si="837"/>
        <v>0</v>
      </c>
      <c r="S248" s="32">
        <v>0</v>
      </c>
      <c r="T248" s="3">
        <f t="shared" si="1027"/>
        <v>0</v>
      </c>
      <c r="U248" s="27">
        <v>0</v>
      </c>
      <c r="V248" s="35">
        <f t="shared" si="1028"/>
        <v>0</v>
      </c>
      <c r="W248" s="4">
        <v>24773.5</v>
      </c>
      <c r="X248" s="4"/>
      <c r="Y248" s="4">
        <f t="shared" si="1012"/>
        <v>24773.5</v>
      </c>
      <c r="Z248" s="4"/>
      <c r="AA248" s="4">
        <f t="shared" si="1029"/>
        <v>24773.5</v>
      </c>
      <c r="AB248" s="4"/>
      <c r="AC248" s="4">
        <f t="shared" si="1030"/>
        <v>24773.5</v>
      </c>
      <c r="AD248" s="4"/>
      <c r="AE248" s="4">
        <f t="shared" si="1031"/>
        <v>24773.5</v>
      </c>
      <c r="AF248" s="4">
        <v>0.05</v>
      </c>
      <c r="AG248" s="4">
        <f t="shared" si="1032"/>
        <v>24773.55</v>
      </c>
      <c r="AH248" s="4"/>
      <c r="AI248" s="3">
        <f t="shared" si="844"/>
        <v>24773.55</v>
      </c>
      <c r="AJ248" s="32"/>
      <c r="AK248" s="3">
        <f t="shared" si="1033"/>
        <v>24773.55</v>
      </c>
      <c r="AL248" s="27"/>
      <c r="AM248" s="35">
        <f t="shared" si="1034"/>
        <v>24773.55</v>
      </c>
      <c r="AN248" s="3">
        <v>0</v>
      </c>
      <c r="AO248" s="3">
        <v>0</v>
      </c>
      <c r="AP248" s="3">
        <f t="shared" si="1013"/>
        <v>0</v>
      </c>
      <c r="AQ248" s="3">
        <v>0</v>
      </c>
      <c r="AR248" s="3">
        <f t="shared" si="1035"/>
        <v>0</v>
      </c>
      <c r="AS248" s="3">
        <v>0</v>
      </c>
      <c r="AT248" s="3">
        <f t="shared" si="1036"/>
        <v>0</v>
      </c>
      <c r="AU248" s="3">
        <v>0</v>
      </c>
      <c r="AV248" s="3">
        <f t="shared" si="1037"/>
        <v>0</v>
      </c>
      <c r="AW248" s="3">
        <v>0</v>
      </c>
      <c r="AX248" s="3">
        <f t="shared" si="1038"/>
        <v>0</v>
      </c>
      <c r="AY248" s="3">
        <v>0</v>
      </c>
      <c r="AZ248" s="3">
        <f t="shared" si="851"/>
        <v>0</v>
      </c>
      <c r="BA248" s="30">
        <v>0</v>
      </c>
      <c r="BB248" s="35">
        <f t="shared" si="1039"/>
        <v>0</v>
      </c>
      <c r="BC248" s="82" t="s">
        <v>295</v>
      </c>
      <c r="BD248" s="82"/>
    </row>
    <row r="249" spans="1:56" ht="37.5" x14ac:dyDescent="0.3">
      <c r="A249" s="61" t="s">
        <v>237</v>
      </c>
      <c r="B249" s="38" t="s">
        <v>55</v>
      </c>
      <c r="C249" s="96" t="s">
        <v>96</v>
      </c>
      <c r="D249" s="4">
        <f>D251+D252</f>
        <v>0</v>
      </c>
      <c r="E249" s="4">
        <f>E251+E252</f>
        <v>0</v>
      </c>
      <c r="F249" s="4">
        <f t="shared" si="1011"/>
        <v>0</v>
      </c>
      <c r="G249" s="4">
        <f>G251+G252</f>
        <v>0</v>
      </c>
      <c r="H249" s="4">
        <f t="shared" si="1024"/>
        <v>0</v>
      </c>
      <c r="I249" s="4">
        <f>I251+I252</f>
        <v>0</v>
      </c>
      <c r="J249" s="4">
        <f t="shared" si="1025"/>
        <v>0</v>
      </c>
      <c r="K249" s="4">
        <f>K251+K252</f>
        <v>0</v>
      </c>
      <c r="L249" s="4">
        <f t="shared" si="1026"/>
        <v>0</v>
      </c>
      <c r="M249" s="4">
        <f>M251+M252</f>
        <v>0</v>
      </c>
      <c r="N249" s="4">
        <f>L249+M249</f>
        <v>0</v>
      </c>
      <c r="O249" s="4">
        <f>O251+O252</f>
        <v>0</v>
      </c>
      <c r="P249" s="4">
        <f>N249+O249</f>
        <v>0</v>
      </c>
      <c r="Q249" s="4">
        <f>Q251+Q252</f>
        <v>0</v>
      </c>
      <c r="R249" s="3">
        <f t="shared" si="837"/>
        <v>0</v>
      </c>
      <c r="S249" s="32">
        <f>S251+S252</f>
        <v>0</v>
      </c>
      <c r="T249" s="3">
        <f t="shared" si="1027"/>
        <v>0</v>
      </c>
      <c r="U249" s="27">
        <f>U251+U252</f>
        <v>0</v>
      </c>
      <c r="V249" s="35">
        <f t="shared" si="1028"/>
        <v>0</v>
      </c>
      <c r="W249" s="4">
        <f t="shared" ref="W249:AN249" si="1040">W251+W252</f>
        <v>19415.8</v>
      </c>
      <c r="X249" s="4">
        <f t="shared" ref="X249:Z249" si="1041">X251+X252</f>
        <v>0</v>
      </c>
      <c r="Y249" s="4">
        <f t="shared" si="1012"/>
        <v>19415.8</v>
      </c>
      <c r="Z249" s="4">
        <f t="shared" si="1041"/>
        <v>0</v>
      </c>
      <c r="AA249" s="4">
        <f t="shared" si="1029"/>
        <v>19415.8</v>
      </c>
      <c r="AB249" s="4">
        <f t="shared" ref="AB249" si="1042">AB251+AB252</f>
        <v>0</v>
      </c>
      <c r="AC249" s="4">
        <f t="shared" si="1030"/>
        <v>19415.8</v>
      </c>
      <c r="AD249" s="4">
        <f t="shared" ref="AD249:AF249" si="1043">AD251+AD252</f>
        <v>0</v>
      </c>
      <c r="AE249" s="4">
        <f t="shared" si="1031"/>
        <v>19415.8</v>
      </c>
      <c r="AF249" s="4">
        <f t="shared" si="1043"/>
        <v>0</v>
      </c>
      <c r="AG249" s="4">
        <f t="shared" si="1032"/>
        <v>19415.8</v>
      </c>
      <c r="AH249" s="4">
        <f t="shared" ref="AH249:AJ249" si="1044">AH251+AH252</f>
        <v>0</v>
      </c>
      <c r="AI249" s="3">
        <f t="shared" si="844"/>
        <v>19415.8</v>
      </c>
      <c r="AJ249" s="32">
        <f t="shared" si="1044"/>
        <v>0</v>
      </c>
      <c r="AK249" s="3">
        <f t="shared" si="1033"/>
        <v>19415.8</v>
      </c>
      <c r="AL249" s="27">
        <f t="shared" ref="AL249" si="1045">AL251+AL252</f>
        <v>0</v>
      </c>
      <c r="AM249" s="35">
        <f t="shared" si="1034"/>
        <v>19415.8</v>
      </c>
      <c r="AN249" s="4">
        <f t="shared" si="1040"/>
        <v>0</v>
      </c>
      <c r="AO249" s="3">
        <f t="shared" ref="AO249:AQ249" si="1046">AO251+AO252</f>
        <v>0</v>
      </c>
      <c r="AP249" s="3">
        <f t="shared" si="1013"/>
        <v>0</v>
      </c>
      <c r="AQ249" s="3">
        <f t="shared" si="1046"/>
        <v>0</v>
      </c>
      <c r="AR249" s="3">
        <f t="shared" si="1035"/>
        <v>0</v>
      </c>
      <c r="AS249" s="3">
        <f t="shared" ref="AS249:AU249" si="1047">AS251+AS252</f>
        <v>0</v>
      </c>
      <c r="AT249" s="3">
        <f t="shared" si="1036"/>
        <v>0</v>
      </c>
      <c r="AU249" s="3">
        <f t="shared" si="1047"/>
        <v>0</v>
      </c>
      <c r="AV249" s="3">
        <f t="shared" si="1037"/>
        <v>0</v>
      </c>
      <c r="AW249" s="3">
        <f t="shared" ref="AW249:AY249" si="1048">AW251+AW252</f>
        <v>0</v>
      </c>
      <c r="AX249" s="3">
        <f t="shared" si="1038"/>
        <v>0</v>
      </c>
      <c r="AY249" s="3">
        <f t="shared" si="1048"/>
        <v>0</v>
      </c>
      <c r="AZ249" s="3">
        <f t="shared" si="851"/>
        <v>0</v>
      </c>
      <c r="BA249" s="30">
        <f t="shared" ref="BA249" si="1049">BA251+BA252</f>
        <v>0</v>
      </c>
      <c r="BB249" s="35">
        <f t="shared" si="1039"/>
        <v>0</v>
      </c>
      <c r="BC249" s="82"/>
      <c r="BD249" s="82"/>
    </row>
    <row r="250" spans="1:56" x14ac:dyDescent="0.3">
      <c r="A250" s="61"/>
      <c r="B250" s="38" t="s">
        <v>5</v>
      </c>
      <c r="C250" s="38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3"/>
      <c r="S250" s="32"/>
      <c r="T250" s="3"/>
      <c r="U250" s="27"/>
      <c r="V250" s="35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3"/>
      <c r="AJ250" s="32"/>
      <c r="AK250" s="3"/>
      <c r="AL250" s="27"/>
      <c r="AM250" s="35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0"/>
      <c r="BB250" s="35"/>
      <c r="BC250" s="82"/>
      <c r="BD250" s="82"/>
    </row>
    <row r="251" spans="1:56" s="5" customFormat="1" hidden="1" x14ac:dyDescent="0.3">
      <c r="A251" s="12"/>
      <c r="B251" s="1" t="s">
        <v>6</v>
      </c>
      <c r="C251" s="1"/>
      <c r="D251" s="4">
        <v>0</v>
      </c>
      <c r="E251" s="4">
        <v>0</v>
      </c>
      <c r="F251" s="4">
        <f t="shared" si="1011"/>
        <v>0</v>
      </c>
      <c r="G251" s="4">
        <v>0</v>
      </c>
      <c r="H251" s="4">
        <f t="shared" ref="H251:H253" si="1050">F251+G251</f>
        <v>0</v>
      </c>
      <c r="I251" s="4">
        <v>0</v>
      </c>
      <c r="J251" s="4">
        <f t="shared" ref="J251:J253" si="1051">H251+I251</f>
        <v>0</v>
      </c>
      <c r="K251" s="4">
        <v>0</v>
      </c>
      <c r="L251" s="4">
        <f t="shared" ref="L251:L253" si="1052">J251+K251</f>
        <v>0</v>
      </c>
      <c r="M251" s="4">
        <v>0</v>
      </c>
      <c r="N251" s="4">
        <f>L251+M251</f>
        <v>0</v>
      </c>
      <c r="O251" s="4">
        <v>0</v>
      </c>
      <c r="P251" s="4">
        <f>N251+O251</f>
        <v>0</v>
      </c>
      <c r="Q251" s="4">
        <v>0</v>
      </c>
      <c r="R251" s="4">
        <f t="shared" si="837"/>
        <v>0</v>
      </c>
      <c r="S251" s="32">
        <v>0</v>
      </c>
      <c r="T251" s="4">
        <f t="shared" ref="T251:T253" si="1053">R251+S251</f>
        <v>0</v>
      </c>
      <c r="U251" s="27">
        <v>0</v>
      </c>
      <c r="V251" s="4">
        <f t="shared" ref="V251:V253" si="1054">T251+U251</f>
        <v>0</v>
      </c>
      <c r="W251" s="4">
        <v>4853.8999999999996</v>
      </c>
      <c r="X251" s="4"/>
      <c r="Y251" s="4">
        <f t="shared" si="1012"/>
        <v>4853.8999999999996</v>
      </c>
      <c r="Z251" s="4"/>
      <c r="AA251" s="4">
        <f t="shared" ref="AA251:AA253" si="1055">Y251+Z251</f>
        <v>4853.8999999999996</v>
      </c>
      <c r="AB251" s="4"/>
      <c r="AC251" s="4">
        <f t="shared" ref="AC251:AC253" si="1056">AA251+AB251</f>
        <v>4853.8999999999996</v>
      </c>
      <c r="AD251" s="4"/>
      <c r="AE251" s="4">
        <f t="shared" ref="AE251:AE253" si="1057">AC251+AD251</f>
        <v>4853.8999999999996</v>
      </c>
      <c r="AF251" s="4">
        <v>0.05</v>
      </c>
      <c r="AG251" s="4">
        <f t="shared" ref="AG251:AG253" si="1058">AE251+AF251</f>
        <v>4853.95</v>
      </c>
      <c r="AH251" s="4"/>
      <c r="AI251" s="4">
        <f t="shared" si="844"/>
        <v>4853.95</v>
      </c>
      <c r="AJ251" s="32"/>
      <c r="AK251" s="4">
        <f t="shared" ref="AK251:AK253" si="1059">AI251+AJ251</f>
        <v>4853.95</v>
      </c>
      <c r="AL251" s="27"/>
      <c r="AM251" s="4">
        <f t="shared" ref="AM251:AM253" si="1060">AK251+AL251</f>
        <v>4853.95</v>
      </c>
      <c r="AN251" s="3">
        <v>0</v>
      </c>
      <c r="AO251" s="3">
        <v>0</v>
      </c>
      <c r="AP251" s="3">
        <f t="shared" si="1013"/>
        <v>0</v>
      </c>
      <c r="AQ251" s="3">
        <v>0</v>
      </c>
      <c r="AR251" s="3">
        <f t="shared" ref="AR251:AR253" si="1061">AP251+AQ251</f>
        <v>0</v>
      </c>
      <c r="AS251" s="3">
        <v>0</v>
      </c>
      <c r="AT251" s="3">
        <f t="shared" ref="AT251:AT253" si="1062">AR251+AS251</f>
        <v>0</v>
      </c>
      <c r="AU251" s="3">
        <v>0</v>
      </c>
      <c r="AV251" s="3">
        <f t="shared" ref="AV251:AV253" si="1063">AT251+AU251</f>
        <v>0</v>
      </c>
      <c r="AW251" s="3">
        <v>0</v>
      </c>
      <c r="AX251" s="3">
        <f t="shared" ref="AX251:AX253" si="1064">AV251+AW251</f>
        <v>0</v>
      </c>
      <c r="AY251" s="3">
        <v>0</v>
      </c>
      <c r="AZ251" s="3">
        <f t="shared" si="851"/>
        <v>0</v>
      </c>
      <c r="BA251" s="30">
        <v>0</v>
      </c>
      <c r="BB251" s="3">
        <f t="shared" ref="BB251:BB253" si="1065">AZ251+BA251</f>
        <v>0</v>
      </c>
      <c r="BC251" s="5" t="s">
        <v>292</v>
      </c>
      <c r="BD251" s="5">
        <v>0</v>
      </c>
    </row>
    <row r="252" spans="1:56" x14ac:dyDescent="0.3">
      <c r="A252" s="61"/>
      <c r="B252" s="38" t="s">
        <v>21</v>
      </c>
      <c r="C252" s="38"/>
      <c r="D252" s="4">
        <v>0</v>
      </c>
      <c r="E252" s="4">
        <v>0</v>
      </c>
      <c r="F252" s="4">
        <f t="shared" si="1011"/>
        <v>0</v>
      </c>
      <c r="G252" s="4">
        <v>0</v>
      </c>
      <c r="H252" s="4">
        <f t="shared" si="1050"/>
        <v>0</v>
      </c>
      <c r="I252" s="4">
        <v>0</v>
      </c>
      <c r="J252" s="4">
        <f t="shared" si="1051"/>
        <v>0</v>
      </c>
      <c r="K252" s="4">
        <v>0</v>
      </c>
      <c r="L252" s="4">
        <f t="shared" si="1052"/>
        <v>0</v>
      </c>
      <c r="M252" s="4">
        <v>0</v>
      </c>
      <c r="N252" s="4">
        <f>L252+M252</f>
        <v>0</v>
      </c>
      <c r="O252" s="4">
        <v>0</v>
      </c>
      <c r="P252" s="4">
        <f>N252+O252</f>
        <v>0</v>
      </c>
      <c r="Q252" s="4">
        <v>0</v>
      </c>
      <c r="R252" s="3">
        <f t="shared" si="837"/>
        <v>0</v>
      </c>
      <c r="S252" s="32">
        <v>0</v>
      </c>
      <c r="T252" s="3">
        <f t="shared" si="1053"/>
        <v>0</v>
      </c>
      <c r="U252" s="27">
        <v>0</v>
      </c>
      <c r="V252" s="35">
        <f t="shared" si="1054"/>
        <v>0</v>
      </c>
      <c r="W252" s="4">
        <v>14561.9</v>
      </c>
      <c r="X252" s="4"/>
      <c r="Y252" s="4">
        <f t="shared" si="1012"/>
        <v>14561.9</v>
      </c>
      <c r="Z252" s="4"/>
      <c r="AA252" s="4">
        <f t="shared" si="1055"/>
        <v>14561.9</v>
      </c>
      <c r="AB252" s="4"/>
      <c r="AC252" s="4">
        <f t="shared" si="1056"/>
        <v>14561.9</v>
      </c>
      <c r="AD252" s="4"/>
      <c r="AE252" s="4">
        <f t="shared" si="1057"/>
        <v>14561.9</v>
      </c>
      <c r="AF252" s="4">
        <v>-0.05</v>
      </c>
      <c r="AG252" s="4">
        <f t="shared" si="1058"/>
        <v>14561.85</v>
      </c>
      <c r="AH252" s="4"/>
      <c r="AI252" s="3">
        <f t="shared" si="844"/>
        <v>14561.85</v>
      </c>
      <c r="AJ252" s="32"/>
      <c r="AK252" s="3">
        <f t="shared" si="1059"/>
        <v>14561.85</v>
      </c>
      <c r="AL252" s="27"/>
      <c r="AM252" s="35">
        <f t="shared" si="1060"/>
        <v>14561.85</v>
      </c>
      <c r="AN252" s="3">
        <v>0</v>
      </c>
      <c r="AO252" s="3">
        <v>0</v>
      </c>
      <c r="AP252" s="3">
        <f t="shared" si="1013"/>
        <v>0</v>
      </c>
      <c r="AQ252" s="3">
        <v>0</v>
      </c>
      <c r="AR252" s="3">
        <f t="shared" si="1061"/>
        <v>0</v>
      </c>
      <c r="AS252" s="3">
        <v>0</v>
      </c>
      <c r="AT252" s="3">
        <f t="shared" si="1062"/>
        <v>0</v>
      </c>
      <c r="AU252" s="3">
        <v>0</v>
      </c>
      <c r="AV252" s="3">
        <f t="shared" si="1063"/>
        <v>0</v>
      </c>
      <c r="AW252" s="3">
        <v>0</v>
      </c>
      <c r="AX252" s="3">
        <f t="shared" si="1064"/>
        <v>0</v>
      </c>
      <c r="AY252" s="3">
        <v>0</v>
      </c>
      <c r="AZ252" s="3">
        <f t="shared" si="851"/>
        <v>0</v>
      </c>
      <c r="BA252" s="30">
        <v>0</v>
      </c>
      <c r="BB252" s="35">
        <f t="shared" si="1065"/>
        <v>0</v>
      </c>
      <c r="BC252" s="82" t="s">
        <v>295</v>
      </c>
      <c r="BD252" s="82"/>
    </row>
    <row r="253" spans="1:56" ht="37.5" x14ac:dyDescent="0.3">
      <c r="A253" s="61" t="s">
        <v>238</v>
      </c>
      <c r="B253" s="38" t="s">
        <v>97</v>
      </c>
      <c r="C253" s="96" t="s">
        <v>96</v>
      </c>
      <c r="D253" s="4">
        <f>D255+D256</f>
        <v>0</v>
      </c>
      <c r="E253" s="4">
        <f>E255+E256</f>
        <v>0</v>
      </c>
      <c r="F253" s="4">
        <f t="shared" si="1011"/>
        <v>0</v>
      </c>
      <c r="G253" s="4">
        <f>G255+G256</f>
        <v>0</v>
      </c>
      <c r="H253" s="4">
        <f t="shared" si="1050"/>
        <v>0</v>
      </c>
      <c r="I253" s="4">
        <f>I255+I256</f>
        <v>0</v>
      </c>
      <c r="J253" s="4">
        <f t="shared" si="1051"/>
        <v>0</v>
      </c>
      <c r="K253" s="4">
        <f>K255+K256</f>
        <v>0</v>
      </c>
      <c r="L253" s="4">
        <f t="shared" si="1052"/>
        <v>0</v>
      </c>
      <c r="M253" s="4">
        <f>M255+M256</f>
        <v>0</v>
      </c>
      <c r="N253" s="4">
        <f>L253+M253</f>
        <v>0</v>
      </c>
      <c r="O253" s="4">
        <f>O255+O256</f>
        <v>0</v>
      </c>
      <c r="P253" s="4">
        <f>N253+O253</f>
        <v>0</v>
      </c>
      <c r="Q253" s="4">
        <f>Q255+Q256</f>
        <v>0</v>
      </c>
      <c r="R253" s="3">
        <f t="shared" si="837"/>
        <v>0</v>
      </c>
      <c r="S253" s="32">
        <f>S255+S256</f>
        <v>0</v>
      </c>
      <c r="T253" s="3">
        <f t="shared" si="1053"/>
        <v>0</v>
      </c>
      <c r="U253" s="27">
        <f>U255+U256</f>
        <v>0</v>
      </c>
      <c r="V253" s="35">
        <f t="shared" si="1054"/>
        <v>0</v>
      </c>
      <c r="W253" s="4">
        <f t="shared" ref="W253:AN253" si="1066">W255+W256</f>
        <v>100000</v>
      </c>
      <c r="X253" s="4">
        <f t="shared" ref="X253:Z253" si="1067">X255+X256</f>
        <v>0</v>
      </c>
      <c r="Y253" s="4">
        <f t="shared" si="1012"/>
        <v>100000</v>
      </c>
      <c r="Z253" s="4">
        <f t="shared" si="1067"/>
        <v>0</v>
      </c>
      <c r="AA253" s="4">
        <f t="shared" si="1055"/>
        <v>100000</v>
      </c>
      <c r="AB253" s="4">
        <f t="shared" ref="AB253" si="1068">AB255+AB256</f>
        <v>0</v>
      </c>
      <c r="AC253" s="4">
        <f t="shared" si="1056"/>
        <v>100000</v>
      </c>
      <c r="AD253" s="4">
        <f t="shared" ref="AD253:AF253" si="1069">AD255+AD256</f>
        <v>0</v>
      </c>
      <c r="AE253" s="4">
        <f t="shared" si="1057"/>
        <v>100000</v>
      </c>
      <c r="AF253" s="4">
        <f t="shared" si="1069"/>
        <v>0</v>
      </c>
      <c r="AG253" s="4">
        <f t="shared" si="1058"/>
        <v>100000</v>
      </c>
      <c r="AH253" s="4">
        <f t="shared" ref="AH253:AJ253" si="1070">AH255+AH256</f>
        <v>0</v>
      </c>
      <c r="AI253" s="3">
        <f t="shared" si="844"/>
        <v>100000</v>
      </c>
      <c r="AJ253" s="32">
        <f t="shared" si="1070"/>
        <v>0</v>
      </c>
      <c r="AK253" s="3">
        <f t="shared" si="1059"/>
        <v>100000</v>
      </c>
      <c r="AL253" s="27">
        <f t="shared" ref="AL253" si="1071">AL255+AL256</f>
        <v>0</v>
      </c>
      <c r="AM253" s="35">
        <f t="shared" si="1060"/>
        <v>100000</v>
      </c>
      <c r="AN253" s="4">
        <f t="shared" si="1066"/>
        <v>999358.3</v>
      </c>
      <c r="AO253" s="3">
        <f t="shared" ref="AO253:AQ253" si="1072">AO255+AO256</f>
        <v>0</v>
      </c>
      <c r="AP253" s="3">
        <f t="shared" si="1013"/>
        <v>999358.3</v>
      </c>
      <c r="AQ253" s="3">
        <f t="shared" si="1072"/>
        <v>0</v>
      </c>
      <c r="AR253" s="3">
        <f t="shared" si="1061"/>
        <v>999358.3</v>
      </c>
      <c r="AS253" s="3">
        <f t="shared" ref="AS253:AU253" si="1073">AS255+AS256</f>
        <v>0</v>
      </c>
      <c r="AT253" s="3">
        <f t="shared" si="1062"/>
        <v>999358.3</v>
      </c>
      <c r="AU253" s="3">
        <f t="shared" si="1073"/>
        <v>0</v>
      </c>
      <c r="AV253" s="3">
        <f t="shared" si="1063"/>
        <v>999358.3</v>
      </c>
      <c r="AW253" s="3">
        <f t="shared" ref="AW253:AY253" si="1074">AW255+AW256</f>
        <v>0</v>
      </c>
      <c r="AX253" s="3">
        <f t="shared" si="1064"/>
        <v>999358.3</v>
      </c>
      <c r="AY253" s="3">
        <f t="shared" si="1074"/>
        <v>0</v>
      </c>
      <c r="AZ253" s="3">
        <f t="shared" si="851"/>
        <v>999358.3</v>
      </c>
      <c r="BA253" s="30">
        <f t="shared" ref="BA253" si="1075">BA255+BA256</f>
        <v>0</v>
      </c>
      <c r="BB253" s="35">
        <f t="shared" si="1065"/>
        <v>999358.3</v>
      </c>
      <c r="BC253" s="82"/>
      <c r="BD253" s="82"/>
    </row>
    <row r="254" spans="1:56" x14ac:dyDescent="0.3">
      <c r="A254" s="61"/>
      <c r="B254" s="38" t="s">
        <v>5</v>
      </c>
      <c r="C254" s="38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3"/>
      <c r="S254" s="32"/>
      <c r="T254" s="3"/>
      <c r="U254" s="27"/>
      <c r="V254" s="35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3"/>
      <c r="AJ254" s="32"/>
      <c r="AK254" s="3"/>
      <c r="AL254" s="27"/>
      <c r="AM254" s="35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0"/>
      <c r="BB254" s="35"/>
      <c r="BC254" s="82"/>
      <c r="BD254" s="82"/>
    </row>
    <row r="255" spans="1:56" s="5" customFormat="1" hidden="1" x14ac:dyDescent="0.3">
      <c r="A255" s="12"/>
      <c r="B255" s="1" t="s">
        <v>6</v>
      </c>
      <c r="C255" s="1"/>
      <c r="D255" s="4">
        <v>0</v>
      </c>
      <c r="E255" s="4">
        <v>0</v>
      </c>
      <c r="F255" s="4">
        <f t="shared" si="1011"/>
        <v>0</v>
      </c>
      <c r="G255" s="4">
        <v>0</v>
      </c>
      <c r="H255" s="4">
        <f t="shared" ref="H255:H279" si="1076">F255+G255</f>
        <v>0</v>
      </c>
      <c r="I255" s="4">
        <v>0</v>
      </c>
      <c r="J255" s="4">
        <f t="shared" ref="J255:J257" si="1077">H255+I255</f>
        <v>0</v>
      </c>
      <c r="K255" s="4">
        <v>0</v>
      </c>
      <c r="L255" s="4">
        <f t="shared" ref="L255:L257" si="1078">J255+K255</f>
        <v>0</v>
      </c>
      <c r="M255" s="4">
        <v>0</v>
      </c>
      <c r="N255" s="4">
        <f>L255+M255</f>
        <v>0</v>
      </c>
      <c r="O255" s="4">
        <v>0</v>
      </c>
      <c r="P255" s="4">
        <f>N255+O255</f>
        <v>0</v>
      </c>
      <c r="Q255" s="4">
        <v>0</v>
      </c>
      <c r="R255" s="4">
        <f t="shared" si="837"/>
        <v>0</v>
      </c>
      <c r="S255" s="32">
        <v>0</v>
      </c>
      <c r="T255" s="4">
        <f t="shared" ref="T255:T257" si="1079">R255+S255</f>
        <v>0</v>
      </c>
      <c r="U255" s="27">
        <v>0</v>
      </c>
      <c r="V255" s="4">
        <f t="shared" ref="V255:V257" si="1080">T255+U255</f>
        <v>0</v>
      </c>
      <c r="W255" s="4">
        <v>25000</v>
      </c>
      <c r="X255" s="4"/>
      <c r="Y255" s="4">
        <f t="shared" si="1012"/>
        <v>25000</v>
      </c>
      <c r="Z255" s="4"/>
      <c r="AA255" s="4">
        <f t="shared" ref="AA255:AA279" si="1081">Y255+Z255</f>
        <v>25000</v>
      </c>
      <c r="AB255" s="4"/>
      <c r="AC255" s="4">
        <f t="shared" ref="AC255:AC257" si="1082">AA255+AB255</f>
        <v>25000</v>
      </c>
      <c r="AD255" s="4"/>
      <c r="AE255" s="4">
        <f t="shared" ref="AE255:AE257" si="1083">AC255+AD255</f>
        <v>25000</v>
      </c>
      <c r="AF255" s="4"/>
      <c r="AG255" s="4">
        <f t="shared" ref="AG255:AG257" si="1084">AE255+AF255</f>
        <v>25000</v>
      </c>
      <c r="AH255" s="4"/>
      <c r="AI255" s="4">
        <f t="shared" si="844"/>
        <v>25000</v>
      </c>
      <c r="AJ255" s="32"/>
      <c r="AK255" s="4">
        <f t="shared" ref="AK255:AK257" si="1085">AI255+AJ255</f>
        <v>25000</v>
      </c>
      <c r="AL255" s="27"/>
      <c r="AM255" s="4">
        <f t="shared" ref="AM255:AM257" si="1086">AK255+AL255</f>
        <v>25000</v>
      </c>
      <c r="AN255" s="3">
        <v>284496.90000000002</v>
      </c>
      <c r="AO255" s="3"/>
      <c r="AP255" s="3">
        <f t="shared" si="1013"/>
        <v>284496.90000000002</v>
      </c>
      <c r="AQ255" s="3"/>
      <c r="AR255" s="3">
        <f t="shared" ref="AR255:AR279" si="1087">AP255+AQ255</f>
        <v>284496.90000000002</v>
      </c>
      <c r="AS255" s="3"/>
      <c r="AT255" s="3">
        <f t="shared" ref="AT255:AT257" si="1088">AR255+AS255</f>
        <v>284496.90000000002</v>
      </c>
      <c r="AU255" s="3"/>
      <c r="AV255" s="3">
        <f t="shared" ref="AV255:AV257" si="1089">AT255+AU255</f>
        <v>284496.90000000002</v>
      </c>
      <c r="AW255" s="3"/>
      <c r="AX255" s="3">
        <f t="shared" ref="AX255:AX257" si="1090">AV255+AW255</f>
        <v>284496.90000000002</v>
      </c>
      <c r="AY255" s="3"/>
      <c r="AZ255" s="3">
        <f t="shared" si="851"/>
        <v>284496.90000000002</v>
      </c>
      <c r="BA255" s="30"/>
      <c r="BB255" s="3">
        <f t="shared" ref="BB255:BB257" si="1091">AZ255+BA255</f>
        <v>284496.90000000002</v>
      </c>
      <c r="BC255" s="5" t="s">
        <v>293</v>
      </c>
      <c r="BD255" s="5">
        <v>0</v>
      </c>
    </row>
    <row r="256" spans="1:56" x14ac:dyDescent="0.3">
      <c r="A256" s="61"/>
      <c r="B256" s="38" t="s">
        <v>21</v>
      </c>
      <c r="C256" s="38"/>
      <c r="D256" s="4">
        <v>0</v>
      </c>
      <c r="E256" s="4">
        <v>0</v>
      </c>
      <c r="F256" s="4">
        <f t="shared" si="1011"/>
        <v>0</v>
      </c>
      <c r="G256" s="4">
        <v>0</v>
      </c>
      <c r="H256" s="4">
        <f t="shared" si="1076"/>
        <v>0</v>
      </c>
      <c r="I256" s="4">
        <v>0</v>
      </c>
      <c r="J256" s="4">
        <f t="shared" si="1077"/>
        <v>0</v>
      </c>
      <c r="K256" s="4">
        <v>0</v>
      </c>
      <c r="L256" s="4">
        <f t="shared" si="1078"/>
        <v>0</v>
      </c>
      <c r="M256" s="4">
        <v>0</v>
      </c>
      <c r="N256" s="4">
        <f>L256+M256</f>
        <v>0</v>
      </c>
      <c r="O256" s="4">
        <v>0</v>
      </c>
      <c r="P256" s="4">
        <f>N256+O256</f>
        <v>0</v>
      </c>
      <c r="Q256" s="4">
        <v>0</v>
      </c>
      <c r="R256" s="3">
        <f t="shared" si="837"/>
        <v>0</v>
      </c>
      <c r="S256" s="32">
        <v>0</v>
      </c>
      <c r="T256" s="3">
        <f t="shared" si="1079"/>
        <v>0</v>
      </c>
      <c r="U256" s="27">
        <v>0</v>
      </c>
      <c r="V256" s="35">
        <f t="shared" si="1080"/>
        <v>0</v>
      </c>
      <c r="W256" s="4">
        <v>75000</v>
      </c>
      <c r="X256" s="4"/>
      <c r="Y256" s="4">
        <f t="shared" si="1012"/>
        <v>75000</v>
      </c>
      <c r="Z256" s="4"/>
      <c r="AA256" s="4">
        <f t="shared" si="1081"/>
        <v>75000</v>
      </c>
      <c r="AB256" s="4"/>
      <c r="AC256" s="4">
        <f t="shared" si="1082"/>
        <v>75000</v>
      </c>
      <c r="AD256" s="4"/>
      <c r="AE256" s="4">
        <f t="shared" si="1083"/>
        <v>75000</v>
      </c>
      <c r="AF256" s="4"/>
      <c r="AG256" s="4">
        <f t="shared" si="1084"/>
        <v>75000</v>
      </c>
      <c r="AH256" s="4"/>
      <c r="AI256" s="3">
        <f t="shared" si="844"/>
        <v>75000</v>
      </c>
      <c r="AJ256" s="32"/>
      <c r="AK256" s="3">
        <f t="shared" si="1085"/>
        <v>75000</v>
      </c>
      <c r="AL256" s="27"/>
      <c r="AM256" s="35">
        <f t="shared" si="1086"/>
        <v>75000</v>
      </c>
      <c r="AN256" s="3">
        <v>714861.4</v>
      </c>
      <c r="AO256" s="3"/>
      <c r="AP256" s="3">
        <f t="shared" si="1013"/>
        <v>714861.4</v>
      </c>
      <c r="AQ256" s="3"/>
      <c r="AR256" s="3">
        <f t="shared" si="1087"/>
        <v>714861.4</v>
      </c>
      <c r="AS256" s="3"/>
      <c r="AT256" s="3">
        <f t="shared" si="1088"/>
        <v>714861.4</v>
      </c>
      <c r="AU256" s="3"/>
      <c r="AV256" s="3">
        <f t="shared" si="1089"/>
        <v>714861.4</v>
      </c>
      <c r="AW256" s="3"/>
      <c r="AX256" s="3">
        <f t="shared" si="1090"/>
        <v>714861.4</v>
      </c>
      <c r="AY256" s="3"/>
      <c r="AZ256" s="3">
        <f t="shared" si="851"/>
        <v>714861.4</v>
      </c>
      <c r="BA256" s="30"/>
      <c r="BB256" s="35">
        <f t="shared" si="1091"/>
        <v>714861.4</v>
      </c>
      <c r="BC256" s="82" t="s">
        <v>295</v>
      </c>
      <c r="BD256" s="82"/>
    </row>
    <row r="257" spans="1:56" ht="45" customHeight="1" x14ac:dyDescent="0.3">
      <c r="A257" s="61" t="s">
        <v>239</v>
      </c>
      <c r="B257" s="38" t="s">
        <v>319</v>
      </c>
      <c r="C257" s="96" t="s">
        <v>96</v>
      </c>
      <c r="D257" s="4"/>
      <c r="E257" s="4"/>
      <c r="F257" s="4"/>
      <c r="G257" s="4">
        <f>G259+G260+G261</f>
        <v>94805.5</v>
      </c>
      <c r="H257" s="4">
        <f t="shared" si="1076"/>
        <v>94805.5</v>
      </c>
      <c r="I257" s="4">
        <f>I259+I260+I261</f>
        <v>0</v>
      </c>
      <c r="J257" s="4">
        <f t="shared" si="1077"/>
        <v>94805.5</v>
      </c>
      <c r="K257" s="4">
        <f>K259+K260+K261</f>
        <v>0</v>
      </c>
      <c r="L257" s="4">
        <f t="shared" si="1078"/>
        <v>94805.5</v>
      </c>
      <c r="M257" s="4">
        <f>M259+M260+M261</f>
        <v>0</v>
      </c>
      <c r="N257" s="4">
        <f>L257+M257</f>
        <v>94805.5</v>
      </c>
      <c r="O257" s="4">
        <f>O259+O260+O261</f>
        <v>0</v>
      </c>
      <c r="P257" s="4">
        <f>N257+O257</f>
        <v>94805.5</v>
      </c>
      <c r="Q257" s="4">
        <f>Q259+Q260+Q261</f>
        <v>0</v>
      </c>
      <c r="R257" s="3">
        <f t="shared" si="837"/>
        <v>94805.5</v>
      </c>
      <c r="S257" s="32">
        <f>S259+S260+S261</f>
        <v>0</v>
      </c>
      <c r="T257" s="3">
        <f t="shared" si="1079"/>
        <v>94805.5</v>
      </c>
      <c r="U257" s="27">
        <f>U259+U260+U261</f>
        <v>0</v>
      </c>
      <c r="V257" s="35">
        <f t="shared" si="1080"/>
        <v>94805.5</v>
      </c>
      <c r="W257" s="4"/>
      <c r="X257" s="4"/>
      <c r="Y257" s="4"/>
      <c r="Z257" s="4">
        <f>Z259+Z260+Z261</f>
        <v>0</v>
      </c>
      <c r="AA257" s="4">
        <f t="shared" si="1081"/>
        <v>0</v>
      </c>
      <c r="AB257" s="4">
        <f>AB259+AB260+AB261</f>
        <v>0</v>
      </c>
      <c r="AC257" s="4">
        <f t="shared" si="1082"/>
        <v>0</v>
      </c>
      <c r="AD257" s="4">
        <f>AD259+AD260+AD261</f>
        <v>0</v>
      </c>
      <c r="AE257" s="4">
        <f t="shared" si="1083"/>
        <v>0</v>
      </c>
      <c r="AF257" s="4">
        <f>AF259+AF260+AF261</f>
        <v>0</v>
      </c>
      <c r="AG257" s="4">
        <f t="shared" si="1084"/>
        <v>0</v>
      </c>
      <c r="AH257" s="4">
        <f>AH259+AH260+AH261</f>
        <v>0</v>
      </c>
      <c r="AI257" s="3">
        <f t="shared" si="844"/>
        <v>0</v>
      </c>
      <c r="AJ257" s="32">
        <f>AJ259+AJ260+AJ261</f>
        <v>0</v>
      </c>
      <c r="AK257" s="3">
        <f t="shared" si="1085"/>
        <v>0</v>
      </c>
      <c r="AL257" s="27">
        <f>AL259+AL260+AL261</f>
        <v>0</v>
      </c>
      <c r="AM257" s="35">
        <f t="shared" si="1086"/>
        <v>0</v>
      </c>
      <c r="AN257" s="4"/>
      <c r="AO257" s="3"/>
      <c r="AP257" s="3"/>
      <c r="AQ257" s="3">
        <f>AQ259+AQ260+AQ261</f>
        <v>0</v>
      </c>
      <c r="AR257" s="3">
        <f t="shared" si="1087"/>
        <v>0</v>
      </c>
      <c r="AS257" s="3">
        <f>AS259+AS260+AS261</f>
        <v>0</v>
      </c>
      <c r="AT257" s="3">
        <f t="shared" si="1088"/>
        <v>0</v>
      </c>
      <c r="AU257" s="3">
        <f>AU259+AU260+AU261</f>
        <v>0</v>
      </c>
      <c r="AV257" s="3">
        <f t="shared" si="1089"/>
        <v>0</v>
      </c>
      <c r="AW257" s="3">
        <f>AW259+AW260+AW261</f>
        <v>0</v>
      </c>
      <c r="AX257" s="3">
        <f t="shared" si="1090"/>
        <v>0</v>
      </c>
      <c r="AY257" s="3">
        <f t="shared" ref="AY257:BA257" si="1092">AY259+AY260+AY261</f>
        <v>0</v>
      </c>
      <c r="AZ257" s="3">
        <f t="shared" si="851"/>
        <v>0</v>
      </c>
      <c r="BA257" s="30">
        <f t="shared" si="1092"/>
        <v>0</v>
      </c>
      <c r="BB257" s="35">
        <f t="shared" si="1091"/>
        <v>0</v>
      </c>
      <c r="BC257" s="82"/>
      <c r="BD257" s="82"/>
    </row>
    <row r="258" spans="1:56" x14ac:dyDescent="0.3">
      <c r="A258" s="61"/>
      <c r="B258" s="38" t="s">
        <v>5</v>
      </c>
      <c r="C258" s="38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3"/>
      <c r="S258" s="32"/>
      <c r="T258" s="3"/>
      <c r="U258" s="27"/>
      <c r="V258" s="35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3"/>
      <c r="AJ258" s="32"/>
      <c r="AK258" s="3"/>
      <c r="AL258" s="27"/>
      <c r="AM258" s="35"/>
      <c r="AN258" s="4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0"/>
      <c r="BB258" s="35"/>
      <c r="BC258" s="82"/>
      <c r="BD258" s="82"/>
    </row>
    <row r="259" spans="1:56" s="5" customFormat="1" hidden="1" x14ac:dyDescent="0.3">
      <c r="A259" s="12"/>
      <c r="B259" s="1" t="s">
        <v>6</v>
      </c>
      <c r="C259" s="1"/>
      <c r="D259" s="4"/>
      <c r="E259" s="4"/>
      <c r="F259" s="4"/>
      <c r="G259" s="4">
        <v>1185.0999999999999</v>
      </c>
      <c r="H259" s="4">
        <f t="shared" si="1076"/>
        <v>1185.0999999999999</v>
      </c>
      <c r="I259" s="4"/>
      <c r="J259" s="4">
        <f t="shared" ref="J259:J262" si="1093">H259+I259</f>
        <v>1185.0999999999999</v>
      </c>
      <c r="K259" s="4"/>
      <c r="L259" s="4">
        <f t="shared" ref="L259:L262" si="1094">J259+K259</f>
        <v>1185.0999999999999</v>
      </c>
      <c r="M259" s="4"/>
      <c r="N259" s="4">
        <f>L259+M259</f>
        <v>1185.0999999999999</v>
      </c>
      <c r="O259" s="4"/>
      <c r="P259" s="4">
        <f>N259+O259</f>
        <v>1185.0999999999999</v>
      </c>
      <c r="Q259" s="4"/>
      <c r="R259" s="4">
        <f t="shared" si="837"/>
        <v>1185.0999999999999</v>
      </c>
      <c r="S259" s="32"/>
      <c r="T259" s="4">
        <f t="shared" ref="T259:T262" si="1095">R259+S259</f>
        <v>1185.0999999999999</v>
      </c>
      <c r="U259" s="27"/>
      <c r="V259" s="4">
        <f t="shared" ref="V259:V262" si="1096">T259+U259</f>
        <v>1185.0999999999999</v>
      </c>
      <c r="W259" s="4"/>
      <c r="X259" s="4"/>
      <c r="Y259" s="4"/>
      <c r="Z259" s="4"/>
      <c r="AA259" s="4">
        <f t="shared" si="1081"/>
        <v>0</v>
      </c>
      <c r="AB259" s="4"/>
      <c r="AC259" s="4">
        <f t="shared" ref="AC259:AC262" si="1097">AA259+AB259</f>
        <v>0</v>
      </c>
      <c r="AD259" s="4"/>
      <c r="AE259" s="4">
        <f t="shared" ref="AE259:AE262" si="1098">AC259+AD259</f>
        <v>0</v>
      </c>
      <c r="AF259" s="4"/>
      <c r="AG259" s="4">
        <f t="shared" ref="AG259:AG262" si="1099">AE259+AF259</f>
        <v>0</v>
      </c>
      <c r="AH259" s="4"/>
      <c r="AI259" s="4">
        <f t="shared" si="844"/>
        <v>0</v>
      </c>
      <c r="AJ259" s="32"/>
      <c r="AK259" s="4">
        <f t="shared" ref="AK259:AK262" si="1100">AI259+AJ259</f>
        <v>0</v>
      </c>
      <c r="AL259" s="27"/>
      <c r="AM259" s="4">
        <f t="shared" ref="AM259:AM262" si="1101">AK259+AL259</f>
        <v>0</v>
      </c>
      <c r="AN259" s="4"/>
      <c r="AO259" s="3"/>
      <c r="AP259" s="3"/>
      <c r="AQ259" s="3"/>
      <c r="AR259" s="3">
        <f t="shared" si="1087"/>
        <v>0</v>
      </c>
      <c r="AS259" s="3"/>
      <c r="AT259" s="3">
        <f t="shared" ref="AT259:AT262" si="1102">AR259+AS259</f>
        <v>0</v>
      </c>
      <c r="AU259" s="3"/>
      <c r="AV259" s="3">
        <f t="shared" ref="AV259:AV262" si="1103">AT259+AU259</f>
        <v>0</v>
      </c>
      <c r="AW259" s="3"/>
      <c r="AX259" s="3">
        <f t="shared" ref="AX259:AX262" si="1104">AV259+AW259</f>
        <v>0</v>
      </c>
      <c r="AY259" s="3"/>
      <c r="AZ259" s="3">
        <f t="shared" si="851"/>
        <v>0</v>
      </c>
      <c r="BA259" s="30"/>
      <c r="BB259" s="3">
        <f t="shared" ref="BB259:BB262" si="1105">AZ259+BA259</f>
        <v>0</v>
      </c>
      <c r="BC259" s="5" t="s">
        <v>321</v>
      </c>
      <c r="BD259" s="5">
        <v>0</v>
      </c>
    </row>
    <row r="260" spans="1:56" x14ac:dyDescent="0.3">
      <c r="A260" s="61"/>
      <c r="B260" s="38" t="s">
        <v>21</v>
      </c>
      <c r="C260" s="38"/>
      <c r="D260" s="4"/>
      <c r="E260" s="4"/>
      <c r="F260" s="4"/>
      <c r="G260" s="4">
        <v>3555.2</v>
      </c>
      <c r="H260" s="4">
        <f t="shared" si="1076"/>
        <v>3555.2</v>
      </c>
      <c r="I260" s="4"/>
      <c r="J260" s="4">
        <f t="shared" si="1093"/>
        <v>3555.2</v>
      </c>
      <c r="K260" s="4"/>
      <c r="L260" s="4">
        <f t="shared" si="1094"/>
        <v>3555.2</v>
      </c>
      <c r="M260" s="4"/>
      <c r="N260" s="4">
        <f>L260+M260</f>
        <v>3555.2</v>
      </c>
      <c r="O260" s="4"/>
      <c r="P260" s="4">
        <f>N260+O260</f>
        <v>3555.2</v>
      </c>
      <c r="Q260" s="4"/>
      <c r="R260" s="3">
        <f t="shared" si="837"/>
        <v>3555.2</v>
      </c>
      <c r="S260" s="32"/>
      <c r="T260" s="3">
        <f t="shared" si="1095"/>
        <v>3555.2</v>
      </c>
      <c r="U260" s="27"/>
      <c r="V260" s="35">
        <f t="shared" si="1096"/>
        <v>3555.2</v>
      </c>
      <c r="W260" s="4"/>
      <c r="X260" s="4"/>
      <c r="Y260" s="4"/>
      <c r="Z260" s="4"/>
      <c r="AA260" s="4">
        <f t="shared" si="1081"/>
        <v>0</v>
      </c>
      <c r="AB260" s="4"/>
      <c r="AC260" s="4">
        <f t="shared" si="1097"/>
        <v>0</v>
      </c>
      <c r="AD260" s="4"/>
      <c r="AE260" s="4">
        <f t="shared" si="1098"/>
        <v>0</v>
      </c>
      <c r="AF260" s="4"/>
      <c r="AG260" s="4">
        <f t="shared" si="1099"/>
        <v>0</v>
      </c>
      <c r="AH260" s="4"/>
      <c r="AI260" s="3">
        <f t="shared" si="844"/>
        <v>0</v>
      </c>
      <c r="AJ260" s="32"/>
      <c r="AK260" s="3">
        <f t="shared" si="1100"/>
        <v>0</v>
      </c>
      <c r="AL260" s="27"/>
      <c r="AM260" s="35">
        <f t="shared" si="1101"/>
        <v>0</v>
      </c>
      <c r="AN260" s="4"/>
      <c r="AO260" s="3"/>
      <c r="AP260" s="3"/>
      <c r="AQ260" s="3"/>
      <c r="AR260" s="3">
        <f t="shared" si="1087"/>
        <v>0</v>
      </c>
      <c r="AS260" s="3"/>
      <c r="AT260" s="3">
        <f t="shared" si="1102"/>
        <v>0</v>
      </c>
      <c r="AU260" s="3"/>
      <c r="AV260" s="3">
        <f t="shared" si="1103"/>
        <v>0</v>
      </c>
      <c r="AW260" s="3"/>
      <c r="AX260" s="3">
        <f t="shared" si="1104"/>
        <v>0</v>
      </c>
      <c r="AY260" s="3"/>
      <c r="AZ260" s="3">
        <f t="shared" si="851"/>
        <v>0</v>
      </c>
      <c r="BA260" s="30"/>
      <c r="BB260" s="35">
        <f t="shared" si="1105"/>
        <v>0</v>
      </c>
      <c r="BC260" s="82" t="s">
        <v>321</v>
      </c>
      <c r="BD260" s="82"/>
    </row>
    <row r="261" spans="1:56" x14ac:dyDescent="0.3">
      <c r="A261" s="61"/>
      <c r="B261" s="38" t="s">
        <v>20</v>
      </c>
      <c r="C261" s="38"/>
      <c r="D261" s="4"/>
      <c r="E261" s="4"/>
      <c r="F261" s="4"/>
      <c r="G261" s="4">
        <v>90065.2</v>
      </c>
      <c r="H261" s="4">
        <f t="shared" si="1076"/>
        <v>90065.2</v>
      </c>
      <c r="I261" s="4"/>
      <c r="J261" s="4">
        <f t="shared" si="1093"/>
        <v>90065.2</v>
      </c>
      <c r="K261" s="4"/>
      <c r="L261" s="4">
        <f t="shared" si="1094"/>
        <v>90065.2</v>
      </c>
      <c r="M261" s="4"/>
      <c r="N261" s="4">
        <f>L261+M261</f>
        <v>90065.2</v>
      </c>
      <c r="O261" s="4"/>
      <c r="P261" s="4">
        <f>N261+O261</f>
        <v>90065.2</v>
      </c>
      <c r="Q261" s="4"/>
      <c r="R261" s="3">
        <f t="shared" si="837"/>
        <v>90065.2</v>
      </c>
      <c r="S261" s="32"/>
      <c r="T261" s="3">
        <f t="shared" si="1095"/>
        <v>90065.2</v>
      </c>
      <c r="U261" s="27"/>
      <c r="V261" s="35">
        <f t="shared" si="1096"/>
        <v>90065.2</v>
      </c>
      <c r="W261" s="4"/>
      <c r="X261" s="4"/>
      <c r="Y261" s="4"/>
      <c r="Z261" s="4"/>
      <c r="AA261" s="4">
        <f t="shared" si="1081"/>
        <v>0</v>
      </c>
      <c r="AB261" s="4"/>
      <c r="AC261" s="4">
        <f t="shared" si="1097"/>
        <v>0</v>
      </c>
      <c r="AD261" s="4"/>
      <c r="AE261" s="4">
        <f t="shared" si="1098"/>
        <v>0</v>
      </c>
      <c r="AF261" s="4"/>
      <c r="AG261" s="4">
        <f t="shared" si="1099"/>
        <v>0</v>
      </c>
      <c r="AH261" s="4"/>
      <c r="AI261" s="3">
        <f t="shared" si="844"/>
        <v>0</v>
      </c>
      <c r="AJ261" s="32"/>
      <c r="AK261" s="3">
        <f t="shared" si="1100"/>
        <v>0</v>
      </c>
      <c r="AL261" s="27"/>
      <c r="AM261" s="35">
        <f t="shared" si="1101"/>
        <v>0</v>
      </c>
      <c r="AN261" s="4"/>
      <c r="AO261" s="3"/>
      <c r="AP261" s="3"/>
      <c r="AQ261" s="3"/>
      <c r="AR261" s="3">
        <f t="shared" si="1087"/>
        <v>0</v>
      </c>
      <c r="AS261" s="3"/>
      <c r="AT261" s="3">
        <f t="shared" si="1102"/>
        <v>0</v>
      </c>
      <c r="AU261" s="3"/>
      <c r="AV261" s="3">
        <f t="shared" si="1103"/>
        <v>0</v>
      </c>
      <c r="AW261" s="3"/>
      <c r="AX261" s="3">
        <f t="shared" si="1104"/>
        <v>0</v>
      </c>
      <c r="AY261" s="3"/>
      <c r="AZ261" s="3">
        <f t="shared" si="851"/>
        <v>0</v>
      </c>
      <c r="BA261" s="30"/>
      <c r="BB261" s="35">
        <f t="shared" si="1105"/>
        <v>0</v>
      </c>
      <c r="BC261" s="82" t="s">
        <v>321</v>
      </c>
      <c r="BD261" s="82"/>
    </row>
    <row r="262" spans="1:56" ht="60.75" customHeight="1" x14ac:dyDescent="0.3">
      <c r="A262" s="61" t="s">
        <v>240</v>
      </c>
      <c r="B262" s="38" t="s">
        <v>320</v>
      </c>
      <c r="C262" s="96" t="s">
        <v>96</v>
      </c>
      <c r="D262" s="4"/>
      <c r="E262" s="4"/>
      <c r="F262" s="4"/>
      <c r="G262" s="4">
        <f>G264+G265+G266</f>
        <v>99267.5</v>
      </c>
      <c r="H262" s="4">
        <f t="shared" si="1076"/>
        <v>99267.5</v>
      </c>
      <c r="I262" s="4">
        <f>I264+I265+I266</f>
        <v>0</v>
      </c>
      <c r="J262" s="4">
        <f t="shared" si="1093"/>
        <v>99267.5</v>
      </c>
      <c r="K262" s="4">
        <f>K264+K265+K266</f>
        <v>0</v>
      </c>
      <c r="L262" s="4">
        <f t="shared" si="1094"/>
        <v>99267.5</v>
      </c>
      <c r="M262" s="4">
        <f>M264+M265+M266</f>
        <v>0</v>
      </c>
      <c r="N262" s="4">
        <f>L262+M262</f>
        <v>99267.5</v>
      </c>
      <c r="O262" s="4">
        <f>O264+O265+O266</f>
        <v>0</v>
      </c>
      <c r="P262" s="4">
        <f>N262+O262</f>
        <v>99267.5</v>
      </c>
      <c r="Q262" s="4">
        <f>Q264+Q265+Q266</f>
        <v>0</v>
      </c>
      <c r="R262" s="3">
        <f t="shared" si="837"/>
        <v>99267.5</v>
      </c>
      <c r="S262" s="32">
        <f>S264+S265+S266</f>
        <v>0</v>
      </c>
      <c r="T262" s="3">
        <f t="shared" si="1095"/>
        <v>99267.5</v>
      </c>
      <c r="U262" s="27">
        <f>U264+U265+U266</f>
        <v>0</v>
      </c>
      <c r="V262" s="35">
        <f t="shared" si="1096"/>
        <v>99267.5</v>
      </c>
      <c r="W262" s="4"/>
      <c r="X262" s="4"/>
      <c r="Y262" s="4"/>
      <c r="Z262" s="4">
        <f>Z264+Z265+Z266</f>
        <v>0</v>
      </c>
      <c r="AA262" s="4">
        <f t="shared" si="1081"/>
        <v>0</v>
      </c>
      <c r="AB262" s="4">
        <f>AB264+AB265+AB266</f>
        <v>0</v>
      </c>
      <c r="AC262" s="4">
        <f t="shared" si="1097"/>
        <v>0</v>
      </c>
      <c r="AD262" s="4">
        <f>AD264+AD265+AD266</f>
        <v>0</v>
      </c>
      <c r="AE262" s="4">
        <f t="shared" si="1098"/>
        <v>0</v>
      </c>
      <c r="AF262" s="4">
        <f>AF264+AF265+AF266</f>
        <v>0</v>
      </c>
      <c r="AG262" s="4">
        <f t="shared" si="1099"/>
        <v>0</v>
      </c>
      <c r="AH262" s="4">
        <f>AH264+AH265+AH266</f>
        <v>0</v>
      </c>
      <c r="AI262" s="3">
        <f t="shared" si="844"/>
        <v>0</v>
      </c>
      <c r="AJ262" s="32">
        <f>AJ264+AJ265+AJ266</f>
        <v>0</v>
      </c>
      <c r="AK262" s="3">
        <f t="shared" si="1100"/>
        <v>0</v>
      </c>
      <c r="AL262" s="27">
        <f>AL264+AL265+AL266</f>
        <v>0</v>
      </c>
      <c r="AM262" s="35">
        <f t="shared" si="1101"/>
        <v>0</v>
      </c>
      <c r="AN262" s="4"/>
      <c r="AO262" s="3"/>
      <c r="AP262" s="3"/>
      <c r="AQ262" s="3">
        <f>AQ264+AQ265+AQ266</f>
        <v>0</v>
      </c>
      <c r="AR262" s="3">
        <f t="shared" si="1087"/>
        <v>0</v>
      </c>
      <c r="AS262" s="3">
        <f>AS264+AS265+AS266</f>
        <v>0</v>
      </c>
      <c r="AT262" s="3">
        <f t="shared" si="1102"/>
        <v>0</v>
      </c>
      <c r="AU262" s="3">
        <f>AU264+AU265+AU266</f>
        <v>0</v>
      </c>
      <c r="AV262" s="3">
        <f t="shared" si="1103"/>
        <v>0</v>
      </c>
      <c r="AW262" s="3">
        <f>AW264+AW265+AW266</f>
        <v>0</v>
      </c>
      <c r="AX262" s="3">
        <f t="shared" si="1104"/>
        <v>0</v>
      </c>
      <c r="AY262" s="3">
        <f t="shared" ref="AY262:BA262" si="1106">AY264+AY265+AY266</f>
        <v>0</v>
      </c>
      <c r="AZ262" s="3">
        <f t="shared" si="851"/>
        <v>0</v>
      </c>
      <c r="BA262" s="30">
        <f t="shared" si="1106"/>
        <v>0</v>
      </c>
      <c r="BB262" s="35">
        <f t="shared" si="1105"/>
        <v>0</v>
      </c>
      <c r="BC262" s="82"/>
      <c r="BD262" s="82"/>
    </row>
    <row r="263" spans="1:56" x14ac:dyDescent="0.3">
      <c r="A263" s="61"/>
      <c r="B263" s="38" t="s">
        <v>5</v>
      </c>
      <c r="C263" s="38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3"/>
      <c r="S263" s="32"/>
      <c r="T263" s="3"/>
      <c r="U263" s="27"/>
      <c r="V263" s="35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3"/>
      <c r="AJ263" s="32"/>
      <c r="AK263" s="3"/>
      <c r="AL263" s="27"/>
      <c r="AM263" s="35"/>
      <c r="AN263" s="4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0"/>
      <c r="BB263" s="35"/>
      <c r="BC263" s="82"/>
      <c r="BD263" s="82"/>
    </row>
    <row r="264" spans="1:56" s="5" customFormat="1" hidden="1" x14ac:dyDescent="0.3">
      <c r="A264" s="12"/>
      <c r="B264" s="1" t="s">
        <v>6</v>
      </c>
      <c r="C264" s="1"/>
      <c r="D264" s="4"/>
      <c r="E264" s="4"/>
      <c r="F264" s="4"/>
      <c r="G264" s="4">
        <v>1240.9000000000001</v>
      </c>
      <c r="H264" s="4">
        <f t="shared" si="1076"/>
        <v>1240.9000000000001</v>
      </c>
      <c r="I264" s="4"/>
      <c r="J264" s="4">
        <f t="shared" ref="J264:J276" si="1107">H264+I264</f>
        <v>1240.9000000000001</v>
      </c>
      <c r="K264" s="4"/>
      <c r="L264" s="4">
        <f t="shared" ref="L264:L276" si="1108">J264+K264</f>
        <v>1240.9000000000001</v>
      </c>
      <c r="M264" s="4"/>
      <c r="N264" s="4">
        <f>L264+M264</f>
        <v>1240.9000000000001</v>
      </c>
      <c r="O264" s="4"/>
      <c r="P264" s="4">
        <f>N264+O264</f>
        <v>1240.9000000000001</v>
      </c>
      <c r="Q264" s="4"/>
      <c r="R264" s="4">
        <f t="shared" si="837"/>
        <v>1240.9000000000001</v>
      </c>
      <c r="S264" s="32"/>
      <c r="T264" s="4">
        <f t="shared" ref="T264:T267" si="1109">R264+S264</f>
        <v>1240.9000000000001</v>
      </c>
      <c r="U264" s="27"/>
      <c r="V264" s="4">
        <f t="shared" ref="V264:V267" si="1110">T264+U264</f>
        <v>1240.9000000000001</v>
      </c>
      <c r="W264" s="4"/>
      <c r="X264" s="4"/>
      <c r="Y264" s="4"/>
      <c r="Z264" s="4"/>
      <c r="AA264" s="4">
        <f t="shared" si="1081"/>
        <v>0</v>
      </c>
      <c r="AB264" s="4"/>
      <c r="AC264" s="4">
        <f t="shared" ref="AC264:AC276" si="1111">AA264+AB264</f>
        <v>0</v>
      </c>
      <c r="AD264" s="4"/>
      <c r="AE264" s="4">
        <f t="shared" ref="AE264:AE276" si="1112">AC264+AD264</f>
        <v>0</v>
      </c>
      <c r="AF264" s="4"/>
      <c r="AG264" s="4">
        <f t="shared" ref="AG264:AG276" si="1113">AE264+AF264</f>
        <v>0</v>
      </c>
      <c r="AH264" s="4"/>
      <c r="AI264" s="4">
        <f t="shared" si="844"/>
        <v>0</v>
      </c>
      <c r="AJ264" s="32"/>
      <c r="AK264" s="4">
        <f t="shared" ref="AK264:AK267" si="1114">AI264+AJ264</f>
        <v>0</v>
      </c>
      <c r="AL264" s="27"/>
      <c r="AM264" s="4">
        <f t="shared" ref="AM264:AM267" si="1115">AK264+AL264</f>
        <v>0</v>
      </c>
      <c r="AN264" s="4"/>
      <c r="AO264" s="3"/>
      <c r="AP264" s="3"/>
      <c r="AQ264" s="3"/>
      <c r="AR264" s="3">
        <f t="shared" si="1087"/>
        <v>0</v>
      </c>
      <c r="AS264" s="3"/>
      <c r="AT264" s="3">
        <f t="shared" ref="AT264:AT276" si="1116">AR264+AS264</f>
        <v>0</v>
      </c>
      <c r="AU264" s="3"/>
      <c r="AV264" s="3">
        <f t="shared" ref="AV264:AV276" si="1117">AT264+AU264</f>
        <v>0</v>
      </c>
      <c r="AW264" s="3"/>
      <c r="AX264" s="3">
        <f t="shared" ref="AX264:AX276" si="1118">AV264+AW264</f>
        <v>0</v>
      </c>
      <c r="AY264" s="3"/>
      <c r="AZ264" s="3">
        <f t="shared" si="851"/>
        <v>0</v>
      </c>
      <c r="BA264" s="30"/>
      <c r="BB264" s="3">
        <f t="shared" ref="BB264:BB267" si="1119">AZ264+BA264</f>
        <v>0</v>
      </c>
      <c r="BC264" s="5" t="s">
        <v>321</v>
      </c>
      <c r="BD264" s="5">
        <v>0</v>
      </c>
    </row>
    <row r="265" spans="1:56" x14ac:dyDescent="0.3">
      <c r="A265" s="61"/>
      <c r="B265" s="38" t="s">
        <v>21</v>
      </c>
      <c r="C265" s="38"/>
      <c r="D265" s="4"/>
      <c r="E265" s="4"/>
      <c r="F265" s="4"/>
      <c r="G265" s="4">
        <v>3722.5</v>
      </c>
      <c r="H265" s="4">
        <f t="shared" si="1076"/>
        <v>3722.5</v>
      </c>
      <c r="I265" s="4"/>
      <c r="J265" s="4">
        <f t="shared" si="1107"/>
        <v>3722.5</v>
      </c>
      <c r="K265" s="4"/>
      <c r="L265" s="4">
        <f t="shared" si="1108"/>
        <v>3722.5</v>
      </c>
      <c r="M265" s="4"/>
      <c r="N265" s="4">
        <f>L265+M265</f>
        <v>3722.5</v>
      </c>
      <c r="O265" s="4"/>
      <c r="P265" s="4">
        <f>N265+O265</f>
        <v>3722.5</v>
      </c>
      <c r="Q265" s="4"/>
      <c r="R265" s="3">
        <f t="shared" si="837"/>
        <v>3722.5</v>
      </c>
      <c r="S265" s="32"/>
      <c r="T265" s="3">
        <f t="shared" si="1109"/>
        <v>3722.5</v>
      </c>
      <c r="U265" s="27"/>
      <c r="V265" s="35">
        <f t="shared" si="1110"/>
        <v>3722.5</v>
      </c>
      <c r="W265" s="4"/>
      <c r="X265" s="4"/>
      <c r="Y265" s="4"/>
      <c r="Z265" s="4"/>
      <c r="AA265" s="4">
        <f t="shared" si="1081"/>
        <v>0</v>
      </c>
      <c r="AB265" s="4"/>
      <c r="AC265" s="4">
        <f t="shared" si="1111"/>
        <v>0</v>
      </c>
      <c r="AD265" s="4"/>
      <c r="AE265" s="4">
        <f t="shared" si="1112"/>
        <v>0</v>
      </c>
      <c r="AF265" s="4"/>
      <c r="AG265" s="4">
        <f t="shared" si="1113"/>
        <v>0</v>
      </c>
      <c r="AH265" s="4"/>
      <c r="AI265" s="3">
        <f t="shared" si="844"/>
        <v>0</v>
      </c>
      <c r="AJ265" s="32"/>
      <c r="AK265" s="3">
        <f t="shared" si="1114"/>
        <v>0</v>
      </c>
      <c r="AL265" s="27"/>
      <c r="AM265" s="35">
        <f t="shared" si="1115"/>
        <v>0</v>
      </c>
      <c r="AN265" s="4"/>
      <c r="AO265" s="3"/>
      <c r="AP265" s="3"/>
      <c r="AQ265" s="3"/>
      <c r="AR265" s="3">
        <f t="shared" si="1087"/>
        <v>0</v>
      </c>
      <c r="AS265" s="3"/>
      <c r="AT265" s="3">
        <f t="shared" si="1116"/>
        <v>0</v>
      </c>
      <c r="AU265" s="3"/>
      <c r="AV265" s="3">
        <f t="shared" si="1117"/>
        <v>0</v>
      </c>
      <c r="AW265" s="3"/>
      <c r="AX265" s="3">
        <f t="shared" si="1118"/>
        <v>0</v>
      </c>
      <c r="AY265" s="3"/>
      <c r="AZ265" s="3">
        <f t="shared" si="851"/>
        <v>0</v>
      </c>
      <c r="BA265" s="30"/>
      <c r="BB265" s="35">
        <f t="shared" si="1119"/>
        <v>0</v>
      </c>
      <c r="BC265" s="82" t="s">
        <v>321</v>
      </c>
      <c r="BD265" s="82"/>
    </row>
    <row r="266" spans="1:56" x14ac:dyDescent="0.3">
      <c r="A266" s="61"/>
      <c r="B266" s="38" t="s">
        <v>20</v>
      </c>
      <c r="C266" s="38"/>
      <c r="D266" s="4"/>
      <c r="E266" s="4"/>
      <c r="F266" s="4"/>
      <c r="G266" s="4">
        <v>94304.1</v>
      </c>
      <c r="H266" s="4">
        <f t="shared" si="1076"/>
        <v>94304.1</v>
      </c>
      <c r="I266" s="4"/>
      <c r="J266" s="4">
        <f t="shared" si="1107"/>
        <v>94304.1</v>
      </c>
      <c r="K266" s="4"/>
      <c r="L266" s="4">
        <f>J266+K266</f>
        <v>94304.1</v>
      </c>
      <c r="M266" s="4"/>
      <c r="N266" s="4">
        <f>L266+M266</f>
        <v>94304.1</v>
      </c>
      <c r="O266" s="4"/>
      <c r="P266" s="4">
        <f>N266+O266</f>
        <v>94304.1</v>
      </c>
      <c r="Q266" s="4"/>
      <c r="R266" s="3">
        <f t="shared" si="837"/>
        <v>94304.1</v>
      </c>
      <c r="S266" s="32"/>
      <c r="T266" s="3">
        <f t="shared" si="1109"/>
        <v>94304.1</v>
      </c>
      <c r="U266" s="27"/>
      <c r="V266" s="35">
        <f t="shared" si="1110"/>
        <v>94304.1</v>
      </c>
      <c r="W266" s="4"/>
      <c r="X266" s="4"/>
      <c r="Y266" s="4"/>
      <c r="Z266" s="4"/>
      <c r="AA266" s="4">
        <f t="shared" si="1081"/>
        <v>0</v>
      </c>
      <c r="AB266" s="4"/>
      <c r="AC266" s="4">
        <f t="shared" si="1111"/>
        <v>0</v>
      </c>
      <c r="AD266" s="4"/>
      <c r="AE266" s="4">
        <f t="shared" si="1112"/>
        <v>0</v>
      </c>
      <c r="AF266" s="4"/>
      <c r="AG266" s="4">
        <f t="shared" si="1113"/>
        <v>0</v>
      </c>
      <c r="AH266" s="4"/>
      <c r="AI266" s="3">
        <f t="shared" si="844"/>
        <v>0</v>
      </c>
      <c r="AJ266" s="32"/>
      <c r="AK266" s="3">
        <f t="shared" si="1114"/>
        <v>0</v>
      </c>
      <c r="AL266" s="27"/>
      <c r="AM266" s="35">
        <f t="shared" si="1115"/>
        <v>0</v>
      </c>
      <c r="AN266" s="4"/>
      <c r="AO266" s="3"/>
      <c r="AP266" s="3"/>
      <c r="AQ266" s="3"/>
      <c r="AR266" s="3">
        <f t="shared" si="1087"/>
        <v>0</v>
      </c>
      <c r="AS266" s="3"/>
      <c r="AT266" s="3">
        <f t="shared" si="1116"/>
        <v>0</v>
      </c>
      <c r="AU266" s="3"/>
      <c r="AV266" s="3">
        <f t="shared" si="1117"/>
        <v>0</v>
      </c>
      <c r="AW266" s="3"/>
      <c r="AX266" s="3">
        <f t="shared" si="1118"/>
        <v>0</v>
      </c>
      <c r="AY266" s="3"/>
      <c r="AZ266" s="3">
        <f t="shared" si="851"/>
        <v>0</v>
      </c>
      <c r="BA266" s="30"/>
      <c r="BB266" s="35">
        <f t="shared" si="1119"/>
        <v>0</v>
      </c>
      <c r="BC266" s="82" t="s">
        <v>321</v>
      </c>
      <c r="BD266" s="82"/>
    </row>
    <row r="267" spans="1:56" ht="37.5" x14ac:dyDescent="0.3">
      <c r="A267" s="61" t="s">
        <v>241</v>
      </c>
      <c r="B267" s="38" t="s">
        <v>31</v>
      </c>
      <c r="C267" s="96" t="s">
        <v>96</v>
      </c>
      <c r="D267" s="4"/>
      <c r="E267" s="4"/>
      <c r="F267" s="4"/>
      <c r="G267" s="4"/>
      <c r="H267" s="4"/>
      <c r="I267" s="4"/>
      <c r="J267" s="4"/>
      <c r="K267" s="4">
        <v>10087</v>
      </c>
      <c r="L267" s="4">
        <f>J267+K267</f>
        <v>10087</v>
      </c>
      <c r="M267" s="4"/>
      <c r="N267" s="4">
        <f>L267+M267</f>
        <v>10087</v>
      </c>
      <c r="O267" s="4">
        <f>O269+O270</f>
        <v>94025</v>
      </c>
      <c r="P267" s="4">
        <f>N267+O267</f>
        <v>104112</v>
      </c>
      <c r="Q267" s="4">
        <f>Q269+Q270</f>
        <v>0</v>
      </c>
      <c r="R267" s="3">
        <f t="shared" si="837"/>
        <v>104112</v>
      </c>
      <c r="S267" s="32">
        <f>S269+S270</f>
        <v>0</v>
      </c>
      <c r="T267" s="3">
        <f t="shared" si="1109"/>
        <v>104112</v>
      </c>
      <c r="U267" s="27">
        <f>U269+U270</f>
        <v>0</v>
      </c>
      <c r="V267" s="35">
        <f t="shared" si="1110"/>
        <v>104112</v>
      </c>
      <c r="W267" s="4"/>
      <c r="X267" s="4"/>
      <c r="Y267" s="4"/>
      <c r="Z267" s="4"/>
      <c r="AA267" s="4"/>
      <c r="AB267" s="4"/>
      <c r="AC267" s="4">
        <f t="shared" si="1111"/>
        <v>0</v>
      </c>
      <c r="AD267" s="4"/>
      <c r="AE267" s="4">
        <f t="shared" si="1112"/>
        <v>0</v>
      </c>
      <c r="AF267" s="4"/>
      <c r="AG267" s="4">
        <f t="shared" si="1113"/>
        <v>0</v>
      </c>
      <c r="AH267" s="4"/>
      <c r="AI267" s="3">
        <f t="shared" si="844"/>
        <v>0</v>
      </c>
      <c r="AJ267" s="32"/>
      <c r="AK267" s="3">
        <f t="shared" si="1114"/>
        <v>0</v>
      </c>
      <c r="AL267" s="27"/>
      <c r="AM267" s="35">
        <f t="shared" si="1115"/>
        <v>0</v>
      </c>
      <c r="AN267" s="4"/>
      <c r="AO267" s="3"/>
      <c r="AP267" s="3"/>
      <c r="AQ267" s="3"/>
      <c r="AR267" s="3"/>
      <c r="AS267" s="3"/>
      <c r="AT267" s="3">
        <f t="shared" si="1116"/>
        <v>0</v>
      </c>
      <c r="AU267" s="3"/>
      <c r="AV267" s="3">
        <f t="shared" si="1117"/>
        <v>0</v>
      </c>
      <c r="AW267" s="3"/>
      <c r="AX267" s="3">
        <f t="shared" si="1118"/>
        <v>0</v>
      </c>
      <c r="AY267" s="3"/>
      <c r="AZ267" s="3">
        <f t="shared" si="851"/>
        <v>0</v>
      </c>
      <c r="BA267" s="30"/>
      <c r="BB267" s="35">
        <f t="shared" si="1119"/>
        <v>0</v>
      </c>
      <c r="BC267" s="82" t="s">
        <v>360</v>
      </c>
      <c r="BD267" s="82"/>
    </row>
    <row r="268" spans="1:56" x14ac:dyDescent="0.3">
      <c r="A268" s="61"/>
      <c r="B268" s="38" t="s">
        <v>5</v>
      </c>
      <c r="C268" s="96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3"/>
      <c r="S268" s="32"/>
      <c r="T268" s="3"/>
      <c r="U268" s="27"/>
      <c r="V268" s="35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3"/>
      <c r="AJ268" s="32"/>
      <c r="AK268" s="3"/>
      <c r="AL268" s="27"/>
      <c r="AM268" s="35"/>
      <c r="AN268" s="4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0"/>
      <c r="BB268" s="35"/>
      <c r="BC268" s="82"/>
      <c r="BD268" s="82"/>
    </row>
    <row r="269" spans="1:56" s="5" customFormat="1" hidden="1" x14ac:dyDescent="0.3">
      <c r="A269" s="12"/>
      <c r="B269" s="1" t="s">
        <v>6</v>
      </c>
      <c r="C269" s="2"/>
      <c r="D269" s="4"/>
      <c r="E269" s="4"/>
      <c r="F269" s="4"/>
      <c r="G269" s="4"/>
      <c r="H269" s="4"/>
      <c r="I269" s="4"/>
      <c r="J269" s="4"/>
      <c r="K269" s="4">
        <v>10087</v>
      </c>
      <c r="L269" s="4">
        <f t="shared" ref="L269:L270" si="1120">J269+K269</f>
        <v>10087</v>
      </c>
      <c r="M269" s="4"/>
      <c r="N269" s="4">
        <f t="shared" ref="N269:N270" si="1121">L269+M269</f>
        <v>10087</v>
      </c>
      <c r="O269" s="4">
        <v>23416.2</v>
      </c>
      <c r="P269" s="4">
        <f t="shared" ref="P269:P274" si="1122">N269+O269</f>
        <v>33503.199999999997</v>
      </c>
      <c r="Q269" s="4"/>
      <c r="R269" s="4">
        <f t="shared" si="837"/>
        <v>33503.199999999997</v>
      </c>
      <c r="S269" s="32"/>
      <c r="T269" s="4">
        <f t="shared" ref="T269:T271" si="1123">R269+S269</f>
        <v>33503.199999999997</v>
      </c>
      <c r="U269" s="27"/>
      <c r="V269" s="4">
        <f t="shared" ref="V269:V271" si="1124">T269+U269</f>
        <v>33503.199999999997</v>
      </c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>
        <f t="shared" si="1113"/>
        <v>0</v>
      </c>
      <c r="AH269" s="4"/>
      <c r="AI269" s="4">
        <f t="shared" si="844"/>
        <v>0</v>
      </c>
      <c r="AJ269" s="32"/>
      <c r="AK269" s="4">
        <f t="shared" ref="AK269:AK271" si="1125">AI269+AJ269</f>
        <v>0</v>
      </c>
      <c r="AL269" s="27"/>
      <c r="AM269" s="4">
        <f t="shared" ref="AM269:AM271" si="1126">AK269+AL269</f>
        <v>0</v>
      </c>
      <c r="AN269" s="4"/>
      <c r="AO269" s="3"/>
      <c r="AP269" s="3"/>
      <c r="AQ269" s="3"/>
      <c r="AR269" s="3"/>
      <c r="AS269" s="3"/>
      <c r="AT269" s="3"/>
      <c r="AU269" s="3"/>
      <c r="AV269" s="3"/>
      <c r="AW269" s="3"/>
      <c r="AX269" s="3">
        <f t="shared" si="1118"/>
        <v>0</v>
      </c>
      <c r="AY269" s="3"/>
      <c r="AZ269" s="3">
        <f t="shared" si="851"/>
        <v>0</v>
      </c>
      <c r="BA269" s="30"/>
      <c r="BB269" s="3">
        <f t="shared" ref="BB269:BB271" si="1127">AZ269+BA269</f>
        <v>0</v>
      </c>
      <c r="BC269" s="5" t="s">
        <v>284</v>
      </c>
      <c r="BD269" s="5">
        <v>0</v>
      </c>
    </row>
    <row r="270" spans="1:56" x14ac:dyDescent="0.3">
      <c r="A270" s="61"/>
      <c r="B270" s="38" t="s">
        <v>21</v>
      </c>
      <c r="C270" s="96"/>
      <c r="D270" s="4"/>
      <c r="E270" s="4"/>
      <c r="F270" s="4"/>
      <c r="G270" s="4"/>
      <c r="H270" s="4"/>
      <c r="I270" s="4"/>
      <c r="J270" s="4"/>
      <c r="K270" s="4"/>
      <c r="L270" s="4">
        <f t="shared" si="1120"/>
        <v>0</v>
      </c>
      <c r="M270" s="4"/>
      <c r="N270" s="4">
        <f t="shared" si="1121"/>
        <v>0</v>
      </c>
      <c r="O270" s="4">
        <v>70608.800000000003</v>
      </c>
      <c r="P270" s="4">
        <f t="shared" si="1122"/>
        <v>70608.800000000003</v>
      </c>
      <c r="Q270" s="4"/>
      <c r="R270" s="3">
        <f t="shared" si="837"/>
        <v>70608.800000000003</v>
      </c>
      <c r="S270" s="32"/>
      <c r="T270" s="3">
        <f t="shared" si="1123"/>
        <v>70608.800000000003</v>
      </c>
      <c r="U270" s="27"/>
      <c r="V270" s="35">
        <f t="shared" si="1124"/>
        <v>70608.800000000003</v>
      </c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>
        <f t="shared" si="1113"/>
        <v>0</v>
      </c>
      <c r="AH270" s="4"/>
      <c r="AI270" s="3">
        <f t="shared" si="844"/>
        <v>0</v>
      </c>
      <c r="AJ270" s="32"/>
      <c r="AK270" s="3">
        <f t="shared" si="1125"/>
        <v>0</v>
      </c>
      <c r="AL270" s="27"/>
      <c r="AM270" s="35">
        <f t="shared" si="1126"/>
        <v>0</v>
      </c>
      <c r="AN270" s="4"/>
      <c r="AO270" s="3"/>
      <c r="AP270" s="3"/>
      <c r="AQ270" s="3"/>
      <c r="AR270" s="3"/>
      <c r="AS270" s="3"/>
      <c r="AT270" s="3"/>
      <c r="AU270" s="3"/>
      <c r="AV270" s="3"/>
      <c r="AW270" s="3"/>
      <c r="AX270" s="3">
        <f t="shared" si="1118"/>
        <v>0</v>
      </c>
      <c r="AY270" s="3"/>
      <c r="AZ270" s="3">
        <f t="shared" si="851"/>
        <v>0</v>
      </c>
      <c r="BA270" s="30"/>
      <c r="BB270" s="35">
        <f t="shared" si="1127"/>
        <v>0</v>
      </c>
      <c r="BC270" s="82" t="s">
        <v>295</v>
      </c>
      <c r="BD270" s="82"/>
    </row>
    <row r="271" spans="1:56" ht="56.25" x14ac:dyDescent="0.3">
      <c r="A271" s="61" t="s">
        <v>242</v>
      </c>
      <c r="B271" s="38" t="s">
        <v>382</v>
      </c>
      <c r="C271" s="96" t="s">
        <v>96</v>
      </c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>
        <f t="shared" si="1122"/>
        <v>0</v>
      </c>
      <c r="Q271" s="4"/>
      <c r="R271" s="3">
        <f t="shared" si="837"/>
        <v>0</v>
      </c>
      <c r="S271" s="32"/>
      <c r="T271" s="3">
        <f t="shared" si="1123"/>
        <v>0</v>
      </c>
      <c r="U271" s="27"/>
      <c r="V271" s="35">
        <f t="shared" si="1124"/>
        <v>0</v>
      </c>
      <c r="W271" s="4"/>
      <c r="X271" s="4"/>
      <c r="Y271" s="4"/>
      <c r="Z271" s="4"/>
      <c r="AA271" s="4"/>
      <c r="AB271" s="4"/>
      <c r="AC271" s="4"/>
      <c r="AD271" s="4"/>
      <c r="AE271" s="4"/>
      <c r="AF271" s="4">
        <f>AF273+AF274</f>
        <v>35000</v>
      </c>
      <c r="AG271" s="4">
        <f t="shared" si="1113"/>
        <v>35000</v>
      </c>
      <c r="AH271" s="4">
        <f>AH273+AH274</f>
        <v>0</v>
      </c>
      <c r="AI271" s="3">
        <f t="shared" si="844"/>
        <v>35000</v>
      </c>
      <c r="AJ271" s="32">
        <f>AJ273+AJ274</f>
        <v>0</v>
      </c>
      <c r="AK271" s="3">
        <f t="shared" si="1125"/>
        <v>35000</v>
      </c>
      <c r="AL271" s="27">
        <f>AL273+AL274</f>
        <v>0</v>
      </c>
      <c r="AM271" s="35">
        <f t="shared" si="1126"/>
        <v>35000</v>
      </c>
      <c r="AN271" s="4"/>
      <c r="AO271" s="3"/>
      <c r="AP271" s="3"/>
      <c r="AQ271" s="3"/>
      <c r="AR271" s="3"/>
      <c r="AS271" s="3"/>
      <c r="AT271" s="3"/>
      <c r="AU271" s="3"/>
      <c r="AV271" s="3"/>
      <c r="AW271" s="3"/>
      <c r="AX271" s="3">
        <f>AV271+AW271</f>
        <v>0</v>
      </c>
      <c r="AY271" s="3"/>
      <c r="AZ271" s="3">
        <f t="shared" si="851"/>
        <v>0</v>
      </c>
      <c r="BA271" s="30"/>
      <c r="BB271" s="35">
        <f t="shared" si="1127"/>
        <v>0</v>
      </c>
      <c r="BC271" s="82"/>
      <c r="BD271" s="82"/>
    </row>
    <row r="272" spans="1:56" x14ac:dyDescent="0.3">
      <c r="A272" s="61"/>
      <c r="B272" s="38" t="s">
        <v>5</v>
      </c>
      <c r="C272" s="96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3"/>
      <c r="S272" s="32"/>
      <c r="T272" s="3"/>
      <c r="U272" s="27"/>
      <c r="V272" s="35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3"/>
      <c r="AJ272" s="32"/>
      <c r="AK272" s="3"/>
      <c r="AL272" s="27"/>
      <c r="AM272" s="35"/>
      <c r="AN272" s="4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0"/>
      <c r="BB272" s="35"/>
      <c r="BC272" s="82"/>
      <c r="BD272" s="82"/>
    </row>
    <row r="273" spans="1:56" s="5" customFormat="1" hidden="1" x14ac:dyDescent="0.3">
      <c r="A273" s="12"/>
      <c r="B273" s="1" t="s">
        <v>6</v>
      </c>
      <c r="C273" s="2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>
        <f t="shared" si="1122"/>
        <v>0</v>
      </c>
      <c r="Q273" s="4"/>
      <c r="R273" s="4">
        <f t="shared" si="837"/>
        <v>0</v>
      </c>
      <c r="S273" s="32"/>
      <c r="T273" s="4">
        <f t="shared" ref="T273:T276" si="1128">R273+S273</f>
        <v>0</v>
      </c>
      <c r="U273" s="27"/>
      <c r="V273" s="4">
        <f t="shared" ref="V273:V276" si="1129">T273+U273</f>
        <v>0</v>
      </c>
      <c r="W273" s="4"/>
      <c r="X273" s="4"/>
      <c r="Y273" s="4"/>
      <c r="Z273" s="4"/>
      <c r="AA273" s="4"/>
      <c r="AB273" s="4"/>
      <c r="AC273" s="4"/>
      <c r="AD273" s="4"/>
      <c r="AE273" s="4"/>
      <c r="AF273" s="4">
        <v>26250</v>
      </c>
      <c r="AG273" s="4">
        <f t="shared" si="1113"/>
        <v>26250</v>
      </c>
      <c r="AH273" s="4"/>
      <c r="AI273" s="4">
        <f t="shared" si="844"/>
        <v>26250</v>
      </c>
      <c r="AJ273" s="32"/>
      <c r="AK273" s="4">
        <f t="shared" ref="AK273:AK276" si="1130">AI273+AJ273</f>
        <v>26250</v>
      </c>
      <c r="AL273" s="27"/>
      <c r="AM273" s="4">
        <f t="shared" ref="AM273:AM276" si="1131">AK273+AL273</f>
        <v>26250</v>
      </c>
      <c r="AN273" s="4"/>
      <c r="AO273" s="3"/>
      <c r="AP273" s="3"/>
      <c r="AQ273" s="3"/>
      <c r="AR273" s="3"/>
      <c r="AS273" s="3"/>
      <c r="AT273" s="3"/>
      <c r="AU273" s="3"/>
      <c r="AV273" s="3"/>
      <c r="AW273" s="3"/>
      <c r="AX273" s="3">
        <f t="shared" ref="AX273" si="1132">AV273+AW273</f>
        <v>0</v>
      </c>
      <c r="AY273" s="3"/>
      <c r="AZ273" s="3">
        <f t="shared" si="851"/>
        <v>0</v>
      </c>
      <c r="BA273" s="30"/>
      <c r="BB273" s="3">
        <f t="shared" ref="BB273:BB276" si="1133">AZ273+BA273</f>
        <v>0</v>
      </c>
      <c r="BC273" s="5" t="s">
        <v>386</v>
      </c>
      <c r="BD273" s="5">
        <v>0</v>
      </c>
    </row>
    <row r="274" spans="1:56" x14ac:dyDescent="0.3">
      <c r="A274" s="61"/>
      <c r="B274" s="38" t="s">
        <v>21</v>
      </c>
      <c r="C274" s="96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>
        <f t="shared" si="1122"/>
        <v>0</v>
      </c>
      <c r="Q274" s="4"/>
      <c r="R274" s="3">
        <f t="shared" si="837"/>
        <v>0</v>
      </c>
      <c r="S274" s="32"/>
      <c r="T274" s="3">
        <f t="shared" si="1128"/>
        <v>0</v>
      </c>
      <c r="U274" s="27"/>
      <c r="V274" s="35">
        <f t="shared" si="1129"/>
        <v>0</v>
      </c>
      <c r="W274" s="4"/>
      <c r="X274" s="4"/>
      <c r="Y274" s="4"/>
      <c r="Z274" s="4"/>
      <c r="AA274" s="4"/>
      <c r="AB274" s="4"/>
      <c r="AC274" s="4"/>
      <c r="AD274" s="4"/>
      <c r="AE274" s="4"/>
      <c r="AF274" s="4">
        <v>8750</v>
      </c>
      <c r="AG274" s="4">
        <f t="shared" si="1113"/>
        <v>8750</v>
      </c>
      <c r="AH274" s="4"/>
      <c r="AI274" s="3">
        <f t="shared" si="844"/>
        <v>8750</v>
      </c>
      <c r="AJ274" s="32"/>
      <c r="AK274" s="3">
        <f t="shared" si="1130"/>
        <v>8750</v>
      </c>
      <c r="AL274" s="27"/>
      <c r="AM274" s="35">
        <f t="shared" si="1131"/>
        <v>8750</v>
      </c>
      <c r="AN274" s="4"/>
      <c r="AO274" s="3"/>
      <c r="AP274" s="3"/>
      <c r="AQ274" s="3"/>
      <c r="AR274" s="3"/>
      <c r="AS274" s="3"/>
      <c r="AT274" s="3"/>
      <c r="AU274" s="3"/>
      <c r="AV274" s="3"/>
      <c r="AW274" s="3"/>
      <c r="AX274" s="3">
        <f t="shared" si="1118"/>
        <v>0</v>
      </c>
      <c r="AY274" s="3"/>
      <c r="AZ274" s="3">
        <f t="shared" si="851"/>
        <v>0</v>
      </c>
      <c r="BA274" s="30"/>
      <c r="BB274" s="35">
        <f t="shared" si="1133"/>
        <v>0</v>
      </c>
      <c r="BC274" s="82"/>
      <c r="BD274" s="82"/>
    </row>
    <row r="275" spans="1:56" ht="37.5" x14ac:dyDescent="0.3">
      <c r="A275" s="61" t="s">
        <v>162</v>
      </c>
      <c r="B275" s="38" t="s">
        <v>390</v>
      </c>
      <c r="C275" s="96" t="s">
        <v>299</v>
      </c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>
        <v>128</v>
      </c>
      <c r="R275" s="3">
        <f t="shared" si="837"/>
        <v>128</v>
      </c>
      <c r="S275" s="32"/>
      <c r="T275" s="3">
        <f t="shared" si="1128"/>
        <v>128</v>
      </c>
      <c r="U275" s="27"/>
      <c r="V275" s="35">
        <f t="shared" si="1129"/>
        <v>128</v>
      </c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3">
        <f t="shared" si="844"/>
        <v>0</v>
      </c>
      <c r="AJ275" s="32"/>
      <c r="AK275" s="3">
        <f t="shared" si="1130"/>
        <v>0</v>
      </c>
      <c r="AL275" s="27"/>
      <c r="AM275" s="35">
        <f t="shared" si="1131"/>
        <v>0</v>
      </c>
      <c r="AN275" s="4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>
        <f t="shared" si="851"/>
        <v>0</v>
      </c>
      <c r="BA275" s="30"/>
      <c r="BB275" s="35">
        <f t="shared" si="1133"/>
        <v>0</v>
      </c>
      <c r="BC275" s="82">
        <v>1020141890</v>
      </c>
      <c r="BD275" s="82"/>
    </row>
    <row r="276" spans="1:56" x14ac:dyDescent="0.3">
      <c r="A276" s="61"/>
      <c r="B276" s="38" t="s">
        <v>98</v>
      </c>
      <c r="C276" s="38"/>
      <c r="D276" s="39">
        <f>D279</f>
        <v>2259263.7999999998</v>
      </c>
      <c r="E276" s="39">
        <f>E279</f>
        <v>0</v>
      </c>
      <c r="F276" s="39">
        <f t="shared" si="1011"/>
        <v>2259263.7999999998</v>
      </c>
      <c r="G276" s="39">
        <f>G279+G278</f>
        <v>182641.4</v>
      </c>
      <c r="H276" s="39">
        <f t="shared" si="1076"/>
        <v>2441905.1999999997</v>
      </c>
      <c r="I276" s="39">
        <f>I279+I278</f>
        <v>0</v>
      </c>
      <c r="J276" s="39">
        <f t="shared" si="1107"/>
        <v>2441905.1999999997</v>
      </c>
      <c r="K276" s="39">
        <f>K279+K278</f>
        <v>0</v>
      </c>
      <c r="L276" s="39">
        <f t="shared" si="1108"/>
        <v>2441905.1999999997</v>
      </c>
      <c r="M276" s="39">
        <f>M279+M278</f>
        <v>0</v>
      </c>
      <c r="N276" s="39">
        <f>L276+M276</f>
        <v>2441905.1999999997</v>
      </c>
      <c r="O276" s="39">
        <f>O279+O278</f>
        <v>15.446</v>
      </c>
      <c r="P276" s="39">
        <f>N276+O276</f>
        <v>2441920.6459999997</v>
      </c>
      <c r="Q276" s="39">
        <f>Q279+Q278</f>
        <v>0</v>
      </c>
      <c r="R276" s="40">
        <f t="shared" si="837"/>
        <v>2441920.6459999997</v>
      </c>
      <c r="S276" s="39">
        <f>S279+S278</f>
        <v>0</v>
      </c>
      <c r="T276" s="40">
        <f t="shared" si="1128"/>
        <v>2441920.6459999997</v>
      </c>
      <c r="U276" s="39">
        <f>U279+U278</f>
        <v>-2259263.7999999998</v>
      </c>
      <c r="V276" s="35">
        <f t="shared" si="1129"/>
        <v>182656.8459999999</v>
      </c>
      <c r="W276" s="39">
        <f t="shared" ref="W276:AN276" si="1134">W279</f>
        <v>936232.6</v>
      </c>
      <c r="X276" s="39">
        <f t="shared" ref="X276" si="1135">X279</f>
        <v>0</v>
      </c>
      <c r="Y276" s="39">
        <f t="shared" si="1012"/>
        <v>936232.6</v>
      </c>
      <c r="Z276" s="39">
        <f>Z279+Z278</f>
        <v>0</v>
      </c>
      <c r="AA276" s="39">
        <f t="shared" si="1081"/>
        <v>936232.6</v>
      </c>
      <c r="AB276" s="39">
        <f>AB279+AB278</f>
        <v>500000</v>
      </c>
      <c r="AC276" s="39">
        <f t="shared" si="1111"/>
        <v>1436232.6</v>
      </c>
      <c r="AD276" s="39">
        <f>AD279+AD278</f>
        <v>-500000</v>
      </c>
      <c r="AE276" s="39">
        <f t="shared" si="1112"/>
        <v>936232.60000000009</v>
      </c>
      <c r="AF276" s="39">
        <f>AF279+AF278</f>
        <v>0</v>
      </c>
      <c r="AG276" s="39">
        <f t="shared" si="1113"/>
        <v>936232.60000000009</v>
      </c>
      <c r="AH276" s="39">
        <f>AH279+AH278</f>
        <v>0</v>
      </c>
      <c r="AI276" s="40">
        <f t="shared" si="844"/>
        <v>936232.60000000009</v>
      </c>
      <c r="AJ276" s="39">
        <f>AJ279+AJ278</f>
        <v>0</v>
      </c>
      <c r="AK276" s="40">
        <f t="shared" si="1130"/>
        <v>936232.60000000009</v>
      </c>
      <c r="AL276" s="39">
        <f>AL279+AL278</f>
        <v>1426263.8</v>
      </c>
      <c r="AM276" s="35">
        <f t="shared" si="1131"/>
        <v>2362496.4000000004</v>
      </c>
      <c r="AN276" s="39">
        <f t="shared" si="1134"/>
        <v>0</v>
      </c>
      <c r="AO276" s="40">
        <f t="shared" ref="AO276" si="1136">AO279</f>
        <v>0</v>
      </c>
      <c r="AP276" s="40">
        <f t="shared" si="1013"/>
        <v>0</v>
      </c>
      <c r="AQ276" s="40">
        <f>AQ279+AQ278</f>
        <v>0</v>
      </c>
      <c r="AR276" s="40">
        <f t="shared" si="1087"/>
        <v>0</v>
      </c>
      <c r="AS276" s="40">
        <f>AS279+AS278</f>
        <v>0</v>
      </c>
      <c r="AT276" s="40">
        <f t="shared" si="1116"/>
        <v>0</v>
      </c>
      <c r="AU276" s="40">
        <f>AU279+AU278</f>
        <v>0</v>
      </c>
      <c r="AV276" s="40">
        <f t="shared" si="1117"/>
        <v>0</v>
      </c>
      <c r="AW276" s="40">
        <f>AW279+AW278</f>
        <v>0</v>
      </c>
      <c r="AX276" s="40">
        <f t="shared" si="1118"/>
        <v>0</v>
      </c>
      <c r="AY276" s="40">
        <f t="shared" ref="AY276:BA276" si="1137">AY279+AY278</f>
        <v>0</v>
      </c>
      <c r="AZ276" s="40">
        <f t="shared" si="851"/>
        <v>0</v>
      </c>
      <c r="BA276" s="40">
        <f t="shared" si="1137"/>
        <v>800000</v>
      </c>
      <c r="BB276" s="35">
        <f t="shared" si="1133"/>
        <v>800000</v>
      </c>
      <c r="BC276" s="82"/>
      <c r="BD276" s="82"/>
    </row>
    <row r="277" spans="1:56" x14ac:dyDescent="0.3">
      <c r="A277" s="61"/>
      <c r="B277" s="89" t="s">
        <v>5</v>
      </c>
      <c r="C277" s="38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3"/>
      <c r="S277" s="32"/>
      <c r="T277" s="3"/>
      <c r="U277" s="27"/>
      <c r="V277" s="35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3"/>
      <c r="AJ277" s="32"/>
      <c r="AK277" s="3"/>
      <c r="AL277" s="27"/>
      <c r="AM277" s="35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0"/>
      <c r="BB277" s="35"/>
      <c r="BC277" s="82"/>
      <c r="BD277" s="82"/>
    </row>
    <row r="278" spans="1:56" s="42" customFormat="1" hidden="1" x14ac:dyDescent="0.3">
      <c r="A278" s="43"/>
      <c r="B278" s="50" t="s">
        <v>6</v>
      </c>
      <c r="C278" s="50"/>
      <c r="D278" s="47"/>
      <c r="E278" s="47"/>
      <c r="F278" s="47"/>
      <c r="G278" s="47">
        <f>G288</f>
        <v>35136.400000000001</v>
      </c>
      <c r="H278" s="47">
        <f t="shared" si="1076"/>
        <v>35136.400000000001</v>
      </c>
      <c r="I278" s="47">
        <f>I288</f>
        <v>0</v>
      </c>
      <c r="J278" s="47">
        <f t="shared" ref="J278:J280" si="1138">H278+I278</f>
        <v>35136.400000000001</v>
      </c>
      <c r="K278" s="47">
        <f>K288</f>
        <v>0</v>
      </c>
      <c r="L278" s="47">
        <f t="shared" ref="L278:L280" si="1139">J278+K278</f>
        <v>35136.400000000001</v>
      </c>
      <c r="M278" s="47">
        <f>M288</f>
        <v>0</v>
      </c>
      <c r="N278" s="47">
        <f>L278+M278</f>
        <v>35136.400000000001</v>
      </c>
      <c r="O278" s="47">
        <f>O288</f>
        <v>15.446</v>
      </c>
      <c r="P278" s="47">
        <f>N278+O278</f>
        <v>35151.846000000005</v>
      </c>
      <c r="Q278" s="47">
        <f>Q288</f>
        <v>0</v>
      </c>
      <c r="R278" s="47">
        <f t="shared" si="837"/>
        <v>35151.846000000005</v>
      </c>
      <c r="S278" s="47">
        <f>S288</f>
        <v>0</v>
      </c>
      <c r="T278" s="47">
        <f t="shared" ref="T278:T280" si="1140">R278+S278</f>
        <v>35151.846000000005</v>
      </c>
      <c r="U278" s="47">
        <f>U288</f>
        <v>0</v>
      </c>
      <c r="V278" s="47">
        <f t="shared" ref="V278:V280" si="1141">T278+U278</f>
        <v>35151.846000000005</v>
      </c>
      <c r="W278" s="47"/>
      <c r="X278" s="47"/>
      <c r="Y278" s="47"/>
      <c r="Z278" s="47">
        <f>Z288</f>
        <v>0</v>
      </c>
      <c r="AA278" s="47">
        <f t="shared" si="1081"/>
        <v>0</v>
      </c>
      <c r="AB278" s="47">
        <f>AB288</f>
        <v>0</v>
      </c>
      <c r="AC278" s="47">
        <f t="shared" ref="AC278:AC279" si="1142">AA278+AB278</f>
        <v>0</v>
      </c>
      <c r="AD278" s="47">
        <f>AD288</f>
        <v>0</v>
      </c>
      <c r="AE278" s="47">
        <f t="shared" ref="AE278:AE279" si="1143">AC278+AD278</f>
        <v>0</v>
      </c>
      <c r="AF278" s="47">
        <f>AF288</f>
        <v>0</v>
      </c>
      <c r="AG278" s="47">
        <f t="shared" ref="AG278:AG279" si="1144">AE278+AF278</f>
        <v>0</v>
      </c>
      <c r="AH278" s="47">
        <f>AH288</f>
        <v>0</v>
      </c>
      <c r="AI278" s="47">
        <f t="shared" si="844"/>
        <v>0</v>
      </c>
      <c r="AJ278" s="47">
        <f>AJ288</f>
        <v>0</v>
      </c>
      <c r="AK278" s="47">
        <f t="shared" ref="AK278:AK280" si="1145">AI278+AJ278</f>
        <v>0</v>
      </c>
      <c r="AL278" s="47">
        <f>AL288</f>
        <v>0</v>
      </c>
      <c r="AM278" s="47">
        <f t="shared" ref="AM278:AM280" si="1146">AK278+AL278</f>
        <v>0</v>
      </c>
      <c r="AN278" s="47"/>
      <c r="AO278" s="41"/>
      <c r="AP278" s="41"/>
      <c r="AQ278" s="41">
        <f>AQ288</f>
        <v>0</v>
      </c>
      <c r="AR278" s="41">
        <f t="shared" si="1087"/>
        <v>0</v>
      </c>
      <c r="AS278" s="41">
        <f>AS288</f>
        <v>0</v>
      </c>
      <c r="AT278" s="41">
        <f t="shared" ref="AT278:AT280" si="1147">AR278+AS278</f>
        <v>0</v>
      </c>
      <c r="AU278" s="41">
        <f>AU288</f>
        <v>0</v>
      </c>
      <c r="AV278" s="41">
        <f t="shared" ref="AV278:AV280" si="1148">AT278+AU278</f>
        <v>0</v>
      </c>
      <c r="AW278" s="41">
        <f>AW288</f>
        <v>0</v>
      </c>
      <c r="AX278" s="41">
        <f t="shared" ref="AX278:AX280" si="1149">AV278+AW278</f>
        <v>0</v>
      </c>
      <c r="AY278" s="41">
        <f t="shared" ref="AY278:BA278" si="1150">AY288</f>
        <v>0</v>
      </c>
      <c r="AZ278" s="41">
        <f t="shared" si="851"/>
        <v>0</v>
      </c>
      <c r="BA278" s="41">
        <f t="shared" si="1150"/>
        <v>0</v>
      </c>
      <c r="BB278" s="41">
        <f t="shared" ref="BB278:BB280" si="1151">AZ278+BA278</f>
        <v>0</v>
      </c>
      <c r="BD278" s="42">
        <v>0</v>
      </c>
    </row>
    <row r="279" spans="1:56" x14ac:dyDescent="0.3">
      <c r="A279" s="61"/>
      <c r="B279" s="89" t="s">
        <v>12</v>
      </c>
      <c r="C279" s="38"/>
      <c r="D279" s="54">
        <f>D282+D285</f>
        <v>2259263.7999999998</v>
      </c>
      <c r="E279" s="54">
        <f>E282+E285</f>
        <v>0</v>
      </c>
      <c r="F279" s="54">
        <f t="shared" si="1011"/>
        <v>2259263.7999999998</v>
      </c>
      <c r="G279" s="54">
        <f>G282+G285+G289</f>
        <v>147505</v>
      </c>
      <c r="H279" s="54">
        <f t="shared" si="1076"/>
        <v>2406768.7999999998</v>
      </c>
      <c r="I279" s="54">
        <f>I282+I285+I289</f>
        <v>0</v>
      </c>
      <c r="J279" s="54">
        <f t="shared" si="1138"/>
        <v>2406768.7999999998</v>
      </c>
      <c r="K279" s="54">
        <f>K282+K285+K289+K292</f>
        <v>0</v>
      </c>
      <c r="L279" s="54">
        <f t="shared" si="1139"/>
        <v>2406768.7999999998</v>
      </c>
      <c r="M279" s="54">
        <f>M282+M285+M289+M292</f>
        <v>0</v>
      </c>
      <c r="N279" s="54">
        <f>L279+M279</f>
        <v>2406768.7999999998</v>
      </c>
      <c r="O279" s="54">
        <f>O282+O285+O289+O292</f>
        <v>0</v>
      </c>
      <c r="P279" s="54">
        <f>N279+O279</f>
        <v>2406768.7999999998</v>
      </c>
      <c r="Q279" s="54">
        <f>Q282+Q285+Q289+Q292</f>
        <v>0</v>
      </c>
      <c r="R279" s="55">
        <f t="shared" si="837"/>
        <v>2406768.7999999998</v>
      </c>
      <c r="S279" s="54">
        <f>S282+S285+S289+S292</f>
        <v>0</v>
      </c>
      <c r="T279" s="55">
        <f t="shared" si="1140"/>
        <v>2406768.7999999998</v>
      </c>
      <c r="U279" s="54">
        <f>U282+U285+U289+U292</f>
        <v>-2259263.7999999998</v>
      </c>
      <c r="V279" s="35">
        <f t="shared" si="1141"/>
        <v>147505</v>
      </c>
      <c r="W279" s="54">
        <f t="shared" ref="W279:AN279" si="1152">W282+W285</f>
        <v>936232.6</v>
      </c>
      <c r="X279" s="54">
        <f t="shared" ref="X279" si="1153">X282+X285</f>
        <v>0</v>
      </c>
      <c r="Y279" s="54">
        <f t="shared" si="1012"/>
        <v>936232.6</v>
      </c>
      <c r="Z279" s="54">
        <f>Z282+Z285+Z289</f>
        <v>0</v>
      </c>
      <c r="AA279" s="54">
        <f t="shared" si="1081"/>
        <v>936232.6</v>
      </c>
      <c r="AB279" s="54">
        <f>AB282+AB285+AB289+AB292</f>
        <v>500000</v>
      </c>
      <c r="AC279" s="54">
        <f t="shared" si="1142"/>
        <v>1436232.6</v>
      </c>
      <c r="AD279" s="54">
        <f>AD282+AD285+AD289+AD292</f>
        <v>-500000</v>
      </c>
      <c r="AE279" s="54">
        <f t="shared" si="1143"/>
        <v>936232.60000000009</v>
      </c>
      <c r="AF279" s="54">
        <f>AF282+AF285+AF289+AF292</f>
        <v>0</v>
      </c>
      <c r="AG279" s="54">
        <f t="shared" si="1144"/>
        <v>936232.60000000009</v>
      </c>
      <c r="AH279" s="54">
        <f>AH282+AH285+AH289+AH292</f>
        <v>0</v>
      </c>
      <c r="AI279" s="55">
        <f t="shared" si="844"/>
        <v>936232.60000000009</v>
      </c>
      <c r="AJ279" s="54">
        <f>AJ282+AJ285+AJ289+AJ292</f>
        <v>0</v>
      </c>
      <c r="AK279" s="55">
        <f t="shared" si="1145"/>
        <v>936232.60000000009</v>
      </c>
      <c r="AL279" s="54">
        <f>AL282+AL285+AL289+AL292</f>
        <v>1426263.8</v>
      </c>
      <c r="AM279" s="35">
        <f t="shared" si="1146"/>
        <v>2362496.4000000004</v>
      </c>
      <c r="AN279" s="54">
        <f t="shared" si="1152"/>
        <v>0</v>
      </c>
      <c r="AO279" s="55">
        <f t="shared" ref="AO279" si="1154">AO282+AO285</f>
        <v>0</v>
      </c>
      <c r="AP279" s="55">
        <f t="shared" si="1013"/>
        <v>0</v>
      </c>
      <c r="AQ279" s="55">
        <f>AQ282+AQ285+AQ289</f>
        <v>0</v>
      </c>
      <c r="AR279" s="55">
        <f t="shared" si="1087"/>
        <v>0</v>
      </c>
      <c r="AS279" s="55">
        <f>AS282+AS285+AS289+AS292</f>
        <v>0</v>
      </c>
      <c r="AT279" s="55">
        <f t="shared" si="1147"/>
        <v>0</v>
      </c>
      <c r="AU279" s="55">
        <f>AU282+AU285+AU289+AU292</f>
        <v>0</v>
      </c>
      <c r="AV279" s="55">
        <f t="shared" si="1148"/>
        <v>0</v>
      </c>
      <c r="AW279" s="55">
        <f>AW282+AW285+AW289+AW292</f>
        <v>0</v>
      </c>
      <c r="AX279" s="55">
        <f t="shared" si="1149"/>
        <v>0</v>
      </c>
      <c r="AY279" s="55">
        <f t="shared" ref="AY279:BA279" si="1155">AY282+AY285+AY289+AY292</f>
        <v>0</v>
      </c>
      <c r="AZ279" s="55">
        <f t="shared" si="851"/>
        <v>0</v>
      </c>
      <c r="BA279" s="55">
        <f t="shared" si="1155"/>
        <v>800000</v>
      </c>
      <c r="BB279" s="35">
        <f t="shared" si="1151"/>
        <v>800000</v>
      </c>
      <c r="BC279" s="82"/>
      <c r="BD279" s="82"/>
    </row>
    <row r="280" spans="1:56" ht="37.5" x14ac:dyDescent="0.3">
      <c r="A280" s="61" t="s">
        <v>243</v>
      </c>
      <c r="B280" s="38" t="s">
        <v>99</v>
      </c>
      <c r="C280" s="96" t="s">
        <v>96</v>
      </c>
      <c r="D280" s="4">
        <f>D282</f>
        <v>2259263.7999999998</v>
      </c>
      <c r="E280" s="4">
        <f>E282</f>
        <v>0</v>
      </c>
      <c r="F280" s="4">
        <f t="shared" si="1011"/>
        <v>2259263.7999999998</v>
      </c>
      <c r="G280" s="4">
        <f>G282</f>
        <v>0</v>
      </c>
      <c r="H280" s="4">
        <f t="shared" ref="H280" si="1156">F280+G280</f>
        <v>2259263.7999999998</v>
      </c>
      <c r="I280" s="4">
        <f>I282</f>
        <v>0</v>
      </c>
      <c r="J280" s="4">
        <f t="shared" si="1138"/>
        <v>2259263.7999999998</v>
      </c>
      <c r="K280" s="4">
        <f>K282</f>
        <v>0</v>
      </c>
      <c r="L280" s="4">
        <f t="shared" si="1139"/>
        <v>2259263.7999999998</v>
      </c>
      <c r="M280" s="4">
        <f>M282</f>
        <v>0</v>
      </c>
      <c r="N280" s="4">
        <f>L280+M280</f>
        <v>2259263.7999999998</v>
      </c>
      <c r="O280" s="4">
        <f>O282</f>
        <v>0</v>
      </c>
      <c r="P280" s="4">
        <f>N280+O280</f>
        <v>2259263.7999999998</v>
      </c>
      <c r="Q280" s="4">
        <f>Q282</f>
        <v>0</v>
      </c>
      <c r="R280" s="3">
        <f t="shared" ref="R280:R339" si="1157">P280+Q280</f>
        <v>2259263.7999999998</v>
      </c>
      <c r="S280" s="32">
        <f>S282</f>
        <v>0</v>
      </c>
      <c r="T280" s="3">
        <f t="shared" si="1140"/>
        <v>2259263.7999999998</v>
      </c>
      <c r="U280" s="27">
        <f>U282</f>
        <v>-2259263.7999999998</v>
      </c>
      <c r="V280" s="35">
        <f t="shared" si="1141"/>
        <v>0</v>
      </c>
      <c r="W280" s="4">
        <f t="shared" ref="W280:AN280" si="1158">W282</f>
        <v>669232.6</v>
      </c>
      <c r="X280" s="4">
        <f t="shared" ref="X280:Z280" si="1159">X282</f>
        <v>0</v>
      </c>
      <c r="Y280" s="4">
        <f t="shared" si="1012"/>
        <v>669232.6</v>
      </c>
      <c r="Z280" s="4">
        <f t="shared" si="1159"/>
        <v>0</v>
      </c>
      <c r="AA280" s="4">
        <f t="shared" ref="AA280" si="1160">Y280+Z280</f>
        <v>669232.6</v>
      </c>
      <c r="AB280" s="4">
        <f t="shared" ref="AB280" si="1161">AB282</f>
        <v>0</v>
      </c>
      <c r="AC280" s="4">
        <f>AA280+AB280</f>
        <v>669232.6</v>
      </c>
      <c r="AD280" s="4">
        <f t="shared" ref="AD280:AF280" si="1162">AD282</f>
        <v>0</v>
      </c>
      <c r="AE280" s="4">
        <f>AC280+AD280</f>
        <v>669232.6</v>
      </c>
      <c r="AF280" s="4">
        <f t="shared" si="1162"/>
        <v>0</v>
      </c>
      <c r="AG280" s="4">
        <f>AE280+AF280</f>
        <v>669232.6</v>
      </c>
      <c r="AH280" s="4">
        <f t="shared" ref="AH280:AJ280" si="1163">AH282</f>
        <v>0</v>
      </c>
      <c r="AI280" s="3">
        <f t="shared" ref="AI280:AI339" si="1164">AG280+AH280</f>
        <v>669232.6</v>
      </c>
      <c r="AJ280" s="32">
        <f t="shared" si="1163"/>
        <v>0</v>
      </c>
      <c r="AK280" s="3">
        <f t="shared" si="1145"/>
        <v>669232.6</v>
      </c>
      <c r="AL280" s="27">
        <f t="shared" ref="AL280" si="1165">AL282</f>
        <v>1426263.8</v>
      </c>
      <c r="AM280" s="35">
        <f t="shared" si="1146"/>
        <v>2095496.4</v>
      </c>
      <c r="AN280" s="4">
        <f t="shared" si="1158"/>
        <v>0</v>
      </c>
      <c r="AO280" s="3">
        <f t="shared" ref="AO280:AQ280" si="1166">AO282</f>
        <v>0</v>
      </c>
      <c r="AP280" s="3">
        <f t="shared" si="1013"/>
        <v>0</v>
      </c>
      <c r="AQ280" s="3">
        <f t="shared" si="1166"/>
        <v>0</v>
      </c>
      <c r="AR280" s="3">
        <f t="shared" ref="AR280" si="1167">AP280+AQ280</f>
        <v>0</v>
      </c>
      <c r="AS280" s="3">
        <f t="shared" ref="AS280:AU280" si="1168">AS282</f>
        <v>0</v>
      </c>
      <c r="AT280" s="3">
        <f t="shared" si="1147"/>
        <v>0</v>
      </c>
      <c r="AU280" s="3">
        <f t="shared" si="1168"/>
        <v>0</v>
      </c>
      <c r="AV280" s="3">
        <f t="shared" si="1148"/>
        <v>0</v>
      </c>
      <c r="AW280" s="3">
        <f t="shared" ref="AW280:AY280" si="1169">AW282</f>
        <v>0</v>
      </c>
      <c r="AX280" s="3">
        <f t="shared" si="1149"/>
        <v>0</v>
      </c>
      <c r="AY280" s="3">
        <f t="shared" si="1169"/>
        <v>0</v>
      </c>
      <c r="AZ280" s="3">
        <f t="shared" ref="AZ280:AZ339" si="1170">AX280+AY280</f>
        <v>0</v>
      </c>
      <c r="BA280" s="30">
        <f t="shared" ref="BA280" si="1171">BA282</f>
        <v>800000</v>
      </c>
      <c r="BB280" s="35">
        <f t="shared" si="1151"/>
        <v>800000</v>
      </c>
      <c r="BC280" s="82"/>
      <c r="BD280" s="82"/>
    </row>
    <row r="281" spans="1:56" x14ac:dyDescent="0.3">
      <c r="A281" s="61"/>
      <c r="B281" s="38" t="s">
        <v>5</v>
      </c>
      <c r="C281" s="38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3"/>
      <c r="S281" s="32"/>
      <c r="T281" s="3"/>
      <c r="U281" s="27"/>
      <c r="V281" s="35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3"/>
      <c r="AJ281" s="32"/>
      <c r="AK281" s="3"/>
      <c r="AL281" s="27"/>
      <c r="AM281" s="35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0"/>
      <c r="BB281" s="35"/>
      <c r="BC281" s="82"/>
      <c r="BD281" s="82"/>
    </row>
    <row r="282" spans="1:56" x14ac:dyDescent="0.3">
      <c r="A282" s="61"/>
      <c r="B282" s="89" t="s">
        <v>12</v>
      </c>
      <c r="C282" s="38"/>
      <c r="D282" s="4">
        <v>2259263.7999999998</v>
      </c>
      <c r="E282" s="4"/>
      <c r="F282" s="4">
        <f t="shared" si="1011"/>
        <v>2259263.7999999998</v>
      </c>
      <c r="G282" s="4"/>
      <c r="H282" s="4">
        <f t="shared" ref="H282:H283" si="1172">F282+G282</f>
        <v>2259263.7999999998</v>
      </c>
      <c r="I282" s="4"/>
      <c r="J282" s="4">
        <f t="shared" ref="J282:J283" si="1173">H282+I282</f>
        <v>2259263.7999999998</v>
      </c>
      <c r="K282" s="4"/>
      <c r="L282" s="4">
        <f t="shared" ref="L282:L283" si="1174">J282+K282</f>
        <v>2259263.7999999998</v>
      </c>
      <c r="M282" s="4"/>
      <c r="N282" s="4">
        <f>L282+M282</f>
        <v>2259263.7999999998</v>
      </c>
      <c r="O282" s="4"/>
      <c r="P282" s="4">
        <f>N282+O282</f>
        <v>2259263.7999999998</v>
      </c>
      <c r="Q282" s="4"/>
      <c r="R282" s="3">
        <f t="shared" si="1157"/>
        <v>2259263.7999999998</v>
      </c>
      <c r="S282" s="32"/>
      <c r="T282" s="3">
        <f t="shared" ref="T282:T283" si="1175">R282+S282</f>
        <v>2259263.7999999998</v>
      </c>
      <c r="U282" s="27">
        <v>-2259263.7999999998</v>
      </c>
      <c r="V282" s="35">
        <f t="shared" ref="V282:V283" si="1176">T282+U282</f>
        <v>0</v>
      </c>
      <c r="W282" s="4">
        <v>669232.6</v>
      </c>
      <c r="X282" s="4"/>
      <c r="Y282" s="4">
        <f t="shared" si="1012"/>
        <v>669232.6</v>
      </c>
      <c r="Z282" s="4"/>
      <c r="AA282" s="4">
        <f t="shared" ref="AA282:AA283" si="1177">Y282+Z282</f>
        <v>669232.6</v>
      </c>
      <c r="AB282" s="4"/>
      <c r="AC282" s="4">
        <f t="shared" ref="AC282:AC283" si="1178">AA282+AB282</f>
        <v>669232.6</v>
      </c>
      <c r="AD282" s="4"/>
      <c r="AE282" s="4">
        <f t="shared" ref="AE282:AE283" si="1179">AC282+AD282</f>
        <v>669232.6</v>
      </c>
      <c r="AF282" s="4"/>
      <c r="AG282" s="4">
        <f t="shared" ref="AG282:AG283" si="1180">AE282+AF282</f>
        <v>669232.6</v>
      </c>
      <c r="AH282" s="4"/>
      <c r="AI282" s="3">
        <f t="shared" si="1164"/>
        <v>669232.6</v>
      </c>
      <c r="AJ282" s="32"/>
      <c r="AK282" s="3">
        <f t="shared" ref="AK282:AK283" si="1181">AI282+AJ282</f>
        <v>669232.6</v>
      </c>
      <c r="AL282" s="27">
        <v>1426263.8</v>
      </c>
      <c r="AM282" s="35">
        <f t="shared" ref="AM282:AM283" si="1182">AK282+AL282</f>
        <v>2095496.4</v>
      </c>
      <c r="AN282" s="3">
        <v>0</v>
      </c>
      <c r="AO282" s="3">
        <v>0</v>
      </c>
      <c r="AP282" s="3">
        <f t="shared" si="1013"/>
        <v>0</v>
      </c>
      <c r="AQ282" s="3">
        <v>0</v>
      </c>
      <c r="AR282" s="3">
        <f t="shared" ref="AR282:AR283" si="1183">AP282+AQ282</f>
        <v>0</v>
      </c>
      <c r="AS282" s="3">
        <v>0</v>
      </c>
      <c r="AT282" s="3">
        <f t="shared" ref="AT282:AT283" si="1184">AR282+AS282</f>
        <v>0</v>
      </c>
      <c r="AU282" s="3">
        <v>0</v>
      </c>
      <c r="AV282" s="3">
        <f t="shared" ref="AV282:AV283" si="1185">AT282+AU282</f>
        <v>0</v>
      </c>
      <c r="AW282" s="3">
        <v>0</v>
      </c>
      <c r="AX282" s="3">
        <f t="shared" ref="AX282:AX283" si="1186">AV282+AW282</f>
        <v>0</v>
      </c>
      <c r="AY282" s="3">
        <v>0</v>
      </c>
      <c r="AZ282" s="3">
        <f t="shared" si="1170"/>
        <v>0</v>
      </c>
      <c r="BA282" s="30">
        <v>800000</v>
      </c>
      <c r="BB282" s="35">
        <f t="shared" ref="BB282:BB283" si="1187">AZ282+BA282</f>
        <v>800000</v>
      </c>
      <c r="BC282" s="82" t="s">
        <v>147</v>
      </c>
      <c r="BD282" s="82"/>
    </row>
    <row r="283" spans="1:56" ht="56.25" x14ac:dyDescent="0.3">
      <c r="A283" s="61" t="s">
        <v>244</v>
      </c>
      <c r="B283" s="38" t="s">
        <v>100</v>
      </c>
      <c r="C283" s="96" t="s">
        <v>96</v>
      </c>
      <c r="D283" s="4">
        <f>D285</f>
        <v>0</v>
      </c>
      <c r="E283" s="4">
        <f>E285</f>
        <v>0</v>
      </c>
      <c r="F283" s="4">
        <f t="shared" si="1011"/>
        <v>0</v>
      </c>
      <c r="G283" s="4">
        <f>G285</f>
        <v>0</v>
      </c>
      <c r="H283" s="4">
        <f t="shared" si="1172"/>
        <v>0</v>
      </c>
      <c r="I283" s="4">
        <f>I285</f>
        <v>0</v>
      </c>
      <c r="J283" s="4">
        <f t="shared" si="1173"/>
        <v>0</v>
      </c>
      <c r="K283" s="4">
        <f>K285</f>
        <v>0</v>
      </c>
      <c r="L283" s="4">
        <f t="shared" si="1174"/>
        <v>0</v>
      </c>
      <c r="M283" s="4">
        <f>M285</f>
        <v>0</v>
      </c>
      <c r="N283" s="4">
        <f>L283+M283</f>
        <v>0</v>
      </c>
      <c r="O283" s="4">
        <f>O285</f>
        <v>0</v>
      </c>
      <c r="P283" s="4">
        <f>N283+O283</f>
        <v>0</v>
      </c>
      <c r="Q283" s="4">
        <f>Q285</f>
        <v>0</v>
      </c>
      <c r="R283" s="3">
        <f t="shared" si="1157"/>
        <v>0</v>
      </c>
      <c r="S283" s="32">
        <f>S285</f>
        <v>0</v>
      </c>
      <c r="T283" s="3">
        <f t="shared" si="1175"/>
        <v>0</v>
      </c>
      <c r="U283" s="27">
        <f>U285</f>
        <v>0</v>
      </c>
      <c r="V283" s="35">
        <f t="shared" si="1176"/>
        <v>0</v>
      </c>
      <c r="W283" s="4">
        <f t="shared" ref="W283:AN283" si="1188">W285</f>
        <v>267000</v>
      </c>
      <c r="X283" s="4">
        <f t="shared" ref="X283:Z283" si="1189">X285</f>
        <v>0</v>
      </c>
      <c r="Y283" s="4">
        <f t="shared" si="1012"/>
        <v>267000</v>
      </c>
      <c r="Z283" s="4">
        <f t="shared" si="1189"/>
        <v>0</v>
      </c>
      <c r="AA283" s="4">
        <f t="shared" si="1177"/>
        <v>267000</v>
      </c>
      <c r="AB283" s="4">
        <f t="shared" ref="AB283" si="1190">AB285</f>
        <v>0</v>
      </c>
      <c r="AC283" s="4">
        <f t="shared" si="1178"/>
        <v>267000</v>
      </c>
      <c r="AD283" s="4">
        <f t="shared" ref="AD283:AF283" si="1191">AD285</f>
        <v>0</v>
      </c>
      <c r="AE283" s="4">
        <f t="shared" si="1179"/>
        <v>267000</v>
      </c>
      <c r="AF283" s="4">
        <f t="shared" si="1191"/>
        <v>0</v>
      </c>
      <c r="AG283" s="4">
        <f t="shared" si="1180"/>
        <v>267000</v>
      </c>
      <c r="AH283" s="4">
        <f t="shared" ref="AH283:AJ283" si="1192">AH285</f>
        <v>0</v>
      </c>
      <c r="AI283" s="3">
        <f t="shared" si="1164"/>
        <v>267000</v>
      </c>
      <c r="AJ283" s="32">
        <f t="shared" si="1192"/>
        <v>0</v>
      </c>
      <c r="AK283" s="3">
        <f t="shared" si="1181"/>
        <v>267000</v>
      </c>
      <c r="AL283" s="27">
        <f t="shared" ref="AL283" si="1193">AL285</f>
        <v>0</v>
      </c>
      <c r="AM283" s="35">
        <f t="shared" si="1182"/>
        <v>267000</v>
      </c>
      <c r="AN283" s="4">
        <f t="shared" si="1188"/>
        <v>0</v>
      </c>
      <c r="AO283" s="3">
        <f t="shared" ref="AO283:AQ283" si="1194">AO285</f>
        <v>0</v>
      </c>
      <c r="AP283" s="3">
        <f t="shared" si="1013"/>
        <v>0</v>
      </c>
      <c r="AQ283" s="3">
        <f t="shared" si="1194"/>
        <v>0</v>
      </c>
      <c r="AR283" s="3">
        <f t="shared" si="1183"/>
        <v>0</v>
      </c>
      <c r="AS283" s="3">
        <f t="shared" ref="AS283:AU283" si="1195">AS285</f>
        <v>0</v>
      </c>
      <c r="AT283" s="3">
        <f t="shared" si="1184"/>
        <v>0</v>
      </c>
      <c r="AU283" s="3">
        <f t="shared" si="1195"/>
        <v>0</v>
      </c>
      <c r="AV283" s="3">
        <f t="shared" si="1185"/>
        <v>0</v>
      </c>
      <c r="AW283" s="3">
        <f t="shared" ref="AW283:AY283" si="1196">AW285</f>
        <v>0</v>
      </c>
      <c r="AX283" s="3">
        <f t="shared" si="1186"/>
        <v>0</v>
      </c>
      <c r="AY283" s="3">
        <f t="shared" si="1196"/>
        <v>0</v>
      </c>
      <c r="AZ283" s="3">
        <f t="shared" si="1170"/>
        <v>0</v>
      </c>
      <c r="BA283" s="30">
        <f t="shared" ref="BA283" si="1197">BA285</f>
        <v>0</v>
      </c>
      <c r="BB283" s="35">
        <f t="shared" si="1187"/>
        <v>0</v>
      </c>
      <c r="BC283" s="82"/>
      <c r="BD283" s="82"/>
    </row>
    <row r="284" spans="1:56" x14ac:dyDescent="0.3">
      <c r="A284" s="61"/>
      <c r="B284" s="38" t="s">
        <v>5</v>
      </c>
      <c r="C284" s="38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3"/>
      <c r="S284" s="32"/>
      <c r="T284" s="3"/>
      <c r="U284" s="27"/>
      <c r="V284" s="35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3"/>
      <c r="AJ284" s="32"/>
      <c r="AK284" s="3"/>
      <c r="AL284" s="27"/>
      <c r="AM284" s="35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0"/>
      <c r="BB284" s="35"/>
      <c r="BC284" s="82"/>
      <c r="BD284" s="82"/>
    </row>
    <row r="285" spans="1:56" x14ac:dyDescent="0.3">
      <c r="A285" s="61"/>
      <c r="B285" s="89" t="s">
        <v>12</v>
      </c>
      <c r="C285" s="38"/>
      <c r="D285" s="4">
        <v>0</v>
      </c>
      <c r="E285" s="4">
        <v>0</v>
      </c>
      <c r="F285" s="4">
        <f t="shared" si="1011"/>
        <v>0</v>
      </c>
      <c r="G285" s="4">
        <v>0</v>
      </c>
      <c r="H285" s="4">
        <f>F285+G285</f>
        <v>0</v>
      </c>
      <c r="I285" s="4">
        <v>0</v>
      </c>
      <c r="J285" s="4">
        <f>H285+I285</f>
        <v>0</v>
      </c>
      <c r="K285" s="4">
        <v>0</v>
      </c>
      <c r="L285" s="4">
        <f>J285+K285</f>
        <v>0</v>
      </c>
      <c r="M285" s="4">
        <v>0</v>
      </c>
      <c r="N285" s="4">
        <f>L285+M285</f>
        <v>0</v>
      </c>
      <c r="O285" s="4">
        <v>0</v>
      </c>
      <c r="P285" s="4">
        <f>N285+O285</f>
        <v>0</v>
      </c>
      <c r="Q285" s="4">
        <v>0</v>
      </c>
      <c r="R285" s="3">
        <f t="shared" si="1157"/>
        <v>0</v>
      </c>
      <c r="S285" s="32">
        <v>0</v>
      </c>
      <c r="T285" s="3">
        <f t="shared" ref="T285:T286" si="1198">R285+S285</f>
        <v>0</v>
      </c>
      <c r="U285" s="27">
        <v>0</v>
      </c>
      <c r="V285" s="35">
        <f t="shared" ref="V285:V286" si="1199">T285+U285</f>
        <v>0</v>
      </c>
      <c r="W285" s="4">
        <v>267000</v>
      </c>
      <c r="X285" s="4"/>
      <c r="Y285" s="4">
        <f t="shared" si="1012"/>
        <v>267000</v>
      </c>
      <c r="Z285" s="4"/>
      <c r="AA285" s="4">
        <f t="shared" ref="AA285:AA325" si="1200">Y285+Z285</f>
        <v>267000</v>
      </c>
      <c r="AB285" s="4"/>
      <c r="AC285" s="4">
        <f t="shared" ref="AC285:AC286" si="1201">AA285+AB285</f>
        <v>267000</v>
      </c>
      <c r="AD285" s="4"/>
      <c r="AE285" s="4">
        <f t="shared" ref="AE285:AE286" si="1202">AC285+AD285</f>
        <v>267000</v>
      </c>
      <c r="AF285" s="4"/>
      <c r="AG285" s="4">
        <f t="shared" ref="AG285:AG286" si="1203">AE285+AF285</f>
        <v>267000</v>
      </c>
      <c r="AH285" s="4"/>
      <c r="AI285" s="3">
        <f t="shared" si="1164"/>
        <v>267000</v>
      </c>
      <c r="AJ285" s="32"/>
      <c r="AK285" s="3">
        <f t="shared" ref="AK285:AK286" si="1204">AI285+AJ285</f>
        <v>267000</v>
      </c>
      <c r="AL285" s="27"/>
      <c r="AM285" s="35">
        <f t="shared" ref="AM285:AM286" si="1205">AK285+AL285</f>
        <v>267000</v>
      </c>
      <c r="AN285" s="3">
        <v>0</v>
      </c>
      <c r="AO285" s="3">
        <v>0</v>
      </c>
      <c r="AP285" s="3">
        <f t="shared" si="1013"/>
        <v>0</v>
      </c>
      <c r="AQ285" s="3">
        <v>0</v>
      </c>
      <c r="AR285" s="3">
        <f t="shared" ref="AR285:AR325" si="1206">AP285+AQ285</f>
        <v>0</v>
      </c>
      <c r="AS285" s="3">
        <v>0</v>
      </c>
      <c r="AT285" s="3">
        <f t="shared" ref="AT285:AT286" si="1207">AR285+AS285</f>
        <v>0</v>
      </c>
      <c r="AU285" s="3">
        <v>0</v>
      </c>
      <c r="AV285" s="3">
        <f t="shared" ref="AV285:AV286" si="1208">AT285+AU285</f>
        <v>0</v>
      </c>
      <c r="AW285" s="3">
        <v>0</v>
      </c>
      <c r="AX285" s="3">
        <f t="shared" ref="AX285:AX286" si="1209">AV285+AW285</f>
        <v>0</v>
      </c>
      <c r="AY285" s="3">
        <v>0</v>
      </c>
      <c r="AZ285" s="3">
        <f t="shared" si="1170"/>
        <v>0</v>
      </c>
      <c r="BA285" s="30">
        <v>0</v>
      </c>
      <c r="BB285" s="35">
        <f t="shared" ref="BB285:BB286" si="1210">AZ285+BA285</f>
        <v>0</v>
      </c>
      <c r="BC285" s="82" t="s">
        <v>147</v>
      </c>
      <c r="BD285" s="82"/>
    </row>
    <row r="286" spans="1:56" ht="37.5" x14ac:dyDescent="0.3">
      <c r="A286" s="61" t="s">
        <v>245</v>
      </c>
      <c r="B286" s="38" t="s">
        <v>31</v>
      </c>
      <c r="C286" s="96" t="s">
        <v>96</v>
      </c>
      <c r="D286" s="4"/>
      <c r="E286" s="4"/>
      <c r="F286" s="4"/>
      <c r="G286" s="4">
        <f>G288+G289</f>
        <v>182641.4</v>
      </c>
      <c r="H286" s="4">
        <f t="shared" ref="H286:H289" si="1211">F286+G286</f>
        <v>182641.4</v>
      </c>
      <c r="I286" s="4">
        <f>I288+I289</f>
        <v>0</v>
      </c>
      <c r="J286" s="4">
        <f t="shared" ref="J286" si="1212">H286+I286</f>
        <v>182641.4</v>
      </c>
      <c r="K286" s="4">
        <f>K288+K289</f>
        <v>0</v>
      </c>
      <c r="L286" s="4">
        <f t="shared" ref="L286" si="1213">J286+K286</f>
        <v>182641.4</v>
      </c>
      <c r="M286" s="4">
        <f>M288+M289</f>
        <v>0</v>
      </c>
      <c r="N286" s="4">
        <f>L286+M286</f>
        <v>182641.4</v>
      </c>
      <c r="O286" s="4">
        <f>O288+O289</f>
        <v>15.446</v>
      </c>
      <c r="P286" s="4">
        <f>N286+O286</f>
        <v>182656.84599999999</v>
      </c>
      <c r="Q286" s="4">
        <f>Q288+Q289</f>
        <v>0</v>
      </c>
      <c r="R286" s="3">
        <f t="shared" si="1157"/>
        <v>182656.84599999999</v>
      </c>
      <c r="S286" s="32">
        <f>S288+S289</f>
        <v>0</v>
      </c>
      <c r="T286" s="3">
        <f t="shared" si="1198"/>
        <v>182656.84599999999</v>
      </c>
      <c r="U286" s="27">
        <f>U288+U289</f>
        <v>0</v>
      </c>
      <c r="V286" s="35">
        <f t="shared" si="1199"/>
        <v>182656.84599999999</v>
      </c>
      <c r="W286" s="4"/>
      <c r="X286" s="4"/>
      <c r="Y286" s="4"/>
      <c r="Z286" s="4"/>
      <c r="AA286" s="4">
        <f t="shared" si="1200"/>
        <v>0</v>
      </c>
      <c r="AB286" s="4"/>
      <c r="AC286" s="4">
        <f t="shared" si="1201"/>
        <v>0</v>
      </c>
      <c r="AD286" s="4"/>
      <c r="AE286" s="4">
        <f t="shared" si="1202"/>
        <v>0</v>
      </c>
      <c r="AF286" s="4"/>
      <c r="AG286" s="4">
        <f t="shared" si="1203"/>
        <v>0</v>
      </c>
      <c r="AH286" s="4"/>
      <c r="AI286" s="3">
        <f t="shared" si="1164"/>
        <v>0</v>
      </c>
      <c r="AJ286" s="32"/>
      <c r="AK286" s="3">
        <f t="shared" si="1204"/>
        <v>0</v>
      </c>
      <c r="AL286" s="27"/>
      <c r="AM286" s="35">
        <f t="shared" si="1205"/>
        <v>0</v>
      </c>
      <c r="AN286" s="3"/>
      <c r="AO286" s="3"/>
      <c r="AP286" s="3"/>
      <c r="AQ286" s="3"/>
      <c r="AR286" s="3">
        <f t="shared" si="1206"/>
        <v>0</v>
      </c>
      <c r="AS286" s="3"/>
      <c r="AT286" s="3">
        <f t="shared" si="1207"/>
        <v>0</v>
      </c>
      <c r="AU286" s="3"/>
      <c r="AV286" s="3">
        <f t="shared" si="1208"/>
        <v>0</v>
      </c>
      <c r="AW286" s="3"/>
      <c r="AX286" s="3">
        <f t="shared" si="1209"/>
        <v>0</v>
      </c>
      <c r="AY286" s="3"/>
      <c r="AZ286" s="3">
        <f t="shared" si="1170"/>
        <v>0</v>
      </c>
      <c r="BA286" s="30"/>
      <c r="BB286" s="35">
        <f t="shared" si="1210"/>
        <v>0</v>
      </c>
      <c r="BC286" s="82"/>
      <c r="BD286" s="82"/>
    </row>
    <row r="287" spans="1:56" x14ac:dyDescent="0.3">
      <c r="A287" s="61"/>
      <c r="B287" s="38" t="s">
        <v>5</v>
      </c>
      <c r="C287" s="38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3"/>
      <c r="S287" s="32"/>
      <c r="T287" s="3"/>
      <c r="U287" s="27"/>
      <c r="V287" s="35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3"/>
      <c r="AJ287" s="32"/>
      <c r="AK287" s="3"/>
      <c r="AL287" s="27"/>
      <c r="AM287" s="35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0"/>
      <c r="BB287" s="35"/>
      <c r="BC287" s="82"/>
      <c r="BD287" s="82"/>
    </row>
    <row r="288" spans="1:56" s="5" customFormat="1" hidden="1" x14ac:dyDescent="0.3">
      <c r="A288" s="12"/>
      <c r="B288" s="1" t="s">
        <v>6</v>
      </c>
      <c r="C288" s="1"/>
      <c r="D288" s="4"/>
      <c r="E288" s="4"/>
      <c r="F288" s="4"/>
      <c r="G288" s="4">
        <v>35136.400000000001</v>
      </c>
      <c r="H288" s="4">
        <f t="shared" si="1211"/>
        <v>35136.400000000001</v>
      </c>
      <c r="I288" s="4"/>
      <c r="J288" s="4">
        <f t="shared" ref="J288:J325" si="1214">H288+I288</f>
        <v>35136.400000000001</v>
      </c>
      <c r="K288" s="4"/>
      <c r="L288" s="4">
        <f t="shared" ref="L288:L325" si="1215">J288+K288</f>
        <v>35136.400000000001</v>
      </c>
      <c r="M288" s="4"/>
      <c r="N288" s="4">
        <f>L288+M288</f>
        <v>35136.400000000001</v>
      </c>
      <c r="O288" s="4">
        <v>15.446</v>
      </c>
      <c r="P288" s="4">
        <f>N288+O288</f>
        <v>35151.846000000005</v>
      </c>
      <c r="Q288" s="4"/>
      <c r="R288" s="4">
        <f t="shared" si="1157"/>
        <v>35151.846000000005</v>
      </c>
      <c r="S288" s="32"/>
      <c r="T288" s="4">
        <f t="shared" ref="T288:T290" si="1216">R288+S288</f>
        <v>35151.846000000005</v>
      </c>
      <c r="U288" s="27"/>
      <c r="V288" s="4">
        <f t="shared" ref="V288:V290" si="1217">T288+U288</f>
        <v>35151.846000000005</v>
      </c>
      <c r="W288" s="4"/>
      <c r="X288" s="4"/>
      <c r="Y288" s="4"/>
      <c r="Z288" s="4"/>
      <c r="AA288" s="4">
        <f t="shared" si="1200"/>
        <v>0</v>
      </c>
      <c r="AB288" s="4"/>
      <c r="AC288" s="4">
        <f t="shared" ref="AC288:AC325" si="1218">AA288+AB288</f>
        <v>0</v>
      </c>
      <c r="AD288" s="4"/>
      <c r="AE288" s="4">
        <f t="shared" ref="AE288:AE290" si="1219">AC288+AD288</f>
        <v>0</v>
      </c>
      <c r="AF288" s="4"/>
      <c r="AG288" s="4">
        <f t="shared" ref="AG288:AG290" si="1220">AE288+AF288</f>
        <v>0</v>
      </c>
      <c r="AH288" s="4"/>
      <c r="AI288" s="4">
        <f t="shared" si="1164"/>
        <v>0</v>
      </c>
      <c r="AJ288" s="32"/>
      <c r="AK288" s="4">
        <f t="shared" ref="AK288:AK290" si="1221">AI288+AJ288</f>
        <v>0</v>
      </c>
      <c r="AL288" s="27"/>
      <c r="AM288" s="4">
        <f t="shared" ref="AM288:AM290" si="1222">AK288+AL288</f>
        <v>0</v>
      </c>
      <c r="AN288" s="3"/>
      <c r="AO288" s="3"/>
      <c r="AP288" s="3"/>
      <c r="AQ288" s="3"/>
      <c r="AR288" s="3">
        <f t="shared" si="1206"/>
        <v>0</v>
      </c>
      <c r="AS288" s="3"/>
      <c r="AT288" s="3">
        <f t="shared" ref="AT288:AT325" si="1223">AR288+AS288</f>
        <v>0</v>
      </c>
      <c r="AU288" s="3"/>
      <c r="AV288" s="3">
        <f t="shared" ref="AV288" si="1224">AT288+AU288</f>
        <v>0</v>
      </c>
      <c r="AW288" s="3"/>
      <c r="AX288" s="3">
        <f t="shared" ref="AX288" si="1225">AV288+AW288</f>
        <v>0</v>
      </c>
      <c r="AY288" s="3"/>
      <c r="AZ288" s="3">
        <f t="shared" si="1170"/>
        <v>0</v>
      </c>
      <c r="BA288" s="30"/>
      <c r="BB288" s="3">
        <f t="shared" ref="BB288:BB290" si="1226">AZ288+BA288</f>
        <v>0</v>
      </c>
      <c r="BC288" s="5" t="s">
        <v>340</v>
      </c>
      <c r="BD288" s="5">
        <v>0</v>
      </c>
    </row>
    <row r="289" spans="1:56" x14ac:dyDescent="0.3">
      <c r="A289" s="61"/>
      <c r="B289" s="89" t="s">
        <v>12</v>
      </c>
      <c r="C289" s="38"/>
      <c r="D289" s="4"/>
      <c r="E289" s="4"/>
      <c r="F289" s="4"/>
      <c r="G289" s="4">
        <v>147505</v>
      </c>
      <c r="H289" s="4">
        <f t="shared" si="1211"/>
        <v>147505</v>
      </c>
      <c r="I289" s="4"/>
      <c r="J289" s="4">
        <f t="shared" si="1214"/>
        <v>147505</v>
      </c>
      <c r="K289" s="4"/>
      <c r="L289" s="4">
        <f t="shared" si="1215"/>
        <v>147505</v>
      </c>
      <c r="M289" s="4"/>
      <c r="N289" s="4">
        <f>L289+M289</f>
        <v>147505</v>
      </c>
      <c r="O289" s="4"/>
      <c r="P289" s="4">
        <f>N289+O289</f>
        <v>147505</v>
      </c>
      <c r="Q289" s="4"/>
      <c r="R289" s="3">
        <f t="shared" si="1157"/>
        <v>147505</v>
      </c>
      <c r="S289" s="32"/>
      <c r="T289" s="3">
        <f t="shared" si="1216"/>
        <v>147505</v>
      </c>
      <c r="U289" s="27"/>
      <c r="V289" s="35">
        <f t="shared" si="1217"/>
        <v>147505</v>
      </c>
      <c r="W289" s="4"/>
      <c r="X289" s="4"/>
      <c r="Y289" s="4"/>
      <c r="Z289" s="4"/>
      <c r="AA289" s="4">
        <f t="shared" si="1200"/>
        <v>0</v>
      </c>
      <c r="AB289" s="4"/>
      <c r="AC289" s="4">
        <f t="shared" si="1218"/>
        <v>0</v>
      </c>
      <c r="AD289" s="4"/>
      <c r="AE289" s="4">
        <f t="shared" si="1219"/>
        <v>0</v>
      </c>
      <c r="AF289" s="4"/>
      <c r="AG289" s="4">
        <f t="shared" si="1220"/>
        <v>0</v>
      </c>
      <c r="AH289" s="4"/>
      <c r="AI289" s="3">
        <f t="shared" si="1164"/>
        <v>0</v>
      </c>
      <c r="AJ289" s="32"/>
      <c r="AK289" s="3">
        <f t="shared" si="1221"/>
        <v>0</v>
      </c>
      <c r="AL289" s="27"/>
      <c r="AM289" s="35">
        <f t="shared" si="1222"/>
        <v>0</v>
      </c>
      <c r="AN289" s="3"/>
      <c r="AO289" s="3"/>
      <c r="AP289" s="3"/>
      <c r="AQ289" s="3"/>
      <c r="AR289" s="3">
        <f t="shared" si="1206"/>
        <v>0</v>
      </c>
      <c r="AS289" s="3"/>
      <c r="AT289" s="3">
        <f>AR289+AS289</f>
        <v>0</v>
      </c>
      <c r="AU289" s="3"/>
      <c r="AV289" s="3">
        <f>AT289+AU289</f>
        <v>0</v>
      </c>
      <c r="AW289" s="3"/>
      <c r="AX289" s="3">
        <f>AV289+AW289</f>
        <v>0</v>
      </c>
      <c r="AY289" s="3"/>
      <c r="AZ289" s="3">
        <f t="shared" si="1170"/>
        <v>0</v>
      </c>
      <c r="BA289" s="30"/>
      <c r="BB289" s="35">
        <f t="shared" si="1226"/>
        <v>0</v>
      </c>
      <c r="BC289" s="82" t="s">
        <v>341</v>
      </c>
      <c r="BD289" s="82"/>
    </row>
    <row r="290" spans="1:56" s="5" customFormat="1" ht="56.25" hidden="1" x14ac:dyDescent="0.3">
      <c r="A290" s="12" t="s">
        <v>245</v>
      </c>
      <c r="B290" s="1" t="s">
        <v>359</v>
      </c>
      <c r="C290" s="2" t="s">
        <v>299</v>
      </c>
      <c r="D290" s="4"/>
      <c r="E290" s="4"/>
      <c r="F290" s="4"/>
      <c r="G290" s="4"/>
      <c r="H290" s="4"/>
      <c r="I290" s="4"/>
      <c r="J290" s="4"/>
      <c r="K290" s="4"/>
      <c r="L290" s="4">
        <f t="shared" si="1215"/>
        <v>0</v>
      </c>
      <c r="M290" s="4"/>
      <c r="N290" s="4">
        <f>L290+M290</f>
        <v>0</v>
      </c>
      <c r="O290" s="4"/>
      <c r="P290" s="4">
        <f>N290+O290</f>
        <v>0</v>
      </c>
      <c r="Q290" s="4"/>
      <c r="R290" s="4">
        <f t="shared" si="1157"/>
        <v>0</v>
      </c>
      <c r="S290" s="32"/>
      <c r="T290" s="4">
        <f t="shared" si="1216"/>
        <v>0</v>
      </c>
      <c r="U290" s="27"/>
      <c r="V290" s="4">
        <f t="shared" si="1217"/>
        <v>0</v>
      </c>
      <c r="W290" s="4"/>
      <c r="X290" s="4"/>
      <c r="Y290" s="4"/>
      <c r="Z290" s="4"/>
      <c r="AA290" s="4"/>
      <c r="AB290" s="4">
        <f>AB292</f>
        <v>500000</v>
      </c>
      <c r="AC290" s="4">
        <f t="shared" si="1218"/>
        <v>500000</v>
      </c>
      <c r="AD290" s="4">
        <f>AD292</f>
        <v>-500000</v>
      </c>
      <c r="AE290" s="4">
        <f t="shared" si="1219"/>
        <v>0</v>
      </c>
      <c r="AF290" s="4">
        <f>AF292</f>
        <v>0</v>
      </c>
      <c r="AG290" s="4">
        <f t="shared" si="1220"/>
        <v>0</v>
      </c>
      <c r="AH290" s="4">
        <f>AH292</f>
        <v>0</v>
      </c>
      <c r="AI290" s="4">
        <f t="shared" si="1164"/>
        <v>0</v>
      </c>
      <c r="AJ290" s="32">
        <f>AJ292</f>
        <v>0</v>
      </c>
      <c r="AK290" s="4">
        <f t="shared" si="1221"/>
        <v>0</v>
      </c>
      <c r="AL290" s="27">
        <f>AL292</f>
        <v>0</v>
      </c>
      <c r="AM290" s="4">
        <f t="shared" si="1222"/>
        <v>0</v>
      </c>
      <c r="AN290" s="3"/>
      <c r="AO290" s="3"/>
      <c r="AP290" s="3"/>
      <c r="AQ290" s="3"/>
      <c r="AR290" s="3"/>
      <c r="AS290" s="3"/>
      <c r="AT290" s="3">
        <f t="shared" ref="AT290:AT292" si="1227">AR290+AS290</f>
        <v>0</v>
      </c>
      <c r="AU290" s="3"/>
      <c r="AV290" s="3">
        <f t="shared" ref="AV290" si="1228">AT290+AU290</f>
        <v>0</v>
      </c>
      <c r="AW290" s="3"/>
      <c r="AX290" s="3">
        <f t="shared" ref="AX290" si="1229">AV290+AW290</f>
        <v>0</v>
      </c>
      <c r="AY290" s="3"/>
      <c r="AZ290" s="3">
        <f t="shared" si="1170"/>
        <v>0</v>
      </c>
      <c r="BA290" s="30"/>
      <c r="BB290" s="3">
        <f t="shared" si="1226"/>
        <v>0</v>
      </c>
      <c r="BD290" s="5">
        <v>0</v>
      </c>
    </row>
    <row r="291" spans="1:56" s="5" customFormat="1" hidden="1" x14ac:dyDescent="0.3">
      <c r="A291" s="12"/>
      <c r="B291" s="1" t="s">
        <v>5</v>
      </c>
      <c r="C291" s="1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32"/>
      <c r="T291" s="4"/>
      <c r="U291" s="27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32"/>
      <c r="AK291" s="4"/>
      <c r="AL291" s="27"/>
      <c r="AM291" s="4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0"/>
      <c r="BB291" s="3"/>
      <c r="BD291" s="5">
        <v>0</v>
      </c>
    </row>
    <row r="292" spans="1:56" s="5" customFormat="1" hidden="1" x14ac:dyDescent="0.3">
      <c r="A292" s="12"/>
      <c r="B292" s="13" t="s">
        <v>12</v>
      </c>
      <c r="C292" s="1"/>
      <c r="D292" s="4"/>
      <c r="E292" s="4"/>
      <c r="F292" s="4"/>
      <c r="G292" s="4"/>
      <c r="H292" s="4"/>
      <c r="I292" s="4"/>
      <c r="J292" s="4"/>
      <c r="K292" s="4"/>
      <c r="L292" s="4">
        <f t="shared" si="1215"/>
        <v>0</v>
      </c>
      <c r="M292" s="4"/>
      <c r="N292" s="4">
        <f t="shared" ref="N292:N313" si="1230">L292+M292</f>
        <v>0</v>
      </c>
      <c r="O292" s="4"/>
      <c r="P292" s="4">
        <f t="shared" ref="P292:P313" si="1231">N292+O292</f>
        <v>0</v>
      </c>
      <c r="Q292" s="4"/>
      <c r="R292" s="4">
        <f t="shared" si="1157"/>
        <v>0</v>
      </c>
      <c r="S292" s="32"/>
      <c r="T292" s="4">
        <f t="shared" ref="T292:T313" si="1232">R292+S292</f>
        <v>0</v>
      </c>
      <c r="U292" s="27"/>
      <c r="V292" s="4">
        <f t="shared" ref="V292:V313" si="1233">T292+U292</f>
        <v>0</v>
      </c>
      <c r="W292" s="4"/>
      <c r="X292" s="4"/>
      <c r="Y292" s="4"/>
      <c r="Z292" s="4"/>
      <c r="AA292" s="4"/>
      <c r="AB292" s="4">
        <v>500000</v>
      </c>
      <c r="AC292" s="4">
        <f t="shared" si="1218"/>
        <v>500000</v>
      </c>
      <c r="AD292" s="4">
        <v>-500000</v>
      </c>
      <c r="AE292" s="4">
        <f t="shared" ref="AE292:AE311" si="1234">AC292+AD292</f>
        <v>0</v>
      </c>
      <c r="AF292" s="4"/>
      <c r="AG292" s="4">
        <f t="shared" ref="AG292:AG311" si="1235">AE292+AF292</f>
        <v>0</v>
      </c>
      <c r="AH292" s="4"/>
      <c r="AI292" s="4">
        <f t="shared" si="1164"/>
        <v>0</v>
      </c>
      <c r="AJ292" s="32"/>
      <c r="AK292" s="4">
        <f t="shared" ref="AK292:AK313" si="1236">AI292+AJ292</f>
        <v>0</v>
      </c>
      <c r="AL292" s="27"/>
      <c r="AM292" s="4">
        <f t="shared" ref="AM292:AM313" si="1237">AK292+AL292</f>
        <v>0</v>
      </c>
      <c r="AN292" s="3"/>
      <c r="AO292" s="3"/>
      <c r="AP292" s="3"/>
      <c r="AQ292" s="3"/>
      <c r="AR292" s="3"/>
      <c r="AS292" s="3"/>
      <c r="AT292" s="3">
        <f t="shared" si="1227"/>
        <v>0</v>
      </c>
      <c r="AU292" s="3"/>
      <c r="AV292" s="3">
        <f t="shared" ref="AV292:AV311" si="1238">AT292+AU292</f>
        <v>0</v>
      </c>
      <c r="AW292" s="3"/>
      <c r="AX292" s="3">
        <f t="shared" ref="AX292:AX311" si="1239">AV292+AW292</f>
        <v>0</v>
      </c>
      <c r="AY292" s="3"/>
      <c r="AZ292" s="3">
        <f t="shared" si="1170"/>
        <v>0</v>
      </c>
      <c r="BA292" s="30"/>
      <c r="BB292" s="3">
        <f t="shared" ref="BB292:BB313" si="1240">AZ292+BA292</f>
        <v>0</v>
      </c>
      <c r="BC292" s="5" t="s">
        <v>147</v>
      </c>
      <c r="BD292" s="5">
        <v>0</v>
      </c>
    </row>
    <row r="293" spans="1:56" x14ac:dyDescent="0.3">
      <c r="A293" s="61"/>
      <c r="B293" s="38" t="s">
        <v>23</v>
      </c>
      <c r="C293" s="106"/>
      <c r="D293" s="40">
        <f>D294</f>
        <v>152441.9</v>
      </c>
      <c r="E293" s="40">
        <f>E294</f>
        <v>-56569.932999999997</v>
      </c>
      <c r="F293" s="39">
        <f t="shared" si="1011"/>
        <v>95871.967000000004</v>
      </c>
      <c r="G293" s="40">
        <f>G294</f>
        <v>0</v>
      </c>
      <c r="H293" s="39">
        <f t="shared" ref="H293:H325" si="1241">F293+G293</f>
        <v>95871.967000000004</v>
      </c>
      <c r="I293" s="40">
        <f>I294</f>
        <v>0</v>
      </c>
      <c r="J293" s="39">
        <f t="shared" si="1214"/>
        <v>95871.967000000004</v>
      </c>
      <c r="K293" s="40">
        <f>K294</f>
        <v>0</v>
      </c>
      <c r="L293" s="39">
        <f t="shared" si="1215"/>
        <v>95871.967000000004</v>
      </c>
      <c r="M293" s="40">
        <f>M294</f>
        <v>0</v>
      </c>
      <c r="N293" s="39">
        <f t="shared" si="1230"/>
        <v>95871.967000000004</v>
      </c>
      <c r="O293" s="40">
        <f>O294</f>
        <v>0</v>
      </c>
      <c r="P293" s="39">
        <f t="shared" si="1231"/>
        <v>95871.967000000004</v>
      </c>
      <c r="Q293" s="40">
        <f>Q294+Q295</f>
        <v>0</v>
      </c>
      <c r="R293" s="40">
        <f t="shared" si="1157"/>
        <v>95871.967000000004</v>
      </c>
      <c r="S293" s="40">
        <f>S294+S295</f>
        <v>0</v>
      </c>
      <c r="T293" s="40">
        <f t="shared" si="1232"/>
        <v>95871.967000000004</v>
      </c>
      <c r="U293" s="40">
        <f>U294+U295</f>
        <v>0</v>
      </c>
      <c r="V293" s="35">
        <f t="shared" si="1233"/>
        <v>95871.967000000004</v>
      </c>
      <c r="W293" s="40">
        <f t="shared" ref="W293:AW293" si="1242">W294</f>
        <v>168660</v>
      </c>
      <c r="X293" s="40">
        <f t="shared" si="1242"/>
        <v>0</v>
      </c>
      <c r="Y293" s="39">
        <f t="shared" si="1012"/>
        <v>168660</v>
      </c>
      <c r="Z293" s="40">
        <f t="shared" si="1242"/>
        <v>0</v>
      </c>
      <c r="AA293" s="39">
        <f t="shared" si="1200"/>
        <v>168660</v>
      </c>
      <c r="AB293" s="40">
        <f t="shared" si="1242"/>
        <v>0</v>
      </c>
      <c r="AC293" s="39">
        <f t="shared" si="1218"/>
        <v>168660</v>
      </c>
      <c r="AD293" s="40">
        <f t="shared" si="1242"/>
        <v>0</v>
      </c>
      <c r="AE293" s="39">
        <f t="shared" si="1234"/>
        <v>168660</v>
      </c>
      <c r="AF293" s="40">
        <f t="shared" si="1242"/>
        <v>0</v>
      </c>
      <c r="AG293" s="39">
        <f t="shared" si="1235"/>
        <v>168660</v>
      </c>
      <c r="AH293" s="40">
        <f>AH294+AH295</f>
        <v>11500</v>
      </c>
      <c r="AI293" s="40">
        <f t="shared" si="1164"/>
        <v>180160</v>
      </c>
      <c r="AJ293" s="40">
        <f>AJ294+AJ295</f>
        <v>-1575.8</v>
      </c>
      <c r="AK293" s="40">
        <f t="shared" si="1236"/>
        <v>178584.2</v>
      </c>
      <c r="AL293" s="40">
        <f>AL294+AL295</f>
        <v>0</v>
      </c>
      <c r="AM293" s="35">
        <f t="shared" si="1237"/>
        <v>178584.2</v>
      </c>
      <c r="AN293" s="40">
        <f t="shared" si="1242"/>
        <v>260000</v>
      </c>
      <c r="AO293" s="40">
        <f t="shared" si="1242"/>
        <v>0</v>
      </c>
      <c r="AP293" s="40">
        <f t="shared" si="1013"/>
        <v>260000</v>
      </c>
      <c r="AQ293" s="40">
        <f t="shared" si="1242"/>
        <v>0</v>
      </c>
      <c r="AR293" s="40">
        <f t="shared" si="1206"/>
        <v>260000</v>
      </c>
      <c r="AS293" s="40">
        <f t="shared" si="1242"/>
        <v>0</v>
      </c>
      <c r="AT293" s="40">
        <f t="shared" si="1223"/>
        <v>260000</v>
      </c>
      <c r="AU293" s="40">
        <f t="shared" si="1242"/>
        <v>0</v>
      </c>
      <c r="AV293" s="40">
        <f t="shared" si="1238"/>
        <v>260000</v>
      </c>
      <c r="AW293" s="40">
        <f t="shared" si="1242"/>
        <v>0</v>
      </c>
      <c r="AX293" s="40">
        <f t="shared" si="1239"/>
        <v>260000</v>
      </c>
      <c r="AY293" s="40">
        <f>AY294+AY295</f>
        <v>0</v>
      </c>
      <c r="AZ293" s="40">
        <f t="shared" si="1170"/>
        <v>260000</v>
      </c>
      <c r="BA293" s="40">
        <f>BA294+BA295</f>
        <v>0</v>
      </c>
      <c r="BB293" s="35">
        <f t="shared" si="1240"/>
        <v>260000</v>
      </c>
      <c r="BC293" s="82"/>
      <c r="BD293" s="82"/>
    </row>
    <row r="294" spans="1:56" ht="56.25" x14ac:dyDescent="0.3">
      <c r="A294" s="61" t="s">
        <v>246</v>
      </c>
      <c r="B294" s="38" t="s">
        <v>252</v>
      </c>
      <c r="C294" s="96" t="s">
        <v>58</v>
      </c>
      <c r="D294" s="3">
        <v>152441.9</v>
      </c>
      <c r="E294" s="3">
        <v>-56569.932999999997</v>
      </c>
      <c r="F294" s="4">
        <f t="shared" si="1011"/>
        <v>95871.967000000004</v>
      </c>
      <c r="G294" s="3"/>
      <c r="H294" s="4">
        <f t="shared" si="1241"/>
        <v>95871.967000000004</v>
      </c>
      <c r="I294" s="3"/>
      <c r="J294" s="4">
        <f t="shared" si="1214"/>
        <v>95871.967000000004</v>
      </c>
      <c r="K294" s="3"/>
      <c r="L294" s="4">
        <f t="shared" si="1215"/>
        <v>95871.967000000004</v>
      </c>
      <c r="M294" s="3"/>
      <c r="N294" s="4">
        <f t="shared" si="1230"/>
        <v>95871.967000000004</v>
      </c>
      <c r="O294" s="3"/>
      <c r="P294" s="4">
        <f t="shared" si="1231"/>
        <v>95871.967000000004</v>
      </c>
      <c r="Q294" s="3"/>
      <c r="R294" s="3">
        <f t="shared" si="1157"/>
        <v>95871.967000000004</v>
      </c>
      <c r="S294" s="35"/>
      <c r="T294" s="3">
        <f t="shared" si="1232"/>
        <v>95871.967000000004</v>
      </c>
      <c r="U294" s="30"/>
      <c r="V294" s="35">
        <f t="shared" si="1233"/>
        <v>95871.967000000004</v>
      </c>
      <c r="W294" s="3">
        <v>168660</v>
      </c>
      <c r="X294" s="3"/>
      <c r="Y294" s="4">
        <f t="shared" si="1012"/>
        <v>168660</v>
      </c>
      <c r="Z294" s="3"/>
      <c r="AA294" s="4">
        <f t="shared" si="1200"/>
        <v>168660</v>
      </c>
      <c r="AB294" s="3"/>
      <c r="AC294" s="4">
        <f t="shared" si="1218"/>
        <v>168660</v>
      </c>
      <c r="AD294" s="3"/>
      <c r="AE294" s="4">
        <f t="shared" si="1234"/>
        <v>168660</v>
      </c>
      <c r="AF294" s="3"/>
      <c r="AG294" s="4">
        <f t="shared" si="1235"/>
        <v>168660</v>
      </c>
      <c r="AH294" s="3"/>
      <c r="AI294" s="3">
        <f t="shared" si="1164"/>
        <v>168660</v>
      </c>
      <c r="AJ294" s="35"/>
      <c r="AK294" s="3">
        <f t="shared" si="1236"/>
        <v>168660</v>
      </c>
      <c r="AL294" s="30"/>
      <c r="AM294" s="35">
        <f t="shared" si="1237"/>
        <v>168660</v>
      </c>
      <c r="AN294" s="3">
        <v>260000</v>
      </c>
      <c r="AO294" s="3"/>
      <c r="AP294" s="3">
        <f t="shared" si="1013"/>
        <v>260000</v>
      </c>
      <c r="AQ294" s="3"/>
      <c r="AR294" s="3">
        <f t="shared" si="1206"/>
        <v>260000</v>
      </c>
      <c r="AS294" s="3"/>
      <c r="AT294" s="3">
        <f t="shared" si="1223"/>
        <v>260000</v>
      </c>
      <c r="AU294" s="3"/>
      <c r="AV294" s="3">
        <f t="shared" si="1238"/>
        <v>260000</v>
      </c>
      <c r="AW294" s="3"/>
      <c r="AX294" s="3">
        <f t="shared" si="1239"/>
        <v>260000</v>
      </c>
      <c r="AY294" s="3"/>
      <c r="AZ294" s="3">
        <f t="shared" si="1170"/>
        <v>260000</v>
      </c>
      <c r="BA294" s="30"/>
      <c r="BB294" s="35">
        <f t="shared" si="1240"/>
        <v>260000</v>
      </c>
      <c r="BC294" s="82" t="s">
        <v>101</v>
      </c>
      <c r="BD294" s="82"/>
    </row>
    <row r="295" spans="1:56" ht="56.25" x14ac:dyDescent="0.3">
      <c r="A295" s="61" t="s">
        <v>333</v>
      </c>
      <c r="B295" s="38" t="s">
        <v>395</v>
      </c>
      <c r="C295" s="96" t="s">
        <v>58</v>
      </c>
      <c r="D295" s="3"/>
      <c r="E295" s="3"/>
      <c r="F295" s="4"/>
      <c r="G295" s="3"/>
      <c r="H295" s="4"/>
      <c r="I295" s="3"/>
      <c r="J295" s="4"/>
      <c r="K295" s="3"/>
      <c r="L295" s="4"/>
      <c r="M295" s="3"/>
      <c r="N295" s="4"/>
      <c r="O295" s="3"/>
      <c r="P295" s="4"/>
      <c r="Q295" s="3"/>
      <c r="R295" s="3">
        <f t="shared" si="1157"/>
        <v>0</v>
      </c>
      <c r="S295" s="35"/>
      <c r="T295" s="3">
        <f t="shared" si="1232"/>
        <v>0</v>
      </c>
      <c r="U295" s="30"/>
      <c r="V295" s="35">
        <f t="shared" si="1233"/>
        <v>0</v>
      </c>
      <c r="W295" s="3"/>
      <c r="X295" s="3"/>
      <c r="Y295" s="4"/>
      <c r="Z295" s="3"/>
      <c r="AA295" s="4"/>
      <c r="AB295" s="3"/>
      <c r="AC295" s="4"/>
      <c r="AD295" s="3"/>
      <c r="AE295" s="4"/>
      <c r="AF295" s="3"/>
      <c r="AG295" s="4"/>
      <c r="AH295" s="3">
        <v>11500</v>
      </c>
      <c r="AI295" s="3">
        <f t="shared" si="1164"/>
        <v>11500</v>
      </c>
      <c r="AJ295" s="35">
        <v>-1575.8</v>
      </c>
      <c r="AK295" s="3">
        <f t="shared" si="1236"/>
        <v>9924.2000000000007</v>
      </c>
      <c r="AL295" s="30"/>
      <c r="AM295" s="35">
        <f t="shared" si="1237"/>
        <v>9924.2000000000007</v>
      </c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>
        <f t="shared" si="1170"/>
        <v>0</v>
      </c>
      <c r="BA295" s="30"/>
      <c r="BB295" s="35">
        <f t="shared" si="1240"/>
        <v>0</v>
      </c>
      <c r="BC295" s="82">
        <v>330242500</v>
      </c>
      <c r="BD295" s="82"/>
    </row>
    <row r="296" spans="1:56" x14ac:dyDescent="0.3">
      <c r="A296" s="61"/>
      <c r="B296" s="108" t="s">
        <v>7</v>
      </c>
      <c r="C296" s="108"/>
      <c r="D296" s="40">
        <f>D300+D297+D298+D299+D301+D302+D303</f>
        <v>442565.6</v>
      </c>
      <c r="E296" s="40">
        <f>E300+E297+E298+E299+E301+E302+E303</f>
        <v>-565.25599999999997</v>
      </c>
      <c r="F296" s="39">
        <f t="shared" si="1011"/>
        <v>442000.34399999998</v>
      </c>
      <c r="G296" s="40">
        <f>G300+G297+G298+G299+G301+G302+G303+G304</f>
        <v>44338.101999999999</v>
      </c>
      <c r="H296" s="39">
        <f t="shared" si="1241"/>
        <v>486338.446</v>
      </c>
      <c r="I296" s="40">
        <f>I300+I297+I298+I299+I301+I302+I303+I304</f>
        <v>0</v>
      </c>
      <c r="J296" s="39">
        <f t="shared" si="1214"/>
        <v>486338.446</v>
      </c>
      <c r="K296" s="40">
        <f>K300+K297+K298+K299+K301+K302+K303+K304</f>
        <v>33286.375999999997</v>
      </c>
      <c r="L296" s="39">
        <f t="shared" si="1215"/>
        <v>519624.82199999999</v>
      </c>
      <c r="M296" s="40">
        <f>M300+M297+M298+M299+M301+M302+M303+M304</f>
        <v>0</v>
      </c>
      <c r="N296" s="39">
        <f t="shared" si="1230"/>
        <v>519624.82199999999</v>
      </c>
      <c r="O296" s="40">
        <f>O300+O297+O298+O299+O301+O302+O303+O304</f>
        <v>-22676.884999999998</v>
      </c>
      <c r="P296" s="39">
        <f t="shared" si="1231"/>
        <v>496947.93699999998</v>
      </c>
      <c r="Q296" s="40">
        <f>Q300+Q297+Q298+Q299+Q301+Q302+Q303+Q304</f>
        <v>-248832.98300000001</v>
      </c>
      <c r="R296" s="40">
        <f t="shared" si="1157"/>
        <v>248114.95399999997</v>
      </c>
      <c r="S296" s="40">
        <f>S300+S297+S298+S299+S301+S302+S303+S304</f>
        <v>0</v>
      </c>
      <c r="T296" s="40">
        <f t="shared" si="1232"/>
        <v>248114.95399999997</v>
      </c>
      <c r="U296" s="40">
        <f>U300+U297+U298+U299+U301+U302+U303+U304</f>
        <v>0</v>
      </c>
      <c r="V296" s="35">
        <f t="shared" si="1233"/>
        <v>248114.95399999997</v>
      </c>
      <c r="W296" s="40">
        <f t="shared" ref="W296:AN296" si="1243">W300+W297+W298+W299+W301+W302+W303</f>
        <v>303460.59999999998</v>
      </c>
      <c r="X296" s="40">
        <f t="shared" ref="X296" si="1244">X300+X297+X298+X299+X301+X302+X303</f>
        <v>0</v>
      </c>
      <c r="Y296" s="39">
        <f t="shared" si="1012"/>
        <v>303460.59999999998</v>
      </c>
      <c r="Z296" s="40">
        <f>Z300+Z297+Z298+Z299+Z301+Z302+Z303+Z304</f>
        <v>0</v>
      </c>
      <c r="AA296" s="39">
        <f t="shared" si="1200"/>
        <v>303460.59999999998</v>
      </c>
      <c r="AB296" s="40">
        <f>AB300+AB297+AB298+AB299+AB301+AB302+AB303+AB304</f>
        <v>0</v>
      </c>
      <c r="AC296" s="39">
        <f t="shared" si="1218"/>
        <v>303460.59999999998</v>
      </c>
      <c r="AD296" s="40">
        <f>AD300+AD297+AD298+AD299+AD301+AD302+AD303+AD304</f>
        <v>0</v>
      </c>
      <c r="AE296" s="39">
        <f t="shared" si="1234"/>
        <v>303460.59999999998</v>
      </c>
      <c r="AF296" s="40">
        <f>AF300+AF297+AF298+AF299+AF301+AF302+AF303+AF304</f>
        <v>22287.462</v>
      </c>
      <c r="AG296" s="39">
        <f t="shared" si="1235"/>
        <v>325748.06199999998</v>
      </c>
      <c r="AH296" s="40">
        <f>AH300+AH297+AH298+AH299+AH301+AH302+AH303+AH304</f>
        <v>123286.329</v>
      </c>
      <c r="AI296" s="40">
        <f t="shared" si="1164"/>
        <v>449034.39099999995</v>
      </c>
      <c r="AJ296" s="40">
        <f>AJ300+AJ297+AJ298+AJ299+AJ301+AJ302+AJ303+AJ304</f>
        <v>0</v>
      </c>
      <c r="AK296" s="40">
        <f t="shared" si="1236"/>
        <v>449034.39099999995</v>
      </c>
      <c r="AL296" s="40">
        <f>AL300+AL297+AL298+AL299+AL301+AL302+AL303+AL304</f>
        <v>0</v>
      </c>
      <c r="AM296" s="35">
        <f t="shared" si="1237"/>
        <v>449034.39099999995</v>
      </c>
      <c r="AN296" s="40">
        <f t="shared" si="1243"/>
        <v>163030.6</v>
      </c>
      <c r="AO296" s="40">
        <f t="shared" ref="AO296" si="1245">AO300+AO297+AO298+AO299+AO301+AO302+AO303</f>
        <v>0</v>
      </c>
      <c r="AP296" s="40">
        <f t="shared" si="1013"/>
        <v>163030.6</v>
      </c>
      <c r="AQ296" s="40">
        <f>AQ300+AQ297+AQ298+AQ299+AQ301+AQ302+AQ303+AQ304</f>
        <v>0</v>
      </c>
      <c r="AR296" s="40">
        <f t="shared" si="1206"/>
        <v>163030.6</v>
      </c>
      <c r="AS296" s="40">
        <f>AS300+AS297+AS298+AS299+AS301+AS302+AS303+AS304</f>
        <v>0</v>
      </c>
      <c r="AT296" s="40">
        <f t="shared" si="1223"/>
        <v>163030.6</v>
      </c>
      <c r="AU296" s="40">
        <f>AU300+AU297+AU298+AU299+AU301+AU302+AU303+AU304</f>
        <v>0</v>
      </c>
      <c r="AV296" s="40">
        <f t="shared" si="1238"/>
        <v>163030.6</v>
      </c>
      <c r="AW296" s="40">
        <f>AW300+AW297+AW298+AW299+AW301+AW302+AW303+AW304</f>
        <v>0</v>
      </c>
      <c r="AX296" s="40">
        <f t="shared" si="1239"/>
        <v>163030.6</v>
      </c>
      <c r="AY296" s="40">
        <f t="shared" ref="AY296:BA296" si="1246">AY300+AY297+AY298+AY299+AY301+AY302+AY303+AY304</f>
        <v>125546.65399999999</v>
      </c>
      <c r="AZ296" s="40">
        <f t="shared" si="1170"/>
        <v>288577.25400000002</v>
      </c>
      <c r="BA296" s="40">
        <f t="shared" si="1246"/>
        <v>0</v>
      </c>
      <c r="BB296" s="35">
        <f t="shared" si="1240"/>
        <v>288577.25400000002</v>
      </c>
      <c r="BC296" s="82"/>
      <c r="BD296" s="82"/>
    </row>
    <row r="297" spans="1:56" ht="56.25" x14ac:dyDescent="0.3">
      <c r="A297" s="61" t="s">
        <v>334</v>
      </c>
      <c r="B297" s="38" t="s">
        <v>102</v>
      </c>
      <c r="C297" s="96" t="s">
        <v>58</v>
      </c>
      <c r="D297" s="3">
        <v>43115.199999999997</v>
      </c>
      <c r="E297" s="3"/>
      <c r="F297" s="4">
        <f t="shared" si="1011"/>
        <v>43115.199999999997</v>
      </c>
      <c r="G297" s="3">
        <v>13992.19</v>
      </c>
      <c r="H297" s="4">
        <f t="shared" si="1241"/>
        <v>57107.39</v>
      </c>
      <c r="I297" s="3"/>
      <c r="J297" s="4">
        <f t="shared" si="1214"/>
        <v>57107.39</v>
      </c>
      <c r="K297" s="3"/>
      <c r="L297" s="4">
        <f t="shared" si="1215"/>
        <v>57107.39</v>
      </c>
      <c r="M297" s="3"/>
      <c r="N297" s="4">
        <f t="shared" si="1230"/>
        <v>57107.39</v>
      </c>
      <c r="O297" s="3">
        <v>323.33300000000003</v>
      </c>
      <c r="P297" s="4">
        <f t="shared" si="1231"/>
        <v>57430.722999999998</v>
      </c>
      <c r="Q297" s="3"/>
      <c r="R297" s="3">
        <f t="shared" si="1157"/>
        <v>57430.722999999998</v>
      </c>
      <c r="S297" s="35"/>
      <c r="T297" s="3">
        <f t="shared" si="1232"/>
        <v>57430.722999999998</v>
      </c>
      <c r="U297" s="30"/>
      <c r="V297" s="35">
        <f t="shared" si="1233"/>
        <v>57430.722999999998</v>
      </c>
      <c r="W297" s="3">
        <v>0</v>
      </c>
      <c r="X297" s="3">
        <v>0</v>
      </c>
      <c r="Y297" s="4">
        <f t="shared" si="1012"/>
        <v>0</v>
      </c>
      <c r="Z297" s="3">
        <v>0</v>
      </c>
      <c r="AA297" s="4">
        <f t="shared" si="1200"/>
        <v>0</v>
      </c>
      <c r="AB297" s="3">
        <v>0</v>
      </c>
      <c r="AC297" s="4">
        <f t="shared" si="1218"/>
        <v>0</v>
      </c>
      <c r="AD297" s="3">
        <v>0</v>
      </c>
      <c r="AE297" s="4">
        <f t="shared" si="1234"/>
        <v>0</v>
      </c>
      <c r="AF297" s="3">
        <v>0</v>
      </c>
      <c r="AG297" s="4">
        <f t="shared" si="1235"/>
        <v>0</v>
      </c>
      <c r="AH297" s="3">
        <v>0</v>
      </c>
      <c r="AI297" s="3">
        <f t="shared" si="1164"/>
        <v>0</v>
      </c>
      <c r="AJ297" s="35">
        <v>0</v>
      </c>
      <c r="AK297" s="3">
        <f t="shared" si="1236"/>
        <v>0</v>
      </c>
      <c r="AL297" s="30">
        <v>0</v>
      </c>
      <c r="AM297" s="35">
        <f t="shared" si="1237"/>
        <v>0</v>
      </c>
      <c r="AN297" s="3">
        <v>0</v>
      </c>
      <c r="AO297" s="3">
        <v>0</v>
      </c>
      <c r="AP297" s="3">
        <f t="shared" si="1013"/>
        <v>0</v>
      </c>
      <c r="AQ297" s="3">
        <v>0</v>
      </c>
      <c r="AR297" s="3">
        <f t="shared" si="1206"/>
        <v>0</v>
      </c>
      <c r="AS297" s="3">
        <v>0</v>
      </c>
      <c r="AT297" s="3">
        <f t="shared" si="1223"/>
        <v>0</v>
      </c>
      <c r="AU297" s="3">
        <v>0</v>
      </c>
      <c r="AV297" s="3">
        <f t="shared" si="1238"/>
        <v>0</v>
      </c>
      <c r="AW297" s="3">
        <v>0</v>
      </c>
      <c r="AX297" s="3">
        <f t="shared" si="1239"/>
        <v>0</v>
      </c>
      <c r="AY297" s="3">
        <v>0</v>
      </c>
      <c r="AZ297" s="3">
        <f t="shared" si="1170"/>
        <v>0</v>
      </c>
      <c r="BA297" s="30">
        <v>0</v>
      </c>
      <c r="BB297" s="35">
        <f t="shared" si="1240"/>
        <v>0</v>
      </c>
      <c r="BC297" s="82" t="s">
        <v>105</v>
      </c>
      <c r="BD297" s="82"/>
    </row>
    <row r="298" spans="1:56" ht="56.25" x14ac:dyDescent="0.3">
      <c r="A298" s="61" t="s">
        <v>335</v>
      </c>
      <c r="B298" s="38" t="s">
        <v>301</v>
      </c>
      <c r="C298" s="96" t="s">
        <v>58</v>
      </c>
      <c r="D298" s="3">
        <v>95000</v>
      </c>
      <c r="E298" s="3"/>
      <c r="F298" s="4">
        <f t="shared" si="1011"/>
        <v>95000</v>
      </c>
      <c r="G298" s="3">
        <v>4341.2950000000001</v>
      </c>
      <c r="H298" s="4">
        <f t="shared" si="1241"/>
        <v>99341.294999999998</v>
      </c>
      <c r="I298" s="3"/>
      <c r="J298" s="4">
        <f t="shared" si="1214"/>
        <v>99341.294999999998</v>
      </c>
      <c r="K298" s="3">
        <v>33286.375999999997</v>
      </c>
      <c r="L298" s="4">
        <f t="shared" si="1215"/>
        <v>132627.671</v>
      </c>
      <c r="M298" s="3"/>
      <c r="N298" s="4">
        <f t="shared" si="1230"/>
        <v>132627.671</v>
      </c>
      <c r="O298" s="3"/>
      <c r="P298" s="4">
        <f t="shared" si="1231"/>
        <v>132627.671</v>
      </c>
      <c r="Q298" s="3">
        <v>-94000</v>
      </c>
      <c r="R298" s="3">
        <f t="shared" si="1157"/>
        <v>38627.671000000002</v>
      </c>
      <c r="S298" s="35"/>
      <c r="T298" s="3">
        <f t="shared" si="1232"/>
        <v>38627.671000000002</v>
      </c>
      <c r="U298" s="30"/>
      <c r="V298" s="35">
        <f t="shared" si="1233"/>
        <v>38627.671000000002</v>
      </c>
      <c r="W298" s="3">
        <v>97642.5</v>
      </c>
      <c r="X298" s="3"/>
      <c r="Y298" s="4">
        <f t="shared" si="1012"/>
        <v>97642.5</v>
      </c>
      <c r="Z298" s="3"/>
      <c r="AA298" s="4">
        <f t="shared" si="1200"/>
        <v>97642.5</v>
      </c>
      <c r="AB298" s="3"/>
      <c r="AC298" s="4">
        <f t="shared" si="1218"/>
        <v>97642.5</v>
      </c>
      <c r="AD298" s="3"/>
      <c r="AE298" s="4">
        <f t="shared" si="1234"/>
        <v>97642.5</v>
      </c>
      <c r="AF298" s="3"/>
      <c r="AG298" s="4">
        <f t="shared" si="1235"/>
        <v>97642.5</v>
      </c>
      <c r="AH298" s="3">
        <v>94000</v>
      </c>
      <c r="AI298" s="3">
        <f t="shared" si="1164"/>
        <v>191642.5</v>
      </c>
      <c r="AJ298" s="35"/>
      <c r="AK298" s="3">
        <f t="shared" si="1236"/>
        <v>191642.5</v>
      </c>
      <c r="AL298" s="30"/>
      <c r="AM298" s="35">
        <f t="shared" si="1237"/>
        <v>191642.5</v>
      </c>
      <c r="AN298" s="3">
        <v>0</v>
      </c>
      <c r="AO298" s="3">
        <v>0</v>
      </c>
      <c r="AP298" s="3">
        <f t="shared" si="1013"/>
        <v>0</v>
      </c>
      <c r="AQ298" s="3">
        <v>0</v>
      </c>
      <c r="AR298" s="3">
        <f t="shared" si="1206"/>
        <v>0</v>
      </c>
      <c r="AS298" s="3">
        <v>0</v>
      </c>
      <c r="AT298" s="3">
        <f t="shared" si="1223"/>
        <v>0</v>
      </c>
      <c r="AU298" s="3">
        <v>0</v>
      </c>
      <c r="AV298" s="3">
        <f t="shared" si="1238"/>
        <v>0</v>
      </c>
      <c r="AW298" s="3">
        <v>0</v>
      </c>
      <c r="AX298" s="3">
        <f t="shared" si="1239"/>
        <v>0</v>
      </c>
      <c r="AY298" s="3">
        <v>0</v>
      </c>
      <c r="AZ298" s="3">
        <f t="shared" si="1170"/>
        <v>0</v>
      </c>
      <c r="BA298" s="30">
        <v>0</v>
      </c>
      <c r="BB298" s="35">
        <f t="shared" si="1240"/>
        <v>0</v>
      </c>
      <c r="BC298" s="82" t="s">
        <v>106</v>
      </c>
      <c r="BD298" s="82"/>
    </row>
    <row r="299" spans="1:56" ht="56.25" x14ac:dyDescent="0.3">
      <c r="A299" s="61" t="s">
        <v>336</v>
      </c>
      <c r="B299" s="38" t="s">
        <v>103</v>
      </c>
      <c r="C299" s="96" t="s">
        <v>58</v>
      </c>
      <c r="D299" s="3">
        <v>123313</v>
      </c>
      <c r="E299" s="3"/>
      <c r="F299" s="4">
        <f t="shared" si="1011"/>
        <v>123313</v>
      </c>
      <c r="G299" s="3"/>
      <c r="H299" s="4">
        <f t="shared" si="1241"/>
        <v>123313</v>
      </c>
      <c r="I299" s="3"/>
      <c r="J299" s="4">
        <f t="shared" si="1214"/>
        <v>123313</v>
      </c>
      <c r="K299" s="3"/>
      <c r="L299" s="4">
        <f t="shared" si="1215"/>
        <v>123313</v>
      </c>
      <c r="M299" s="3"/>
      <c r="N299" s="4">
        <f t="shared" si="1230"/>
        <v>123313</v>
      </c>
      <c r="O299" s="3">
        <f>-575.56-137.196</f>
        <v>-712.75599999999997</v>
      </c>
      <c r="P299" s="4">
        <f t="shared" si="1231"/>
        <v>122600.24400000001</v>
      </c>
      <c r="Q299" s="3">
        <v>-29286.329000000002</v>
      </c>
      <c r="R299" s="3">
        <f t="shared" si="1157"/>
        <v>93313.915000000008</v>
      </c>
      <c r="S299" s="35"/>
      <c r="T299" s="3">
        <f t="shared" si="1232"/>
        <v>93313.915000000008</v>
      </c>
      <c r="U299" s="30"/>
      <c r="V299" s="35">
        <f t="shared" si="1233"/>
        <v>93313.915000000008</v>
      </c>
      <c r="W299" s="3">
        <v>0</v>
      </c>
      <c r="X299" s="3">
        <v>0</v>
      </c>
      <c r="Y299" s="4">
        <f t="shared" si="1012"/>
        <v>0</v>
      </c>
      <c r="Z299" s="3">
        <v>0</v>
      </c>
      <c r="AA299" s="4">
        <f t="shared" si="1200"/>
        <v>0</v>
      </c>
      <c r="AB299" s="3">
        <v>0</v>
      </c>
      <c r="AC299" s="4">
        <f t="shared" si="1218"/>
        <v>0</v>
      </c>
      <c r="AD299" s="3">
        <v>0</v>
      </c>
      <c r="AE299" s="4">
        <f t="shared" si="1234"/>
        <v>0</v>
      </c>
      <c r="AF299" s="3"/>
      <c r="AG299" s="4">
        <f t="shared" si="1235"/>
        <v>0</v>
      </c>
      <c r="AH299" s="3">
        <v>29286.329000000002</v>
      </c>
      <c r="AI299" s="3">
        <f t="shared" si="1164"/>
        <v>29286.329000000002</v>
      </c>
      <c r="AJ299" s="35"/>
      <c r="AK299" s="3">
        <f t="shared" si="1236"/>
        <v>29286.329000000002</v>
      </c>
      <c r="AL299" s="30"/>
      <c r="AM299" s="35">
        <f t="shared" si="1237"/>
        <v>29286.329000000002</v>
      </c>
      <c r="AN299" s="3">
        <v>0</v>
      </c>
      <c r="AO299" s="3">
        <v>0</v>
      </c>
      <c r="AP299" s="3">
        <f t="shared" si="1013"/>
        <v>0</v>
      </c>
      <c r="AQ299" s="3">
        <v>0</v>
      </c>
      <c r="AR299" s="3">
        <f t="shared" si="1206"/>
        <v>0</v>
      </c>
      <c r="AS299" s="3">
        <v>0</v>
      </c>
      <c r="AT299" s="3">
        <f t="shared" si="1223"/>
        <v>0</v>
      </c>
      <c r="AU299" s="3">
        <v>0</v>
      </c>
      <c r="AV299" s="3">
        <f t="shared" si="1238"/>
        <v>0</v>
      </c>
      <c r="AW299" s="3">
        <v>0</v>
      </c>
      <c r="AX299" s="3">
        <f t="shared" si="1239"/>
        <v>0</v>
      </c>
      <c r="AY299" s="3">
        <v>0</v>
      </c>
      <c r="AZ299" s="3">
        <f t="shared" si="1170"/>
        <v>0</v>
      </c>
      <c r="BA299" s="30">
        <v>0</v>
      </c>
      <c r="BB299" s="35">
        <f t="shared" si="1240"/>
        <v>0</v>
      </c>
      <c r="BC299" s="82" t="s">
        <v>107</v>
      </c>
      <c r="BD299" s="82"/>
    </row>
    <row r="300" spans="1:56" ht="56.25" x14ac:dyDescent="0.3">
      <c r="A300" s="61" t="s">
        <v>337</v>
      </c>
      <c r="B300" s="38" t="s">
        <v>304</v>
      </c>
      <c r="C300" s="96" t="s">
        <v>58</v>
      </c>
      <c r="D300" s="3">
        <v>0</v>
      </c>
      <c r="E300" s="3">
        <v>0</v>
      </c>
      <c r="F300" s="4">
        <f t="shared" si="1011"/>
        <v>0</v>
      </c>
      <c r="G300" s="3">
        <v>0</v>
      </c>
      <c r="H300" s="4">
        <f t="shared" si="1241"/>
        <v>0</v>
      </c>
      <c r="I300" s="3">
        <v>0</v>
      </c>
      <c r="J300" s="4">
        <f t="shared" si="1214"/>
        <v>0</v>
      </c>
      <c r="K300" s="3">
        <v>0</v>
      </c>
      <c r="L300" s="4">
        <f t="shared" si="1215"/>
        <v>0</v>
      </c>
      <c r="M300" s="3">
        <v>0</v>
      </c>
      <c r="N300" s="4">
        <f t="shared" si="1230"/>
        <v>0</v>
      </c>
      <c r="O300" s="3">
        <v>0</v>
      </c>
      <c r="P300" s="4">
        <f t="shared" si="1231"/>
        <v>0</v>
      </c>
      <c r="Q300" s="3">
        <v>0</v>
      </c>
      <c r="R300" s="3">
        <f t="shared" si="1157"/>
        <v>0</v>
      </c>
      <c r="S300" s="35">
        <v>0</v>
      </c>
      <c r="T300" s="3">
        <f t="shared" si="1232"/>
        <v>0</v>
      </c>
      <c r="U300" s="30">
        <v>0</v>
      </c>
      <c r="V300" s="35">
        <f t="shared" si="1233"/>
        <v>0</v>
      </c>
      <c r="W300" s="3">
        <v>0</v>
      </c>
      <c r="X300" s="3">
        <v>0</v>
      </c>
      <c r="Y300" s="4">
        <f t="shared" si="1012"/>
        <v>0</v>
      </c>
      <c r="Z300" s="3">
        <v>0</v>
      </c>
      <c r="AA300" s="4">
        <f t="shared" si="1200"/>
        <v>0</v>
      </c>
      <c r="AB300" s="3">
        <v>0</v>
      </c>
      <c r="AC300" s="4">
        <f t="shared" si="1218"/>
        <v>0</v>
      </c>
      <c r="AD300" s="3">
        <v>0</v>
      </c>
      <c r="AE300" s="4">
        <f t="shared" si="1234"/>
        <v>0</v>
      </c>
      <c r="AF300" s="3">
        <v>0</v>
      </c>
      <c r="AG300" s="4">
        <f t="shared" si="1235"/>
        <v>0</v>
      </c>
      <c r="AH300" s="3">
        <v>0</v>
      </c>
      <c r="AI300" s="3">
        <f t="shared" si="1164"/>
        <v>0</v>
      </c>
      <c r="AJ300" s="35">
        <v>0</v>
      </c>
      <c r="AK300" s="3">
        <f t="shared" si="1236"/>
        <v>0</v>
      </c>
      <c r="AL300" s="30">
        <v>0</v>
      </c>
      <c r="AM300" s="35">
        <f t="shared" si="1237"/>
        <v>0</v>
      </c>
      <c r="AN300" s="3">
        <v>68921.600000000006</v>
      </c>
      <c r="AO300" s="3"/>
      <c r="AP300" s="3">
        <f t="shared" si="1013"/>
        <v>68921.600000000006</v>
      </c>
      <c r="AQ300" s="3"/>
      <c r="AR300" s="3">
        <f t="shared" si="1206"/>
        <v>68921.600000000006</v>
      </c>
      <c r="AS300" s="3"/>
      <c r="AT300" s="3">
        <f t="shared" si="1223"/>
        <v>68921.600000000006</v>
      </c>
      <c r="AU300" s="3"/>
      <c r="AV300" s="3">
        <f t="shared" si="1238"/>
        <v>68921.600000000006</v>
      </c>
      <c r="AW300" s="3"/>
      <c r="AX300" s="3">
        <f t="shared" si="1239"/>
        <v>68921.600000000006</v>
      </c>
      <c r="AY300" s="3"/>
      <c r="AZ300" s="3">
        <f t="shared" si="1170"/>
        <v>68921.600000000006</v>
      </c>
      <c r="BA300" s="30"/>
      <c r="BB300" s="35">
        <f t="shared" si="1240"/>
        <v>68921.600000000006</v>
      </c>
      <c r="BC300" s="82" t="s">
        <v>110</v>
      </c>
      <c r="BD300" s="82"/>
    </row>
    <row r="301" spans="1:56" ht="56.25" x14ac:dyDescent="0.3">
      <c r="A301" s="61" t="s">
        <v>338</v>
      </c>
      <c r="B301" s="38" t="s">
        <v>104</v>
      </c>
      <c r="C301" s="96" t="s">
        <v>58</v>
      </c>
      <c r="D301" s="3">
        <v>167337.4</v>
      </c>
      <c r="E301" s="3"/>
      <c r="F301" s="4">
        <f t="shared" si="1011"/>
        <v>167337.4</v>
      </c>
      <c r="G301" s="3"/>
      <c r="H301" s="4">
        <f t="shared" si="1241"/>
        <v>167337.4</v>
      </c>
      <c r="I301" s="3"/>
      <c r="J301" s="4">
        <f t="shared" si="1214"/>
        <v>167337.4</v>
      </c>
      <c r="K301" s="3"/>
      <c r="L301" s="4">
        <f t="shared" si="1215"/>
        <v>167337.4</v>
      </c>
      <c r="M301" s="3"/>
      <c r="N301" s="4">
        <f t="shared" si="1230"/>
        <v>167337.4</v>
      </c>
      <c r="O301" s="3">
        <f>-22287.462</f>
        <v>-22287.462</v>
      </c>
      <c r="P301" s="4">
        <f t="shared" si="1231"/>
        <v>145049.93799999999</v>
      </c>
      <c r="Q301" s="3">
        <v>-125546.65399999999</v>
      </c>
      <c r="R301" s="3">
        <f t="shared" si="1157"/>
        <v>19503.284</v>
      </c>
      <c r="S301" s="35"/>
      <c r="T301" s="3">
        <f t="shared" si="1232"/>
        <v>19503.284</v>
      </c>
      <c r="U301" s="30"/>
      <c r="V301" s="35">
        <f t="shared" si="1233"/>
        <v>19503.284</v>
      </c>
      <c r="W301" s="3">
        <v>102061.5</v>
      </c>
      <c r="X301" s="3"/>
      <c r="Y301" s="4">
        <f t="shared" si="1012"/>
        <v>102061.5</v>
      </c>
      <c r="Z301" s="3"/>
      <c r="AA301" s="4">
        <f t="shared" si="1200"/>
        <v>102061.5</v>
      </c>
      <c r="AB301" s="3"/>
      <c r="AC301" s="4">
        <f t="shared" si="1218"/>
        <v>102061.5</v>
      </c>
      <c r="AD301" s="3"/>
      <c r="AE301" s="4">
        <f t="shared" si="1234"/>
        <v>102061.5</v>
      </c>
      <c r="AF301" s="3">
        <f>22287.462</f>
        <v>22287.462</v>
      </c>
      <c r="AG301" s="4">
        <f t="shared" si="1235"/>
        <v>124348.962</v>
      </c>
      <c r="AH301" s="3"/>
      <c r="AI301" s="3">
        <f t="shared" si="1164"/>
        <v>124348.962</v>
      </c>
      <c r="AJ301" s="35"/>
      <c r="AK301" s="3">
        <f t="shared" si="1236"/>
        <v>124348.962</v>
      </c>
      <c r="AL301" s="30"/>
      <c r="AM301" s="35">
        <f t="shared" si="1237"/>
        <v>124348.962</v>
      </c>
      <c r="AN301" s="3">
        <v>0</v>
      </c>
      <c r="AO301" s="3">
        <v>0</v>
      </c>
      <c r="AP301" s="3">
        <f t="shared" si="1013"/>
        <v>0</v>
      </c>
      <c r="AQ301" s="3">
        <v>0</v>
      </c>
      <c r="AR301" s="3">
        <f t="shared" si="1206"/>
        <v>0</v>
      </c>
      <c r="AS301" s="3">
        <v>0</v>
      </c>
      <c r="AT301" s="3">
        <f t="shared" si="1223"/>
        <v>0</v>
      </c>
      <c r="AU301" s="3">
        <v>0</v>
      </c>
      <c r="AV301" s="3">
        <f t="shared" si="1238"/>
        <v>0</v>
      </c>
      <c r="AW301" s="3">
        <v>0</v>
      </c>
      <c r="AX301" s="3">
        <f t="shared" si="1239"/>
        <v>0</v>
      </c>
      <c r="AY301" s="3">
        <v>125546.65399999999</v>
      </c>
      <c r="AZ301" s="3">
        <f t="shared" si="1170"/>
        <v>125546.65399999999</v>
      </c>
      <c r="BA301" s="30"/>
      <c r="BB301" s="35">
        <f t="shared" si="1240"/>
        <v>125546.65399999999</v>
      </c>
      <c r="BC301" s="82" t="s">
        <v>108</v>
      </c>
      <c r="BD301" s="82"/>
    </row>
    <row r="302" spans="1:56" ht="56.25" x14ac:dyDescent="0.3">
      <c r="A302" s="61" t="s">
        <v>339</v>
      </c>
      <c r="B302" s="38" t="s">
        <v>306</v>
      </c>
      <c r="C302" s="96" t="s">
        <v>58</v>
      </c>
      <c r="D302" s="3">
        <v>13800</v>
      </c>
      <c r="E302" s="3">
        <v>-565.25599999999997</v>
      </c>
      <c r="F302" s="4">
        <f t="shared" si="1011"/>
        <v>13234.744000000001</v>
      </c>
      <c r="G302" s="3"/>
      <c r="H302" s="4">
        <f t="shared" si="1241"/>
        <v>13234.744000000001</v>
      </c>
      <c r="I302" s="3"/>
      <c r="J302" s="4">
        <f t="shared" si="1214"/>
        <v>13234.744000000001</v>
      </c>
      <c r="K302" s="3"/>
      <c r="L302" s="4">
        <f t="shared" si="1215"/>
        <v>13234.744000000001</v>
      </c>
      <c r="M302" s="3"/>
      <c r="N302" s="4">
        <f t="shared" si="1230"/>
        <v>13234.744000000001</v>
      </c>
      <c r="O302" s="3"/>
      <c r="P302" s="4">
        <f t="shared" si="1231"/>
        <v>13234.744000000001</v>
      </c>
      <c r="Q302" s="3"/>
      <c r="R302" s="3">
        <f t="shared" si="1157"/>
        <v>13234.744000000001</v>
      </c>
      <c r="S302" s="35"/>
      <c r="T302" s="3">
        <f t="shared" si="1232"/>
        <v>13234.744000000001</v>
      </c>
      <c r="U302" s="30"/>
      <c r="V302" s="35">
        <f t="shared" si="1233"/>
        <v>13234.744000000001</v>
      </c>
      <c r="W302" s="3">
        <v>103756.6</v>
      </c>
      <c r="X302" s="3"/>
      <c r="Y302" s="4">
        <f t="shared" si="1012"/>
        <v>103756.6</v>
      </c>
      <c r="Z302" s="3"/>
      <c r="AA302" s="4">
        <f t="shared" si="1200"/>
        <v>103756.6</v>
      </c>
      <c r="AB302" s="3"/>
      <c r="AC302" s="4">
        <f t="shared" si="1218"/>
        <v>103756.6</v>
      </c>
      <c r="AD302" s="3"/>
      <c r="AE302" s="4">
        <f t="shared" si="1234"/>
        <v>103756.6</v>
      </c>
      <c r="AF302" s="3"/>
      <c r="AG302" s="4">
        <f t="shared" si="1235"/>
        <v>103756.6</v>
      </c>
      <c r="AH302" s="3"/>
      <c r="AI302" s="3">
        <f t="shared" si="1164"/>
        <v>103756.6</v>
      </c>
      <c r="AJ302" s="35"/>
      <c r="AK302" s="3">
        <f t="shared" si="1236"/>
        <v>103756.6</v>
      </c>
      <c r="AL302" s="30"/>
      <c r="AM302" s="35">
        <f t="shared" si="1237"/>
        <v>103756.6</v>
      </c>
      <c r="AN302" s="3">
        <v>90000</v>
      </c>
      <c r="AO302" s="3"/>
      <c r="AP302" s="3">
        <f t="shared" si="1013"/>
        <v>90000</v>
      </c>
      <c r="AQ302" s="3"/>
      <c r="AR302" s="3">
        <f t="shared" si="1206"/>
        <v>90000</v>
      </c>
      <c r="AS302" s="3"/>
      <c r="AT302" s="3">
        <f t="shared" si="1223"/>
        <v>90000</v>
      </c>
      <c r="AU302" s="3"/>
      <c r="AV302" s="3">
        <f t="shared" si="1238"/>
        <v>90000</v>
      </c>
      <c r="AW302" s="3"/>
      <c r="AX302" s="3">
        <f t="shared" si="1239"/>
        <v>90000</v>
      </c>
      <c r="AY302" s="3"/>
      <c r="AZ302" s="3">
        <f t="shared" si="1170"/>
        <v>90000</v>
      </c>
      <c r="BA302" s="30"/>
      <c r="BB302" s="35">
        <f t="shared" si="1240"/>
        <v>90000</v>
      </c>
      <c r="BC302" s="82" t="s">
        <v>109</v>
      </c>
      <c r="BD302" s="82"/>
    </row>
    <row r="303" spans="1:56" ht="56.25" x14ac:dyDescent="0.3">
      <c r="A303" s="61" t="s">
        <v>344</v>
      </c>
      <c r="B303" s="38" t="s">
        <v>305</v>
      </c>
      <c r="C303" s="96" t="s">
        <v>58</v>
      </c>
      <c r="D303" s="3">
        <v>0</v>
      </c>
      <c r="E303" s="3">
        <v>0</v>
      </c>
      <c r="F303" s="4">
        <f t="shared" si="1011"/>
        <v>0</v>
      </c>
      <c r="G303" s="3">
        <v>0</v>
      </c>
      <c r="H303" s="4">
        <f t="shared" si="1241"/>
        <v>0</v>
      </c>
      <c r="I303" s="3">
        <v>0</v>
      </c>
      <c r="J303" s="4">
        <f t="shared" si="1214"/>
        <v>0</v>
      </c>
      <c r="K303" s="3">
        <v>0</v>
      </c>
      <c r="L303" s="4">
        <f t="shared" si="1215"/>
        <v>0</v>
      </c>
      <c r="M303" s="3">
        <v>0</v>
      </c>
      <c r="N303" s="4">
        <f t="shared" si="1230"/>
        <v>0</v>
      </c>
      <c r="O303" s="3">
        <v>0</v>
      </c>
      <c r="P303" s="4">
        <f t="shared" si="1231"/>
        <v>0</v>
      </c>
      <c r="Q303" s="3">
        <v>0</v>
      </c>
      <c r="R303" s="3">
        <f t="shared" si="1157"/>
        <v>0</v>
      </c>
      <c r="S303" s="35">
        <v>0</v>
      </c>
      <c r="T303" s="3">
        <f t="shared" si="1232"/>
        <v>0</v>
      </c>
      <c r="U303" s="30">
        <v>0</v>
      </c>
      <c r="V303" s="35">
        <f t="shared" si="1233"/>
        <v>0</v>
      </c>
      <c r="W303" s="3">
        <v>0</v>
      </c>
      <c r="X303" s="3">
        <v>0</v>
      </c>
      <c r="Y303" s="4">
        <f t="shared" si="1012"/>
        <v>0</v>
      </c>
      <c r="Z303" s="3">
        <v>0</v>
      </c>
      <c r="AA303" s="4">
        <f t="shared" si="1200"/>
        <v>0</v>
      </c>
      <c r="AB303" s="3">
        <v>0</v>
      </c>
      <c r="AC303" s="4">
        <f t="shared" si="1218"/>
        <v>0</v>
      </c>
      <c r="AD303" s="3">
        <v>0</v>
      </c>
      <c r="AE303" s="4">
        <f t="shared" si="1234"/>
        <v>0</v>
      </c>
      <c r="AF303" s="3">
        <v>0</v>
      </c>
      <c r="AG303" s="4">
        <f t="shared" si="1235"/>
        <v>0</v>
      </c>
      <c r="AH303" s="3">
        <v>0</v>
      </c>
      <c r="AI303" s="3">
        <f t="shared" si="1164"/>
        <v>0</v>
      </c>
      <c r="AJ303" s="35">
        <v>0</v>
      </c>
      <c r="AK303" s="3">
        <f t="shared" si="1236"/>
        <v>0</v>
      </c>
      <c r="AL303" s="30">
        <v>0</v>
      </c>
      <c r="AM303" s="35">
        <f t="shared" si="1237"/>
        <v>0</v>
      </c>
      <c r="AN303" s="3">
        <v>4109</v>
      </c>
      <c r="AO303" s="3"/>
      <c r="AP303" s="3">
        <f t="shared" si="1013"/>
        <v>4109</v>
      </c>
      <c r="AQ303" s="3"/>
      <c r="AR303" s="3">
        <f t="shared" si="1206"/>
        <v>4109</v>
      </c>
      <c r="AS303" s="3"/>
      <c r="AT303" s="3">
        <f t="shared" si="1223"/>
        <v>4109</v>
      </c>
      <c r="AU303" s="3"/>
      <c r="AV303" s="3">
        <f t="shared" si="1238"/>
        <v>4109</v>
      </c>
      <c r="AW303" s="3"/>
      <c r="AX303" s="3">
        <f t="shared" si="1239"/>
        <v>4109</v>
      </c>
      <c r="AY303" s="3"/>
      <c r="AZ303" s="3">
        <f t="shared" si="1170"/>
        <v>4109</v>
      </c>
      <c r="BA303" s="30"/>
      <c r="BB303" s="35">
        <f t="shared" si="1240"/>
        <v>4109</v>
      </c>
      <c r="BC303" s="82" t="s">
        <v>111</v>
      </c>
      <c r="BD303" s="82"/>
    </row>
    <row r="304" spans="1:56" ht="56.25" x14ac:dyDescent="0.3">
      <c r="A304" s="61" t="s">
        <v>350</v>
      </c>
      <c r="B304" s="38" t="s">
        <v>351</v>
      </c>
      <c r="C304" s="96" t="s">
        <v>58</v>
      </c>
      <c r="D304" s="3"/>
      <c r="E304" s="3"/>
      <c r="F304" s="4"/>
      <c r="G304" s="3">
        <v>26004.616999999998</v>
      </c>
      <c r="H304" s="4">
        <f t="shared" si="1241"/>
        <v>26004.616999999998</v>
      </c>
      <c r="I304" s="3"/>
      <c r="J304" s="4">
        <f t="shared" si="1214"/>
        <v>26004.616999999998</v>
      </c>
      <c r="K304" s="3"/>
      <c r="L304" s="4">
        <f t="shared" si="1215"/>
        <v>26004.616999999998</v>
      </c>
      <c r="M304" s="3"/>
      <c r="N304" s="4">
        <f t="shared" si="1230"/>
        <v>26004.616999999998</v>
      </c>
      <c r="O304" s="3"/>
      <c r="P304" s="4">
        <f t="shared" si="1231"/>
        <v>26004.616999999998</v>
      </c>
      <c r="Q304" s="3"/>
      <c r="R304" s="3">
        <f t="shared" si="1157"/>
        <v>26004.616999999998</v>
      </c>
      <c r="S304" s="35"/>
      <c r="T304" s="3">
        <f t="shared" si="1232"/>
        <v>26004.616999999998</v>
      </c>
      <c r="U304" s="30"/>
      <c r="V304" s="35">
        <f t="shared" si="1233"/>
        <v>26004.616999999998</v>
      </c>
      <c r="W304" s="3"/>
      <c r="X304" s="3"/>
      <c r="Y304" s="4"/>
      <c r="Z304" s="3"/>
      <c r="AA304" s="4">
        <f t="shared" si="1200"/>
        <v>0</v>
      </c>
      <c r="AB304" s="3"/>
      <c r="AC304" s="4">
        <f t="shared" si="1218"/>
        <v>0</v>
      </c>
      <c r="AD304" s="3"/>
      <c r="AE304" s="4">
        <f t="shared" si="1234"/>
        <v>0</v>
      </c>
      <c r="AF304" s="3"/>
      <c r="AG304" s="4">
        <f t="shared" si="1235"/>
        <v>0</v>
      </c>
      <c r="AH304" s="3"/>
      <c r="AI304" s="3">
        <f t="shared" si="1164"/>
        <v>0</v>
      </c>
      <c r="AJ304" s="35"/>
      <c r="AK304" s="3">
        <f t="shared" si="1236"/>
        <v>0</v>
      </c>
      <c r="AL304" s="30"/>
      <c r="AM304" s="35">
        <f t="shared" si="1237"/>
        <v>0</v>
      </c>
      <c r="AN304" s="3"/>
      <c r="AO304" s="3"/>
      <c r="AP304" s="3"/>
      <c r="AQ304" s="3"/>
      <c r="AR304" s="3">
        <f t="shared" si="1206"/>
        <v>0</v>
      </c>
      <c r="AS304" s="3"/>
      <c r="AT304" s="3">
        <f t="shared" si="1223"/>
        <v>0</v>
      </c>
      <c r="AU304" s="3"/>
      <c r="AV304" s="3">
        <f t="shared" si="1238"/>
        <v>0</v>
      </c>
      <c r="AW304" s="3"/>
      <c r="AX304" s="3">
        <f t="shared" si="1239"/>
        <v>0</v>
      </c>
      <c r="AY304" s="3"/>
      <c r="AZ304" s="3">
        <f t="shared" si="1170"/>
        <v>0</v>
      </c>
      <c r="BA304" s="30"/>
      <c r="BB304" s="35">
        <f t="shared" si="1240"/>
        <v>0</v>
      </c>
      <c r="BC304" s="82" t="s">
        <v>330</v>
      </c>
      <c r="BD304" s="82"/>
    </row>
    <row r="305" spans="1:56" x14ac:dyDescent="0.3">
      <c r="A305" s="61"/>
      <c r="B305" s="38" t="s">
        <v>15</v>
      </c>
      <c r="C305" s="106"/>
      <c r="D305" s="40">
        <f>D306+D307+D308</f>
        <v>88629.499999999985</v>
      </c>
      <c r="E305" s="40">
        <f>E306+E307+E308+E309</f>
        <v>3426.3</v>
      </c>
      <c r="F305" s="39">
        <f t="shared" si="1011"/>
        <v>92055.799999999988</v>
      </c>
      <c r="G305" s="40">
        <f>G306+G307+G308+G309</f>
        <v>16183.850999999999</v>
      </c>
      <c r="H305" s="39">
        <f t="shared" si="1241"/>
        <v>108239.65099999998</v>
      </c>
      <c r="I305" s="40">
        <f>I306+I307+I308+I309</f>
        <v>0</v>
      </c>
      <c r="J305" s="39">
        <f t="shared" si="1214"/>
        <v>108239.65099999998</v>
      </c>
      <c r="K305" s="40">
        <f>K306+K307+K308+K309</f>
        <v>244.03</v>
      </c>
      <c r="L305" s="39">
        <f t="shared" si="1215"/>
        <v>108483.68099999998</v>
      </c>
      <c r="M305" s="40">
        <f>M306+M307+M308+M309</f>
        <v>0</v>
      </c>
      <c r="N305" s="39">
        <f t="shared" si="1230"/>
        <v>108483.68099999998</v>
      </c>
      <c r="O305" s="40">
        <f>O306+O307+O308+O309</f>
        <v>0</v>
      </c>
      <c r="P305" s="39">
        <f t="shared" si="1231"/>
        <v>108483.68099999998</v>
      </c>
      <c r="Q305" s="40">
        <f>Q306+Q307+Q308+Q309</f>
        <v>-17305.546000000002</v>
      </c>
      <c r="R305" s="40">
        <f t="shared" si="1157"/>
        <v>91178.13499999998</v>
      </c>
      <c r="S305" s="40">
        <f>S306+S307+S308+S309</f>
        <v>-2386.38</v>
      </c>
      <c r="T305" s="40">
        <f t="shared" si="1232"/>
        <v>88791.754999999976</v>
      </c>
      <c r="U305" s="40">
        <f>U306+U307+U308+U309</f>
        <v>30300.056</v>
      </c>
      <c r="V305" s="35">
        <f t="shared" si="1233"/>
        <v>119091.81099999997</v>
      </c>
      <c r="W305" s="40">
        <f t="shared" ref="W305:AN305" si="1247">W306+W307+W308</f>
        <v>45508.7</v>
      </c>
      <c r="X305" s="40">
        <f>X306+X307+X308+X309</f>
        <v>0</v>
      </c>
      <c r="Y305" s="39">
        <f t="shared" si="1012"/>
        <v>45508.7</v>
      </c>
      <c r="Z305" s="40">
        <f>Z306+Z307+Z308+Z309</f>
        <v>0</v>
      </c>
      <c r="AA305" s="39">
        <f t="shared" si="1200"/>
        <v>45508.7</v>
      </c>
      <c r="AB305" s="40">
        <f>AB306+AB307+AB308+AB309</f>
        <v>0</v>
      </c>
      <c r="AC305" s="39">
        <f t="shared" si="1218"/>
        <v>45508.7</v>
      </c>
      <c r="AD305" s="40">
        <f>AD306+AD307+AD308+AD309</f>
        <v>0</v>
      </c>
      <c r="AE305" s="39">
        <f t="shared" si="1234"/>
        <v>45508.7</v>
      </c>
      <c r="AF305" s="40">
        <f>AF306+AF307+AF308+AF309</f>
        <v>0</v>
      </c>
      <c r="AG305" s="39">
        <f t="shared" si="1235"/>
        <v>45508.7</v>
      </c>
      <c r="AH305" s="40">
        <f>AH306+AH307+AH308+AH309</f>
        <v>62983.002</v>
      </c>
      <c r="AI305" s="40">
        <f t="shared" si="1164"/>
        <v>108491.70199999999</v>
      </c>
      <c r="AJ305" s="40">
        <f>AJ306+AJ307+AJ308+AJ309</f>
        <v>0</v>
      </c>
      <c r="AK305" s="40">
        <f t="shared" si="1236"/>
        <v>108491.70199999999</v>
      </c>
      <c r="AL305" s="40">
        <f>AL306+AL307+AL308+AL309</f>
        <v>0</v>
      </c>
      <c r="AM305" s="35">
        <f t="shared" si="1237"/>
        <v>108491.70199999999</v>
      </c>
      <c r="AN305" s="40">
        <f t="shared" si="1247"/>
        <v>12285.5</v>
      </c>
      <c r="AO305" s="40">
        <f>AO306+AO307+AO308+AO309</f>
        <v>0</v>
      </c>
      <c r="AP305" s="40">
        <f t="shared" si="1013"/>
        <v>12285.5</v>
      </c>
      <c r="AQ305" s="40">
        <f>AQ306+AQ307+AQ308+AQ309</f>
        <v>0</v>
      </c>
      <c r="AR305" s="40">
        <f t="shared" si="1206"/>
        <v>12285.5</v>
      </c>
      <c r="AS305" s="40">
        <f>AS306+AS307+AS308+AS309</f>
        <v>0</v>
      </c>
      <c r="AT305" s="40">
        <f t="shared" si="1223"/>
        <v>12285.5</v>
      </c>
      <c r="AU305" s="40">
        <f>AU306+AU307+AU308+AU309</f>
        <v>0</v>
      </c>
      <c r="AV305" s="40">
        <f t="shared" si="1238"/>
        <v>12285.5</v>
      </c>
      <c r="AW305" s="40">
        <f>AW306+AW307+AW308+AW309</f>
        <v>0</v>
      </c>
      <c r="AX305" s="40">
        <f t="shared" si="1239"/>
        <v>12285.5</v>
      </c>
      <c r="AY305" s="40">
        <f t="shared" ref="AY305:BA305" si="1248">AY306+AY307+AY308+AY309</f>
        <v>55416.644</v>
      </c>
      <c r="AZ305" s="40">
        <f t="shared" si="1170"/>
        <v>67702.144</v>
      </c>
      <c r="BA305" s="40">
        <f t="shared" si="1248"/>
        <v>-30482.682000000001</v>
      </c>
      <c r="BB305" s="35">
        <f t="shared" si="1240"/>
        <v>37219.462</v>
      </c>
      <c r="BC305" s="82"/>
      <c r="BD305" s="82"/>
    </row>
    <row r="306" spans="1:56" ht="56.25" x14ac:dyDescent="0.3">
      <c r="A306" s="61" t="s">
        <v>363</v>
      </c>
      <c r="B306" s="38" t="s">
        <v>302</v>
      </c>
      <c r="C306" s="96" t="s">
        <v>58</v>
      </c>
      <c r="D306" s="3">
        <v>43992.2</v>
      </c>
      <c r="E306" s="3"/>
      <c r="F306" s="4">
        <f t="shared" si="1011"/>
        <v>43992.2</v>
      </c>
      <c r="G306" s="3">
        <v>11424.444</v>
      </c>
      <c r="H306" s="4">
        <f t="shared" si="1241"/>
        <v>55416.644</v>
      </c>
      <c r="I306" s="3"/>
      <c r="J306" s="4">
        <f t="shared" si="1214"/>
        <v>55416.644</v>
      </c>
      <c r="K306" s="3"/>
      <c r="L306" s="4">
        <f t="shared" si="1215"/>
        <v>55416.644</v>
      </c>
      <c r="M306" s="3"/>
      <c r="N306" s="4">
        <f t="shared" si="1230"/>
        <v>55416.644</v>
      </c>
      <c r="O306" s="3"/>
      <c r="P306" s="4">
        <f t="shared" si="1231"/>
        <v>55416.644</v>
      </c>
      <c r="Q306" s="3">
        <v>-55416.644</v>
      </c>
      <c r="R306" s="3">
        <f t="shared" si="1157"/>
        <v>0</v>
      </c>
      <c r="S306" s="35"/>
      <c r="T306" s="3">
        <f t="shared" si="1232"/>
        <v>0</v>
      </c>
      <c r="U306" s="30">
        <v>30482.682000000001</v>
      </c>
      <c r="V306" s="35">
        <f t="shared" si="1233"/>
        <v>30482.682000000001</v>
      </c>
      <c r="W306" s="3">
        <v>0</v>
      </c>
      <c r="X306" s="3">
        <v>0</v>
      </c>
      <c r="Y306" s="4">
        <f t="shared" si="1012"/>
        <v>0</v>
      </c>
      <c r="Z306" s="3">
        <v>0</v>
      </c>
      <c r="AA306" s="4">
        <f t="shared" si="1200"/>
        <v>0</v>
      </c>
      <c r="AB306" s="3">
        <v>0</v>
      </c>
      <c r="AC306" s="4">
        <f t="shared" si="1218"/>
        <v>0</v>
      </c>
      <c r="AD306" s="3">
        <v>0</v>
      </c>
      <c r="AE306" s="4">
        <f t="shared" si="1234"/>
        <v>0</v>
      </c>
      <c r="AF306" s="3"/>
      <c r="AG306" s="4">
        <f t="shared" si="1235"/>
        <v>0</v>
      </c>
      <c r="AH306" s="3"/>
      <c r="AI306" s="3">
        <f t="shared" si="1164"/>
        <v>0</v>
      </c>
      <c r="AJ306" s="35"/>
      <c r="AK306" s="3">
        <f t="shared" si="1236"/>
        <v>0</v>
      </c>
      <c r="AL306" s="30"/>
      <c r="AM306" s="35">
        <f t="shared" si="1237"/>
        <v>0</v>
      </c>
      <c r="AN306" s="3">
        <v>0</v>
      </c>
      <c r="AO306" s="3">
        <v>0</v>
      </c>
      <c r="AP306" s="3">
        <f t="shared" si="1013"/>
        <v>0</v>
      </c>
      <c r="AQ306" s="3">
        <v>0</v>
      </c>
      <c r="AR306" s="3">
        <f t="shared" si="1206"/>
        <v>0</v>
      </c>
      <c r="AS306" s="3">
        <v>0</v>
      </c>
      <c r="AT306" s="3">
        <f t="shared" si="1223"/>
        <v>0</v>
      </c>
      <c r="AU306" s="3">
        <v>0</v>
      </c>
      <c r="AV306" s="3">
        <f t="shared" si="1238"/>
        <v>0</v>
      </c>
      <c r="AW306" s="3">
        <v>0</v>
      </c>
      <c r="AX306" s="3">
        <f t="shared" si="1239"/>
        <v>0</v>
      </c>
      <c r="AY306" s="3">
        <v>55416.644</v>
      </c>
      <c r="AZ306" s="3">
        <f t="shared" si="1170"/>
        <v>55416.644</v>
      </c>
      <c r="BA306" s="30">
        <v>-30482.682000000001</v>
      </c>
      <c r="BB306" s="35">
        <f t="shared" si="1240"/>
        <v>24933.962</v>
      </c>
      <c r="BC306" s="82" t="s">
        <v>137</v>
      </c>
      <c r="BD306" s="82"/>
    </row>
    <row r="307" spans="1:56" ht="56.25" x14ac:dyDescent="0.3">
      <c r="A307" s="61" t="s">
        <v>364</v>
      </c>
      <c r="B307" s="38" t="s">
        <v>314</v>
      </c>
      <c r="C307" s="96" t="s">
        <v>58</v>
      </c>
      <c r="D307" s="3">
        <v>32456.6</v>
      </c>
      <c r="E307" s="3"/>
      <c r="F307" s="4">
        <f t="shared" si="1011"/>
        <v>32456.6</v>
      </c>
      <c r="G307" s="3"/>
      <c r="H307" s="4">
        <f t="shared" si="1241"/>
        <v>32456.6</v>
      </c>
      <c r="I307" s="3"/>
      <c r="J307" s="4">
        <f t="shared" si="1214"/>
        <v>32456.6</v>
      </c>
      <c r="K307" s="3"/>
      <c r="L307" s="4">
        <f t="shared" si="1215"/>
        <v>32456.6</v>
      </c>
      <c r="M307" s="3"/>
      <c r="N307" s="4">
        <f t="shared" si="1230"/>
        <v>32456.6</v>
      </c>
      <c r="O307" s="3"/>
      <c r="P307" s="4">
        <f t="shared" si="1231"/>
        <v>32456.6</v>
      </c>
      <c r="Q307" s="3">
        <v>38111.097999999998</v>
      </c>
      <c r="R307" s="3">
        <f t="shared" si="1157"/>
        <v>70567.698000000004</v>
      </c>
      <c r="S307" s="35">
        <v>-2386.38</v>
      </c>
      <c r="T307" s="3">
        <f t="shared" si="1232"/>
        <v>68181.317999999999</v>
      </c>
      <c r="U307" s="30"/>
      <c r="V307" s="35">
        <f t="shared" si="1233"/>
        <v>68181.317999999999</v>
      </c>
      <c r="W307" s="3">
        <v>29500</v>
      </c>
      <c r="X307" s="3"/>
      <c r="Y307" s="4">
        <f t="shared" si="1012"/>
        <v>29500</v>
      </c>
      <c r="Z307" s="3"/>
      <c r="AA307" s="4">
        <f t="shared" si="1200"/>
        <v>29500</v>
      </c>
      <c r="AB307" s="3"/>
      <c r="AC307" s="4">
        <f t="shared" si="1218"/>
        <v>29500</v>
      </c>
      <c r="AD307" s="3"/>
      <c r="AE307" s="4">
        <f t="shared" si="1234"/>
        <v>29500</v>
      </c>
      <c r="AF307" s="3"/>
      <c r="AG307" s="4">
        <f t="shared" si="1235"/>
        <v>29500</v>
      </c>
      <c r="AH307" s="3">
        <v>62983.002</v>
      </c>
      <c r="AI307" s="3">
        <f t="shared" si="1164"/>
        <v>92483.002000000008</v>
      </c>
      <c r="AJ307" s="35"/>
      <c r="AK307" s="3">
        <f t="shared" si="1236"/>
        <v>92483.002000000008</v>
      </c>
      <c r="AL307" s="30"/>
      <c r="AM307" s="35">
        <f t="shared" si="1237"/>
        <v>92483.002000000008</v>
      </c>
      <c r="AN307" s="3">
        <v>0</v>
      </c>
      <c r="AO307" s="3">
        <v>0</v>
      </c>
      <c r="AP307" s="3">
        <f t="shared" si="1013"/>
        <v>0</v>
      </c>
      <c r="AQ307" s="3">
        <v>0</v>
      </c>
      <c r="AR307" s="3">
        <f t="shared" si="1206"/>
        <v>0</v>
      </c>
      <c r="AS307" s="3">
        <v>0</v>
      </c>
      <c r="AT307" s="3">
        <f t="shared" si="1223"/>
        <v>0</v>
      </c>
      <c r="AU307" s="3">
        <v>0</v>
      </c>
      <c r="AV307" s="3">
        <f t="shared" si="1238"/>
        <v>0</v>
      </c>
      <c r="AW307" s="3">
        <v>0</v>
      </c>
      <c r="AX307" s="3">
        <f t="shared" si="1239"/>
        <v>0</v>
      </c>
      <c r="AY307" s="3">
        <v>0</v>
      </c>
      <c r="AZ307" s="3">
        <f t="shared" si="1170"/>
        <v>0</v>
      </c>
      <c r="BA307" s="30">
        <v>0</v>
      </c>
      <c r="BB307" s="35">
        <f t="shared" si="1240"/>
        <v>0</v>
      </c>
      <c r="BC307" s="82" t="s">
        <v>136</v>
      </c>
      <c r="BD307" s="82"/>
    </row>
    <row r="308" spans="1:56" ht="56.25" x14ac:dyDescent="0.3">
      <c r="A308" s="61" t="s">
        <v>365</v>
      </c>
      <c r="B308" s="38" t="s">
        <v>134</v>
      </c>
      <c r="C308" s="96" t="s">
        <v>58</v>
      </c>
      <c r="D308" s="3">
        <v>12180.7</v>
      </c>
      <c r="E308" s="3"/>
      <c r="F308" s="4">
        <f t="shared" si="1011"/>
        <v>12180.7</v>
      </c>
      <c r="G308" s="3">
        <v>4759.4070000000002</v>
      </c>
      <c r="H308" s="4">
        <f t="shared" si="1241"/>
        <v>16940.107</v>
      </c>
      <c r="I308" s="3"/>
      <c r="J308" s="4">
        <f t="shared" si="1214"/>
        <v>16940.107</v>
      </c>
      <c r="K308" s="3">
        <v>244.03</v>
      </c>
      <c r="L308" s="4">
        <f t="shared" si="1215"/>
        <v>17184.136999999999</v>
      </c>
      <c r="M308" s="3"/>
      <c r="N308" s="4">
        <f t="shared" si="1230"/>
        <v>17184.136999999999</v>
      </c>
      <c r="O308" s="3"/>
      <c r="P308" s="4">
        <f t="shared" si="1231"/>
        <v>17184.136999999999</v>
      </c>
      <c r="Q308" s="3"/>
      <c r="R308" s="3">
        <f t="shared" si="1157"/>
        <v>17184.136999999999</v>
      </c>
      <c r="S308" s="35"/>
      <c r="T308" s="3">
        <f t="shared" si="1232"/>
        <v>17184.136999999999</v>
      </c>
      <c r="U308" s="30">
        <v>-182.626</v>
      </c>
      <c r="V308" s="35">
        <f t="shared" si="1233"/>
        <v>17001.510999999999</v>
      </c>
      <c r="W308" s="3">
        <v>16008.7</v>
      </c>
      <c r="X308" s="3"/>
      <c r="Y308" s="4">
        <f t="shared" si="1012"/>
        <v>16008.7</v>
      </c>
      <c r="Z308" s="3"/>
      <c r="AA308" s="4">
        <f t="shared" si="1200"/>
        <v>16008.7</v>
      </c>
      <c r="AB308" s="3"/>
      <c r="AC308" s="4">
        <f t="shared" si="1218"/>
        <v>16008.7</v>
      </c>
      <c r="AD308" s="3"/>
      <c r="AE308" s="4">
        <f t="shared" si="1234"/>
        <v>16008.7</v>
      </c>
      <c r="AF308" s="3"/>
      <c r="AG308" s="4">
        <f t="shared" si="1235"/>
        <v>16008.7</v>
      </c>
      <c r="AH308" s="3"/>
      <c r="AI308" s="3">
        <f t="shared" si="1164"/>
        <v>16008.7</v>
      </c>
      <c r="AJ308" s="35"/>
      <c r="AK308" s="3">
        <f t="shared" si="1236"/>
        <v>16008.7</v>
      </c>
      <c r="AL308" s="30"/>
      <c r="AM308" s="35">
        <f t="shared" si="1237"/>
        <v>16008.7</v>
      </c>
      <c r="AN308" s="3">
        <v>12285.5</v>
      </c>
      <c r="AO308" s="3"/>
      <c r="AP308" s="3">
        <f t="shared" si="1013"/>
        <v>12285.5</v>
      </c>
      <c r="AQ308" s="3"/>
      <c r="AR308" s="3">
        <f t="shared" si="1206"/>
        <v>12285.5</v>
      </c>
      <c r="AS308" s="3"/>
      <c r="AT308" s="3">
        <f t="shared" si="1223"/>
        <v>12285.5</v>
      </c>
      <c r="AU308" s="3"/>
      <c r="AV308" s="3">
        <f t="shared" si="1238"/>
        <v>12285.5</v>
      </c>
      <c r="AW308" s="3"/>
      <c r="AX308" s="3">
        <f t="shared" si="1239"/>
        <v>12285.5</v>
      </c>
      <c r="AY308" s="3"/>
      <c r="AZ308" s="3">
        <f t="shared" si="1170"/>
        <v>12285.5</v>
      </c>
      <c r="BA308" s="30"/>
      <c r="BB308" s="35">
        <f t="shared" si="1240"/>
        <v>12285.5</v>
      </c>
      <c r="BC308" s="82" t="s">
        <v>135</v>
      </c>
      <c r="BD308" s="82"/>
    </row>
    <row r="309" spans="1:56" ht="56.25" x14ac:dyDescent="0.3">
      <c r="A309" s="61" t="s">
        <v>366</v>
      </c>
      <c r="B309" s="38" t="s">
        <v>311</v>
      </c>
      <c r="C309" s="96" t="s">
        <v>58</v>
      </c>
      <c r="D309" s="3"/>
      <c r="E309" s="3">
        <v>3426.3</v>
      </c>
      <c r="F309" s="4">
        <f t="shared" si="1011"/>
        <v>3426.3</v>
      </c>
      <c r="G309" s="3"/>
      <c r="H309" s="4">
        <f t="shared" si="1241"/>
        <v>3426.3</v>
      </c>
      <c r="I309" s="3"/>
      <c r="J309" s="4">
        <f t="shared" si="1214"/>
        <v>3426.3</v>
      </c>
      <c r="K309" s="3"/>
      <c r="L309" s="4">
        <f t="shared" si="1215"/>
        <v>3426.3</v>
      </c>
      <c r="M309" s="3"/>
      <c r="N309" s="4">
        <f t="shared" si="1230"/>
        <v>3426.3</v>
      </c>
      <c r="O309" s="3"/>
      <c r="P309" s="4">
        <f t="shared" si="1231"/>
        <v>3426.3</v>
      </c>
      <c r="Q309" s="3"/>
      <c r="R309" s="3">
        <f t="shared" si="1157"/>
        <v>3426.3</v>
      </c>
      <c r="S309" s="35"/>
      <c r="T309" s="3">
        <f t="shared" si="1232"/>
        <v>3426.3</v>
      </c>
      <c r="U309" s="30"/>
      <c r="V309" s="35">
        <f t="shared" si="1233"/>
        <v>3426.3</v>
      </c>
      <c r="W309" s="3"/>
      <c r="X309" s="3"/>
      <c r="Y309" s="4">
        <f t="shared" si="1012"/>
        <v>0</v>
      </c>
      <c r="Z309" s="3"/>
      <c r="AA309" s="4">
        <f t="shared" si="1200"/>
        <v>0</v>
      </c>
      <c r="AB309" s="3"/>
      <c r="AC309" s="4">
        <f t="shared" si="1218"/>
        <v>0</v>
      </c>
      <c r="AD309" s="3"/>
      <c r="AE309" s="4">
        <f t="shared" si="1234"/>
        <v>0</v>
      </c>
      <c r="AF309" s="3"/>
      <c r="AG309" s="4">
        <f t="shared" si="1235"/>
        <v>0</v>
      </c>
      <c r="AH309" s="3"/>
      <c r="AI309" s="3">
        <f t="shared" si="1164"/>
        <v>0</v>
      </c>
      <c r="AJ309" s="35"/>
      <c r="AK309" s="3">
        <f t="shared" si="1236"/>
        <v>0</v>
      </c>
      <c r="AL309" s="30"/>
      <c r="AM309" s="35">
        <f t="shared" si="1237"/>
        <v>0</v>
      </c>
      <c r="AN309" s="3"/>
      <c r="AO309" s="3"/>
      <c r="AP309" s="3">
        <f t="shared" si="1013"/>
        <v>0</v>
      </c>
      <c r="AQ309" s="3"/>
      <c r="AR309" s="3">
        <f t="shared" si="1206"/>
        <v>0</v>
      </c>
      <c r="AS309" s="3"/>
      <c r="AT309" s="3">
        <f t="shared" si="1223"/>
        <v>0</v>
      </c>
      <c r="AU309" s="3"/>
      <c r="AV309" s="3">
        <f t="shared" si="1238"/>
        <v>0</v>
      </c>
      <c r="AW309" s="3"/>
      <c r="AX309" s="3">
        <f t="shared" si="1239"/>
        <v>0</v>
      </c>
      <c r="AY309" s="3"/>
      <c r="AZ309" s="3">
        <f t="shared" si="1170"/>
        <v>0</v>
      </c>
      <c r="BA309" s="30"/>
      <c r="BB309" s="35">
        <f t="shared" si="1240"/>
        <v>0</v>
      </c>
      <c r="BC309" s="82" t="s">
        <v>312</v>
      </c>
      <c r="BD309" s="82"/>
    </row>
    <row r="310" spans="1:56" x14ac:dyDescent="0.3">
      <c r="A310" s="61"/>
      <c r="B310" s="38" t="s">
        <v>22</v>
      </c>
      <c r="C310" s="106"/>
      <c r="D310" s="40">
        <f>D311</f>
        <v>10964.3</v>
      </c>
      <c r="E310" s="40">
        <f>E311+E312</f>
        <v>0</v>
      </c>
      <c r="F310" s="39">
        <f t="shared" si="1011"/>
        <v>10964.3</v>
      </c>
      <c r="G310" s="40">
        <f>G311+G312</f>
        <v>8910.5519999999997</v>
      </c>
      <c r="H310" s="39">
        <f t="shared" si="1241"/>
        <v>19874.851999999999</v>
      </c>
      <c r="I310" s="40">
        <f>I311+I312</f>
        <v>0</v>
      </c>
      <c r="J310" s="39">
        <f t="shared" si="1214"/>
        <v>19874.851999999999</v>
      </c>
      <c r="K310" s="40">
        <f>K311+K312</f>
        <v>0</v>
      </c>
      <c r="L310" s="39">
        <f t="shared" si="1215"/>
        <v>19874.851999999999</v>
      </c>
      <c r="M310" s="40">
        <f>M311+M312</f>
        <v>0</v>
      </c>
      <c r="N310" s="39">
        <f t="shared" si="1230"/>
        <v>19874.851999999999</v>
      </c>
      <c r="O310" s="40">
        <f>O311+O312</f>
        <v>0</v>
      </c>
      <c r="P310" s="39">
        <f t="shared" si="1231"/>
        <v>19874.851999999999</v>
      </c>
      <c r="Q310" s="40">
        <f>Q311+Q312</f>
        <v>0</v>
      </c>
      <c r="R310" s="40">
        <f t="shared" si="1157"/>
        <v>19874.851999999999</v>
      </c>
      <c r="S310" s="40">
        <f>S311+S312</f>
        <v>0</v>
      </c>
      <c r="T310" s="40">
        <f t="shared" si="1232"/>
        <v>19874.851999999999</v>
      </c>
      <c r="U310" s="40">
        <f>U311+U312</f>
        <v>-32.304000000000002</v>
      </c>
      <c r="V310" s="35">
        <f t="shared" si="1233"/>
        <v>19842.547999999999</v>
      </c>
      <c r="W310" s="40">
        <f t="shared" ref="W310:AN310" si="1249">W311</f>
        <v>0</v>
      </c>
      <c r="X310" s="40">
        <f>X311+X312</f>
        <v>0</v>
      </c>
      <c r="Y310" s="39">
        <f t="shared" si="1012"/>
        <v>0</v>
      </c>
      <c r="Z310" s="40">
        <f>Z311+Z312</f>
        <v>0</v>
      </c>
      <c r="AA310" s="39">
        <f t="shared" si="1200"/>
        <v>0</v>
      </c>
      <c r="AB310" s="40">
        <f>AB311+AB312</f>
        <v>0</v>
      </c>
      <c r="AC310" s="39">
        <f t="shared" si="1218"/>
        <v>0</v>
      </c>
      <c r="AD310" s="40">
        <f>AD311+AD312</f>
        <v>0</v>
      </c>
      <c r="AE310" s="39">
        <f t="shared" si="1234"/>
        <v>0</v>
      </c>
      <c r="AF310" s="40">
        <f>AF311+AF312</f>
        <v>0</v>
      </c>
      <c r="AG310" s="39">
        <f t="shared" si="1235"/>
        <v>0</v>
      </c>
      <c r="AH310" s="40">
        <f>AH311+AH312</f>
        <v>0</v>
      </c>
      <c r="AI310" s="40">
        <f t="shared" si="1164"/>
        <v>0</v>
      </c>
      <c r="AJ310" s="40">
        <f>AJ311+AJ312</f>
        <v>0</v>
      </c>
      <c r="AK310" s="40">
        <f t="shared" si="1236"/>
        <v>0</v>
      </c>
      <c r="AL310" s="40">
        <f>AL311+AL312</f>
        <v>0</v>
      </c>
      <c r="AM310" s="35">
        <f t="shared" si="1237"/>
        <v>0</v>
      </c>
      <c r="AN310" s="40">
        <f t="shared" si="1249"/>
        <v>0</v>
      </c>
      <c r="AO310" s="40">
        <f>AO311+AO312</f>
        <v>0</v>
      </c>
      <c r="AP310" s="40">
        <f t="shared" si="1013"/>
        <v>0</v>
      </c>
      <c r="AQ310" s="40">
        <f>AQ311+AQ312</f>
        <v>0</v>
      </c>
      <c r="AR310" s="40">
        <f t="shared" si="1206"/>
        <v>0</v>
      </c>
      <c r="AS310" s="40">
        <f>AS311+AS312</f>
        <v>0</v>
      </c>
      <c r="AT310" s="40">
        <f t="shared" si="1223"/>
        <v>0</v>
      </c>
      <c r="AU310" s="40">
        <f>AU311+AU312</f>
        <v>0</v>
      </c>
      <c r="AV310" s="40">
        <f t="shared" si="1238"/>
        <v>0</v>
      </c>
      <c r="AW310" s="40">
        <f>AW311+AW312</f>
        <v>0</v>
      </c>
      <c r="AX310" s="40">
        <f t="shared" si="1239"/>
        <v>0</v>
      </c>
      <c r="AY310" s="40">
        <f t="shared" ref="AY310:BA310" si="1250">AY311+AY312</f>
        <v>0</v>
      </c>
      <c r="AZ310" s="40">
        <f t="shared" si="1170"/>
        <v>0</v>
      </c>
      <c r="BA310" s="40">
        <f t="shared" si="1250"/>
        <v>0</v>
      </c>
      <c r="BB310" s="35">
        <f t="shared" si="1240"/>
        <v>0</v>
      </c>
      <c r="BC310" s="82"/>
      <c r="BD310" s="82"/>
    </row>
    <row r="311" spans="1:56" ht="56.25" x14ac:dyDescent="0.3">
      <c r="A311" s="103" t="s">
        <v>377</v>
      </c>
      <c r="B311" s="104" t="s">
        <v>57</v>
      </c>
      <c r="C311" s="96" t="s">
        <v>58</v>
      </c>
      <c r="D311" s="3">
        <v>10964.3</v>
      </c>
      <c r="E311" s="3">
        <v>-637.66300000000001</v>
      </c>
      <c r="F311" s="4">
        <f t="shared" si="1011"/>
        <v>10326.636999999999</v>
      </c>
      <c r="G311" s="3">
        <v>8910.5519999999997</v>
      </c>
      <c r="H311" s="4">
        <f t="shared" si="1241"/>
        <v>19237.188999999998</v>
      </c>
      <c r="I311" s="3"/>
      <c r="J311" s="4">
        <f t="shared" si="1214"/>
        <v>19237.188999999998</v>
      </c>
      <c r="K311" s="3"/>
      <c r="L311" s="4">
        <f t="shared" si="1215"/>
        <v>19237.188999999998</v>
      </c>
      <c r="M311" s="3"/>
      <c r="N311" s="4">
        <f t="shared" si="1230"/>
        <v>19237.188999999998</v>
      </c>
      <c r="O311" s="3"/>
      <c r="P311" s="4">
        <f t="shared" si="1231"/>
        <v>19237.188999999998</v>
      </c>
      <c r="Q311" s="3"/>
      <c r="R311" s="3">
        <f t="shared" si="1157"/>
        <v>19237.188999999998</v>
      </c>
      <c r="S311" s="35"/>
      <c r="T311" s="3">
        <f t="shared" si="1232"/>
        <v>19237.188999999998</v>
      </c>
      <c r="U311" s="30"/>
      <c r="V311" s="35">
        <f t="shared" si="1233"/>
        <v>19237.188999999998</v>
      </c>
      <c r="W311" s="3">
        <v>0</v>
      </c>
      <c r="X311" s="3">
        <v>0</v>
      </c>
      <c r="Y311" s="4">
        <f t="shared" si="1012"/>
        <v>0</v>
      </c>
      <c r="Z311" s="3">
        <v>0</v>
      </c>
      <c r="AA311" s="4">
        <f t="shared" si="1200"/>
        <v>0</v>
      </c>
      <c r="AB311" s="3">
        <v>0</v>
      </c>
      <c r="AC311" s="4">
        <f t="shared" si="1218"/>
        <v>0</v>
      </c>
      <c r="AD311" s="3">
        <v>0</v>
      </c>
      <c r="AE311" s="4">
        <f t="shared" si="1234"/>
        <v>0</v>
      </c>
      <c r="AF311" s="3">
        <v>0</v>
      </c>
      <c r="AG311" s="4">
        <f t="shared" si="1235"/>
        <v>0</v>
      </c>
      <c r="AH311" s="3">
        <v>0</v>
      </c>
      <c r="AI311" s="3">
        <f t="shared" si="1164"/>
        <v>0</v>
      </c>
      <c r="AJ311" s="35">
        <v>0</v>
      </c>
      <c r="AK311" s="3">
        <f t="shared" si="1236"/>
        <v>0</v>
      </c>
      <c r="AL311" s="30">
        <v>0</v>
      </c>
      <c r="AM311" s="35">
        <f t="shared" si="1237"/>
        <v>0</v>
      </c>
      <c r="AN311" s="3">
        <v>0</v>
      </c>
      <c r="AO311" s="3">
        <v>0</v>
      </c>
      <c r="AP311" s="3">
        <f t="shared" si="1013"/>
        <v>0</v>
      </c>
      <c r="AQ311" s="3">
        <v>0</v>
      </c>
      <c r="AR311" s="3">
        <f t="shared" si="1206"/>
        <v>0</v>
      </c>
      <c r="AS311" s="3">
        <v>0</v>
      </c>
      <c r="AT311" s="3">
        <f t="shared" si="1223"/>
        <v>0</v>
      </c>
      <c r="AU311" s="3">
        <v>0</v>
      </c>
      <c r="AV311" s="3">
        <f t="shared" si="1238"/>
        <v>0</v>
      </c>
      <c r="AW311" s="3">
        <v>0</v>
      </c>
      <c r="AX311" s="3">
        <f t="shared" si="1239"/>
        <v>0</v>
      </c>
      <c r="AY311" s="3">
        <v>0</v>
      </c>
      <c r="AZ311" s="3">
        <f t="shared" si="1170"/>
        <v>0</v>
      </c>
      <c r="BA311" s="30">
        <v>0</v>
      </c>
      <c r="BB311" s="35">
        <f t="shared" si="1240"/>
        <v>0</v>
      </c>
      <c r="BC311" s="82" t="s">
        <v>56</v>
      </c>
      <c r="BD311" s="82"/>
    </row>
    <row r="312" spans="1:56" ht="75" x14ac:dyDescent="0.3">
      <c r="A312" s="97"/>
      <c r="B312" s="98"/>
      <c r="C312" s="96" t="s">
        <v>310</v>
      </c>
      <c r="D312" s="3"/>
      <c r="E312" s="3">
        <v>637.66300000000001</v>
      </c>
      <c r="F312" s="4">
        <f t="shared" si="1011"/>
        <v>637.66300000000001</v>
      </c>
      <c r="G312" s="3"/>
      <c r="H312" s="4">
        <f t="shared" si="1241"/>
        <v>637.66300000000001</v>
      </c>
      <c r="I312" s="3"/>
      <c r="J312" s="4">
        <f t="shared" si="1214"/>
        <v>637.66300000000001</v>
      </c>
      <c r="K312" s="3"/>
      <c r="L312" s="4">
        <f t="shared" si="1215"/>
        <v>637.66300000000001</v>
      </c>
      <c r="M312" s="3"/>
      <c r="N312" s="4">
        <f t="shared" si="1230"/>
        <v>637.66300000000001</v>
      </c>
      <c r="O312" s="3"/>
      <c r="P312" s="4">
        <f t="shared" si="1231"/>
        <v>637.66300000000001</v>
      </c>
      <c r="Q312" s="3"/>
      <c r="R312" s="3">
        <f t="shared" si="1157"/>
        <v>637.66300000000001</v>
      </c>
      <c r="S312" s="35"/>
      <c r="T312" s="3">
        <f t="shared" si="1232"/>
        <v>637.66300000000001</v>
      </c>
      <c r="U312" s="30">
        <v>-32.304000000000002</v>
      </c>
      <c r="V312" s="35">
        <f t="shared" si="1233"/>
        <v>605.35900000000004</v>
      </c>
      <c r="W312" s="3"/>
      <c r="X312" s="3"/>
      <c r="Y312" s="4">
        <f t="shared" si="1012"/>
        <v>0</v>
      </c>
      <c r="Z312" s="3"/>
      <c r="AA312" s="4">
        <f t="shared" si="1200"/>
        <v>0</v>
      </c>
      <c r="AB312" s="3"/>
      <c r="AC312" s="4">
        <f>AA312+AB312</f>
        <v>0</v>
      </c>
      <c r="AD312" s="3"/>
      <c r="AE312" s="4">
        <f>AC312+AD312</f>
        <v>0</v>
      </c>
      <c r="AF312" s="3"/>
      <c r="AG312" s="4">
        <f>AE312+AF312</f>
        <v>0</v>
      </c>
      <c r="AH312" s="3"/>
      <c r="AI312" s="3">
        <f t="shared" si="1164"/>
        <v>0</v>
      </c>
      <c r="AJ312" s="35"/>
      <c r="AK312" s="3">
        <f t="shared" si="1236"/>
        <v>0</v>
      </c>
      <c r="AL312" s="30"/>
      <c r="AM312" s="35">
        <f t="shared" si="1237"/>
        <v>0</v>
      </c>
      <c r="AN312" s="3"/>
      <c r="AO312" s="3"/>
      <c r="AP312" s="3">
        <f t="shared" si="1013"/>
        <v>0</v>
      </c>
      <c r="AQ312" s="3"/>
      <c r="AR312" s="3">
        <f>AP312+AQ312</f>
        <v>0</v>
      </c>
      <c r="AS312" s="3"/>
      <c r="AT312" s="3">
        <f>AR312+AS312</f>
        <v>0</v>
      </c>
      <c r="AU312" s="3"/>
      <c r="AV312" s="3">
        <f>AT312+AU312</f>
        <v>0</v>
      </c>
      <c r="AW312" s="3"/>
      <c r="AX312" s="3">
        <f>AV312+AW312</f>
        <v>0</v>
      </c>
      <c r="AY312" s="3"/>
      <c r="AZ312" s="3">
        <f t="shared" si="1170"/>
        <v>0</v>
      </c>
      <c r="BA312" s="30"/>
      <c r="BB312" s="35">
        <f t="shared" si="1240"/>
        <v>0</v>
      </c>
      <c r="BC312" s="82" t="s">
        <v>56</v>
      </c>
      <c r="BD312" s="82"/>
    </row>
    <row r="313" spans="1:56" x14ac:dyDescent="0.3">
      <c r="A313" s="109"/>
      <c r="B313" s="38" t="s">
        <v>355</v>
      </c>
      <c r="C313" s="96"/>
      <c r="D313" s="40"/>
      <c r="E313" s="40"/>
      <c r="F313" s="39"/>
      <c r="G313" s="40"/>
      <c r="H313" s="39"/>
      <c r="I313" s="40"/>
      <c r="J313" s="39"/>
      <c r="K313" s="40">
        <f>K315+K316</f>
        <v>300000</v>
      </c>
      <c r="L313" s="39">
        <f t="shared" si="1215"/>
        <v>300000</v>
      </c>
      <c r="M313" s="40">
        <f>M315+M316</f>
        <v>0</v>
      </c>
      <c r="N313" s="39">
        <f t="shared" si="1230"/>
        <v>300000</v>
      </c>
      <c r="O313" s="40">
        <f>O315+O316</f>
        <v>0</v>
      </c>
      <c r="P313" s="39">
        <f t="shared" si="1231"/>
        <v>300000</v>
      </c>
      <c r="Q313" s="40">
        <f>Q315+Q316</f>
        <v>0</v>
      </c>
      <c r="R313" s="40">
        <f t="shared" si="1157"/>
        <v>300000</v>
      </c>
      <c r="S313" s="40">
        <f>S315+S316</f>
        <v>0</v>
      </c>
      <c r="T313" s="40">
        <f t="shared" si="1232"/>
        <v>300000</v>
      </c>
      <c r="U313" s="40">
        <f>U315+U316</f>
        <v>-300000</v>
      </c>
      <c r="V313" s="35">
        <f t="shared" si="1233"/>
        <v>0</v>
      </c>
      <c r="W313" s="40"/>
      <c r="X313" s="40"/>
      <c r="Y313" s="39"/>
      <c r="Z313" s="40"/>
      <c r="AA313" s="39"/>
      <c r="AB313" s="40">
        <f>AB315+AB316</f>
        <v>0</v>
      </c>
      <c r="AC313" s="39">
        <f t="shared" ref="AC313:AC320" si="1251">AA313+AB313</f>
        <v>0</v>
      </c>
      <c r="AD313" s="40">
        <f>AD315+AD316</f>
        <v>0</v>
      </c>
      <c r="AE313" s="39">
        <f t="shared" ref="AE313" si="1252">AC313+AD313</f>
        <v>0</v>
      </c>
      <c r="AF313" s="40">
        <f>AF315+AF316</f>
        <v>0</v>
      </c>
      <c r="AG313" s="39">
        <f t="shared" ref="AG313" si="1253">AE313+AF313</f>
        <v>0</v>
      </c>
      <c r="AH313" s="40">
        <f>AH315+AH316</f>
        <v>0</v>
      </c>
      <c r="AI313" s="40">
        <f t="shared" si="1164"/>
        <v>0</v>
      </c>
      <c r="AJ313" s="40">
        <f>AJ315+AJ316</f>
        <v>0</v>
      </c>
      <c r="AK313" s="40">
        <f t="shared" si="1236"/>
        <v>0</v>
      </c>
      <c r="AL313" s="40">
        <f>AL315+AL316</f>
        <v>285000</v>
      </c>
      <c r="AM313" s="35">
        <f t="shared" si="1237"/>
        <v>285000</v>
      </c>
      <c r="AN313" s="40"/>
      <c r="AO313" s="40"/>
      <c r="AP313" s="40"/>
      <c r="AQ313" s="40"/>
      <c r="AR313" s="40"/>
      <c r="AS313" s="40">
        <f>AS315+AS316</f>
        <v>0</v>
      </c>
      <c r="AT313" s="40">
        <f t="shared" ref="AT313:AT320" si="1254">AR313+AS313</f>
        <v>0</v>
      </c>
      <c r="AU313" s="40">
        <f>AU315+AU316</f>
        <v>0</v>
      </c>
      <c r="AV313" s="40">
        <f t="shared" ref="AV313" si="1255">AT313+AU313</f>
        <v>0</v>
      </c>
      <c r="AW313" s="40">
        <f>AW315+AW316</f>
        <v>0</v>
      </c>
      <c r="AX313" s="40">
        <f t="shared" ref="AX313" si="1256">AV313+AW313</f>
        <v>0</v>
      </c>
      <c r="AY313" s="40">
        <f t="shared" ref="AY313:BA313" si="1257">AY315+AY316</f>
        <v>0</v>
      </c>
      <c r="AZ313" s="40">
        <f t="shared" si="1170"/>
        <v>0</v>
      </c>
      <c r="BA313" s="40">
        <f t="shared" si="1257"/>
        <v>0</v>
      </c>
      <c r="BB313" s="35">
        <f t="shared" si="1240"/>
        <v>0</v>
      </c>
      <c r="BC313" s="82"/>
      <c r="BD313" s="82"/>
    </row>
    <row r="314" spans="1:56" x14ac:dyDescent="0.3">
      <c r="A314" s="109"/>
      <c r="B314" s="38" t="s">
        <v>5</v>
      </c>
      <c r="C314" s="96"/>
      <c r="D314" s="3"/>
      <c r="E314" s="3"/>
      <c r="F314" s="4"/>
      <c r="G314" s="3"/>
      <c r="H314" s="4"/>
      <c r="I314" s="3"/>
      <c r="J314" s="4"/>
      <c r="K314" s="3"/>
      <c r="L314" s="4"/>
      <c r="M314" s="3"/>
      <c r="N314" s="4"/>
      <c r="O314" s="3"/>
      <c r="P314" s="4"/>
      <c r="Q314" s="3"/>
      <c r="R314" s="3"/>
      <c r="S314" s="35"/>
      <c r="T314" s="3"/>
      <c r="U314" s="30"/>
      <c r="V314" s="35"/>
      <c r="W314" s="3"/>
      <c r="X314" s="3"/>
      <c r="Y314" s="4"/>
      <c r="Z314" s="3"/>
      <c r="AA314" s="4"/>
      <c r="AB314" s="3"/>
      <c r="AC314" s="4"/>
      <c r="AD314" s="3"/>
      <c r="AE314" s="4"/>
      <c r="AF314" s="3"/>
      <c r="AG314" s="4"/>
      <c r="AH314" s="3"/>
      <c r="AI314" s="3"/>
      <c r="AJ314" s="35"/>
      <c r="AK314" s="3"/>
      <c r="AL314" s="30"/>
      <c r="AM314" s="35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0"/>
      <c r="BB314" s="35"/>
      <c r="BC314" s="82"/>
      <c r="BD314" s="82"/>
    </row>
    <row r="315" spans="1:56" s="5" customFormat="1" hidden="1" x14ac:dyDescent="0.3">
      <c r="A315" s="23"/>
      <c r="B315" s="1" t="s">
        <v>6</v>
      </c>
      <c r="C315" s="2"/>
      <c r="D315" s="3"/>
      <c r="E315" s="3"/>
      <c r="F315" s="4"/>
      <c r="G315" s="3"/>
      <c r="H315" s="4"/>
      <c r="I315" s="3"/>
      <c r="J315" s="4"/>
      <c r="K315" s="3">
        <f>K319</f>
        <v>15000</v>
      </c>
      <c r="L315" s="4">
        <f t="shared" si="1215"/>
        <v>15000</v>
      </c>
      <c r="M315" s="3">
        <f>M319</f>
        <v>0</v>
      </c>
      <c r="N315" s="4">
        <f>L315+M315</f>
        <v>15000</v>
      </c>
      <c r="O315" s="3">
        <f>O319</f>
        <v>0</v>
      </c>
      <c r="P315" s="4">
        <f>N315+O315</f>
        <v>15000</v>
      </c>
      <c r="Q315" s="3">
        <f>Q319</f>
        <v>0</v>
      </c>
      <c r="R315" s="4">
        <f t="shared" si="1157"/>
        <v>15000</v>
      </c>
      <c r="S315" s="35">
        <f>S319</f>
        <v>0</v>
      </c>
      <c r="T315" s="4">
        <f t="shared" ref="T315:T317" si="1258">R315+S315</f>
        <v>15000</v>
      </c>
      <c r="U315" s="30">
        <f>U319+U323</f>
        <v>-15000</v>
      </c>
      <c r="V315" s="4">
        <f t="shared" ref="V315:V317" si="1259">T315+U315</f>
        <v>0</v>
      </c>
      <c r="W315" s="3"/>
      <c r="X315" s="3"/>
      <c r="Y315" s="4"/>
      <c r="Z315" s="3"/>
      <c r="AA315" s="4"/>
      <c r="AB315" s="3">
        <f>AB319</f>
        <v>0</v>
      </c>
      <c r="AC315" s="4">
        <f t="shared" si="1251"/>
        <v>0</v>
      </c>
      <c r="AD315" s="3">
        <f>AD319</f>
        <v>0</v>
      </c>
      <c r="AE315" s="4">
        <f t="shared" ref="AE315:AE317" si="1260">AC315+AD315</f>
        <v>0</v>
      </c>
      <c r="AF315" s="3">
        <f>AF319</f>
        <v>0</v>
      </c>
      <c r="AG315" s="4">
        <f t="shared" ref="AG315:AG317" si="1261">AE315+AF315</f>
        <v>0</v>
      </c>
      <c r="AH315" s="3">
        <f>AH319</f>
        <v>0</v>
      </c>
      <c r="AI315" s="4">
        <f t="shared" si="1164"/>
        <v>0</v>
      </c>
      <c r="AJ315" s="35">
        <f>AJ319</f>
        <v>0</v>
      </c>
      <c r="AK315" s="4">
        <f t="shared" ref="AK315:AK317" si="1262">AI315+AJ315</f>
        <v>0</v>
      </c>
      <c r="AL315" s="30">
        <f>AL319+AL323</f>
        <v>0</v>
      </c>
      <c r="AM315" s="4">
        <f t="shared" ref="AM315:AM317" si="1263">AK315+AL315</f>
        <v>0</v>
      </c>
      <c r="AN315" s="3"/>
      <c r="AO315" s="3"/>
      <c r="AP315" s="3"/>
      <c r="AQ315" s="3"/>
      <c r="AR315" s="3"/>
      <c r="AS315" s="3">
        <f>AS319</f>
        <v>0</v>
      </c>
      <c r="AT315" s="3">
        <f t="shared" si="1254"/>
        <v>0</v>
      </c>
      <c r="AU315" s="3">
        <f>AU319</f>
        <v>0</v>
      </c>
      <c r="AV315" s="3">
        <f t="shared" ref="AV315:AV317" si="1264">AT315+AU315</f>
        <v>0</v>
      </c>
      <c r="AW315" s="3">
        <f>AW319</f>
        <v>0</v>
      </c>
      <c r="AX315" s="3">
        <f t="shared" ref="AX315:AX317" si="1265">AV315+AW315</f>
        <v>0</v>
      </c>
      <c r="AY315" s="3">
        <f t="shared" ref="AY315:BA315" si="1266">AY319</f>
        <v>0</v>
      </c>
      <c r="AZ315" s="3">
        <f t="shared" si="1170"/>
        <v>0</v>
      </c>
      <c r="BA315" s="30">
        <f>BA319+BA323</f>
        <v>0</v>
      </c>
      <c r="BB315" s="3">
        <f t="shared" ref="BB315:BB317" si="1267">AZ315+BA315</f>
        <v>0</v>
      </c>
      <c r="BD315" s="82">
        <v>0</v>
      </c>
    </row>
    <row r="316" spans="1:56" x14ac:dyDescent="0.3">
      <c r="A316" s="109"/>
      <c r="B316" s="38" t="s">
        <v>12</v>
      </c>
      <c r="C316" s="38"/>
      <c r="D316" s="55"/>
      <c r="E316" s="55"/>
      <c r="F316" s="54"/>
      <c r="G316" s="55"/>
      <c r="H316" s="54"/>
      <c r="I316" s="55"/>
      <c r="J316" s="54"/>
      <c r="K316" s="55">
        <f>K320</f>
        <v>285000</v>
      </c>
      <c r="L316" s="54">
        <f t="shared" si="1215"/>
        <v>285000</v>
      </c>
      <c r="M316" s="55">
        <f>M320</f>
        <v>0</v>
      </c>
      <c r="N316" s="54">
        <f>L316+M316</f>
        <v>285000</v>
      </c>
      <c r="O316" s="55">
        <f>O320</f>
        <v>0</v>
      </c>
      <c r="P316" s="54">
        <f>N316+O316</f>
        <v>285000</v>
      </c>
      <c r="Q316" s="55">
        <f>Q320</f>
        <v>0</v>
      </c>
      <c r="R316" s="55">
        <f t="shared" si="1157"/>
        <v>285000</v>
      </c>
      <c r="S316" s="55">
        <f>S320</f>
        <v>0</v>
      </c>
      <c r="T316" s="55">
        <f t="shared" si="1258"/>
        <v>285000</v>
      </c>
      <c r="U316" s="55">
        <f>U320+U324</f>
        <v>-285000</v>
      </c>
      <c r="V316" s="35">
        <f t="shared" si="1259"/>
        <v>0</v>
      </c>
      <c r="W316" s="55"/>
      <c r="X316" s="55"/>
      <c r="Y316" s="54"/>
      <c r="Z316" s="55"/>
      <c r="AA316" s="54"/>
      <c r="AB316" s="55">
        <f>AB320</f>
        <v>0</v>
      </c>
      <c r="AC316" s="54">
        <f t="shared" si="1251"/>
        <v>0</v>
      </c>
      <c r="AD316" s="55">
        <f>AD320</f>
        <v>0</v>
      </c>
      <c r="AE316" s="54">
        <f t="shared" si="1260"/>
        <v>0</v>
      </c>
      <c r="AF316" s="55">
        <f>AF320</f>
        <v>0</v>
      </c>
      <c r="AG316" s="54">
        <f t="shared" si="1261"/>
        <v>0</v>
      </c>
      <c r="AH316" s="55">
        <f>AH320</f>
        <v>0</v>
      </c>
      <c r="AI316" s="55">
        <f t="shared" si="1164"/>
        <v>0</v>
      </c>
      <c r="AJ316" s="55">
        <f>AJ320</f>
        <v>0</v>
      </c>
      <c r="AK316" s="55">
        <f t="shared" si="1262"/>
        <v>0</v>
      </c>
      <c r="AL316" s="55">
        <f>AL320+AL324</f>
        <v>285000</v>
      </c>
      <c r="AM316" s="35">
        <f t="shared" si="1263"/>
        <v>285000</v>
      </c>
      <c r="AN316" s="55"/>
      <c r="AO316" s="55"/>
      <c r="AP316" s="55"/>
      <c r="AQ316" s="55"/>
      <c r="AR316" s="55"/>
      <c r="AS316" s="55">
        <f>AS320</f>
        <v>0</v>
      </c>
      <c r="AT316" s="55">
        <f t="shared" si="1254"/>
        <v>0</v>
      </c>
      <c r="AU316" s="55">
        <f>AU320</f>
        <v>0</v>
      </c>
      <c r="AV316" s="55">
        <f t="shared" si="1264"/>
        <v>0</v>
      </c>
      <c r="AW316" s="55">
        <f>AW320</f>
        <v>0</v>
      </c>
      <c r="AX316" s="55">
        <f t="shared" si="1265"/>
        <v>0</v>
      </c>
      <c r="AY316" s="55">
        <f t="shared" ref="AY316:BA316" si="1268">AY320</f>
        <v>0</v>
      </c>
      <c r="AZ316" s="55">
        <f t="shared" si="1170"/>
        <v>0</v>
      </c>
      <c r="BA316" s="55">
        <f>BA320+BA324</f>
        <v>0</v>
      </c>
      <c r="BB316" s="35">
        <f t="shared" si="1267"/>
        <v>0</v>
      </c>
      <c r="BC316" s="82"/>
      <c r="BD316" s="82"/>
    </row>
    <row r="317" spans="1:56" s="5" customFormat="1" ht="60" hidden="1" customHeight="1" x14ac:dyDescent="0.3">
      <c r="A317" s="24" t="s">
        <v>393</v>
      </c>
      <c r="B317" s="38" t="s">
        <v>356</v>
      </c>
      <c r="C317" s="2" t="s">
        <v>357</v>
      </c>
      <c r="D317" s="3"/>
      <c r="E317" s="3"/>
      <c r="F317" s="4"/>
      <c r="G317" s="3"/>
      <c r="H317" s="4"/>
      <c r="I317" s="3"/>
      <c r="J317" s="4"/>
      <c r="K317" s="3">
        <f>K319+K320</f>
        <v>300000</v>
      </c>
      <c r="L317" s="4">
        <f t="shared" si="1215"/>
        <v>300000</v>
      </c>
      <c r="M317" s="3">
        <f>M319+M320</f>
        <v>0</v>
      </c>
      <c r="N317" s="4">
        <f>L317+M317</f>
        <v>300000</v>
      </c>
      <c r="O317" s="3">
        <f>O319+O320</f>
        <v>0</v>
      </c>
      <c r="P317" s="4">
        <f>N317+O317</f>
        <v>300000</v>
      </c>
      <c r="Q317" s="3">
        <f>Q319+Q320</f>
        <v>0</v>
      </c>
      <c r="R317" s="3">
        <f t="shared" si="1157"/>
        <v>300000</v>
      </c>
      <c r="S317" s="35">
        <f>S319+S320</f>
        <v>0</v>
      </c>
      <c r="T317" s="3">
        <f t="shared" si="1258"/>
        <v>300000</v>
      </c>
      <c r="U317" s="30">
        <f>U319+U320</f>
        <v>-300000</v>
      </c>
      <c r="V317" s="3">
        <f t="shared" si="1259"/>
        <v>0</v>
      </c>
      <c r="W317" s="3"/>
      <c r="X317" s="3"/>
      <c r="Y317" s="4"/>
      <c r="Z317" s="3"/>
      <c r="AA317" s="4"/>
      <c r="AB317" s="3"/>
      <c r="AC317" s="4">
        <f t="shared" si="1251"/>
        <v>0</v>
      </c>
      <c r="AD317" s="3"/>
      <c r="AE317" s="4">
        <f t="shared" si="1260"/>
        <v>0</v>
      </c>
      <c r="AF317" s="3"/>
      <c r="AG317" s="4">
        <f t="shared" si="1261"/>
        <v>0</v>
      </c>
      <c r="AH317" s="3"/>
      <c r="AI317" s="3">
        <f t="shared" si="1164"/>
        <v>0</v>
      </c>
      <c r="AJ317" s="35"/>
      <c r="AK317" s="3">
        <f t="shared" si="1262"/>
        <v>0</v>
      </c>
      <c r="AL317" s="30">
        <f>AL319+AL320</f>
        <v>0</v>
      </c>
      <c r="AM317" s="3">
        <f t="shared" si="1263"/>
        <v>0</v>
      </c>
      <c r="AN317" s="3"/>
      <c r="AO317" s="3"/>
      <c r="AP317" s="3"/>
      <c r="AQ317" s="3"/>
      <c r="AR317" s="3"/>
      <c r="AS317" s="3"/>
      <c r="AT317" s="3">
        <f t="shared" si="1254"/>
        <v>0</v>
      </c>
      <c r="AU317" s="3"/>
      <c r="AV317" s="3">
        <f t="shared" si="1264"/>
        <v>0</v>
      </c>
      <c r="AW317" s="3"/>
      <c r="AX317" s="3">
        <f t="shared" si="1265"/>
        <v>0</v>
      </c>
      <c r="AY317" s="3"/>
      <c r="AZ317" s="3">
        <f t="shared" si="1170"/>
        <v>0</v>
      </c>
      <c r="BA317" s="30"/>
      <c r="BB317" s="3">
        <f t="shared" si="1267"/>
        <v>0</v>
      </c>
      <c r="BD317" s="82">
        <v>0</v>
      </c>
    </row>
    <row r="318" spans="1:56" s="5" customFormat="1" hidden="1" x14ac:dyDescent="0.3">
      <c r="A318" s="25"/>
      <c r="B318" s="38" t="s">
        <v>5</v>
      </c>
      <c r="C318" s="2"/>
      <c r="D318" s="3"/>
      <c r="E318" s="3"/>
      <c r="F318" s="4"/>
      <c r="G318" s="3"/>
      <c r="H318" s="4"/>
      <c r="I318" s="3"/>
      <c r="J318" s="4"/>
      <c r="K318" s="3"/>
      <c r="L318" s="4"/>
      <c r="M318" s="3"/>
      <c r="N318" s="4"/>
      <c r="O318" s="3"/>
      <c r="P318" s="4"/>
      <c r="Q318" s="3"/>
      <c r="R318" s="3"/>
      <c r="S318" s="35"/>
      <c r="T318" s="3"/>
      <c r="U318" s="30"/>
      <c r="V318" s="3"/>
      <c r="W318" s="3"/>
      <c r="X318" s="3"/>
      <c r="Y318" s="4"/>
      <c r="Z318" s="3"/>
      <c r="AA318" s="4"/>
      <c r="AB318" s="3"/>
      <c r="AC318" s="4"/>
      <c r="AD318" s="3"/>
      <c r="AE318" s="4"/>
      <c r="AF318" s="3"/>
      <c r="AG318" s="4"/>
      <c r="AH318" s="3"/>
      <c r="AI318" s="3"/>
      <c r="AJ318" s="35"/>
      <c r="AK318" s="3"/>
      <c r="AL318" s="30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0"/>
      <c r="BB318" s="3"/>
      <c r="BD318" s="82">
        <v>0</v>
      </c>
    </row>
    <row r="319" spans="1:56" s="5" customFormat="1" hidden="1" x14ac:dyDescent="0.3">
      <c r="A319" s="23"/>
      <c r="B319" s="1" t="s">
        <v>6</v>
      </c>
      <c r="C319" s="2"/>
      <c r="D319" s="3"/>
      <c r="E319" s="3"/>
      <c r="F319" s="4"/>
      <c r="G319" s="3"/>
      <c r="H319" s="4"/>
      <c r="I319" s="3"/>
      <c r="J319" s="4"/>
      <c r="K319" s="3">
        <v>15000</v>
      </c>
      <c r="L319" s="4">
        <f t="shared" si="1215"/>
        <v>15000</v>
      </c>
      <c r="M319" s="3"/>
      <c r="N319" s="4">
        <f>L319+M319</f>
        <v>15000</v>
      </c>
      <c r="O319" s="3"/>
      <c r="P319" s="4">
        <f>N319+O319</f>
        <v>15000</v>
      </c>
      <c r="Q319" s="3"/>
      <c r="R319" s="4">
        <f t="shared" si="1157"/>
        <v>15000</v>
      </c>
      <c r="S319" s="35"/>
      <c r="T319" s="4">
        <f t="shared" ref="T319:T325" si="1269">R319+S319</f>
        <v>15000</v>
      </c>
      <c r="U319" s="30">
        <v>-15000</v>
      </c>
      <c r="V319" s="4">
        <f t="shared" ref="V319:V325" si="1270">T319+U319</f>
        <v>0</v>
      </c>
      <c r="W319" s="3"/>
      <c r="X319" s="3"/>
      <c r="Y319" s="4"/>
      <c r="Z319" s="3"/>
      <c r="AA319" s="4"/>
      <c r="AB319" s="3"/>
      <c r="AC319" s="4">
        <f t="shared" si="1251"/>
        <v>0</v>
      </c>
      <c r="AD319" s="3"/>
      <c r="AE319" s="4">
        <f t="shared" ref="AE319:AE325" si="1271">AC319+AD319</f>
        <v>0</v>
      </c>
      <c r="AF319" s="3"/>
      <c r="AG319" s="4">
        <f t="shared" ref="AG319:AG325" si="1272">AE319+AF319</f>
        <v>0</v>
      </c>
      <c r="AH319" s="3"/>
      <c r="AI319" s="4">
        <f t="shared" si="1164"/>
        <v>0</v>
      </c>
      <c r="AJ319" s="35"/>
      <c r="AK319" s="4">
        <f t="shared" ref="AK319:AK325" si="1273">AI319+AJ319</f>
        <v>0</v>
      </c>
      <c r="AL319" s="30"/>
      <c r="AM319" s="4">
        <f t="shared" ref="AM319:AM325" si="1274">AK319+AL319</f>
        <v>0</v>
      </c>
      <c r="AN319" s="3"/>
      <c r="AO319" s="3"/>
      <c r="AP319" s="3"/>
      <c r="AQ319" s="3"/>
      <c r="AR319" s="3"/>
      <c r="AS319" s="3"/>
      <c r="AT319" s="3">
        <f t="shared" si="1254"/>
        <v>0</v>
      </c>
      <c r="AU319" s="3"/>
      <c r="AV319" s="3">
        <f t="shared" ref="AV319:AV325" si="1275">AT319+AU319</f>
        <v>0</v>
      </c>
      <c r="AW319" s="3"/>
      <c r="AX319" s="3">
        <f t="shared" ref="AX319:AX325" si="1276">AV319+AW319</f>
        <v>0</v>
      </c>
      <c r="AY319" s="3"/>
      <c r="AZ319" s="3">
        <f t="shared" si="1170"/>
        <v>0</v>
      </c>
      <c r="BA319" s="30"/>
      <c r="BB319" s="3">
        <f t="shared" ref="BB319:BB325" si="1277">AZ319+BA319</f>
        <v>0</v>
      </c>
      <c r="BC319" s="5" t="s">
        <v>373</v>
      </c>
      <c r="BD319" s="82">
        <v>0</v>
      </c>
    </row>
    <row r="320" spans="1:56" s="5" customFormat="1" hidden="1" x14ac:dyDescent="0.3">
      <c r="A320" s="25"/>
      <c r="B320" s="13" t="s">
        <v>12</v>
      </c>
      <c r="C320" s="2"/>
      <c r="D320" s="3"/>
      <c r="E320" s="3"/>
      <c r="F320" s="4"/>
      <c r="G320" s="3"/>
      <c r="H320" s="4"/>
      <c r="I320" s="3"/>
      <c r="J320" s="4"/>
      <c r="K320" s="3">
        <v>285000</v>
      </c>
      <c r="L320" s="4">
        <f t="shared" si="1215"/>
        <v>285000</v>
      </c>
      <c r="M320" s="3"/>
      <c r="N320" s="4">
        <f>L320+M320</f>
        <v>285000</v>
      </c>
      <c r="O320" s="3"/>
      <c r="P320" s="4">
        <f>N320+O320</f>
        <v>285000</v>
      </c>
      <c r="Q320" s="3"/>
      <c r="R320" s="3">
        <f t="shared" si="1157"/>
        <v>285000</v>
      </c>
      <c r="S320" s="35"/>
      <c r="T320" s="3">
        <f t="shared" si="1269"/>
        <v>285000</v>
      </c>
      <c r="U320" s="30">
        <v>-285000</v>
      </c>
      <c r="V320" s="3">
        <f t="shared" si="1270"/>
        <v>0</v>
      </c>
      <c r="W320" s="3"/>
      <c r="X320" s="3"/>
      <c r="Y320" s="59"/>
      <c r="Z320" s="3"/>
      <c r="AA320" s="4"/>
      <c r="AB320" s="3"/>
      <c r="AC320" s="4">
        <f t="shared" si="1251"/>
        <v>0</v>
      </c>
      <c r="AD320" s="3"/>
      <c r="AE320" s="4">
        <f t="shared" si="1271"/>
        <v>0</v>
      </c>
      <c r="AF320" s="3"/>
      <c r="AG320" s="4">
        <f t="shared" si="1272"/>
        <v>0</v>
      </c>
      <c r="AH320" s="3"/>
      <c r="AI320" s="3">
        <f t="shared" si="1164"/>
        <v>0</v>
      </c>
      <c r="AJ320" s="35"/>
      <c r="AK320" s="3">
        <f t="shared" si="1273"/>
        <v>0</v>
      </c>
      <c r="AL320" s="30"/>
      <c r="AM320" s="3">
        <f t="shared" si="1274"/>
        <v>0</v>
      </c>
      <c r="AN320" s="3"/>
      <c r="AO320" s="3"/>
      <c r="AP320" s="3"/>
      <c r="AQ320" s="3"/>
      <c r="AR320" s="3"/>
      <c r="AS320" s="3"/>
      <c r="AT320" s="3">
        <f t="shared" si="1254"/>
        <v>0</v>
      </c>
      <c r="AU320" s="3"/>
      <c r="AV320" s="3">
        <f t="shared" si="1275"/>
        <v>0</v>
      </c>
      <c r="AW320" s="3"/>
      <c r="AX320" s="3">
        <f t="shared" si="1276"/>
        <v>0</v>
      </c>
      <c r="AY320" s="3"/>
      <c r="AZ320" s="3">
        <f t="shared" si="1170"/>
        <v>0</v>
      </c>
      <c r="BA320" s="30"/>
      <c r="BB320" s="3">
        <f t="shared" si="1277"/>
        <v>0</v>
      </c>
      <c r="BC320" s="5" t="s">
        <v>373</v>
      </c>
      <c r="BD320" s="82">
        <v>0</v>
      </c>
    </row>
    <row r="321" spans="1:56" ht="56.25" x14ac:dyDescent="0.3">
      <c r="A321" s="61" t="s">
        <v>405</v>
      </c>
      <c r="B321" s="38" t="s">
        <v>403</v>
      </c>
      <c r="C321" s="96" t="s">
        <v>248</v>
      </c>
      <c r="D321" s="3"/>
      <c r="E321" s="3"/>
      <c r="F321" s="4"/>
      <c r="G321" s="3"/>
      <c r="H321" s="4"/>
      <c r="I321" s="3"/>
      <c r="J321" s="4"/>
      <c r="K321" s="3"/>
      <c r="L321" s="4"/>
      <c r="M321" s="3"/>
      <c r="N321" s="4"/>
      <c r="O321" s="3"/>
      <c r="P321" s="4"/>
      <c r="Q321" s="3"/>
      <c r="R321" s="3"/>
      <c r="S321" s="35"/>
      <c r="T321" s="3"/>
      <c r="U321" s="30">
        <f>U323+U324</f>
        <v>0</v>
      </c>
      <c r="V321" s="35">
        <f t="shared" si="1270"/>
        <v>0</v>
      </c>
      <c r="W321" s="3"/>
      <c r="X321" s="3"/>
      <c r="Y321" s="59"/>
      <c r="Z321" s="3"/>
      <c r="AA321" s="4"/>
      <c r="AB321" s="3"/>
      <c r="AC321" s="4"/>
      <c r="AD321" s="3"/>
      <c r="AE321" s="4"/>
      <c r="AF321" s="3"/>
      <c r="AG321" s="4"/>
      <c r="AH321" s="3"/>
      <c r="AI321" s="3"/>
      <c r="AJ321" s="35"/>
      <c r="AK321" s="3"/>
      <c r="AL321" s="30">
        <f>AL323+AL324</f>
        <v>285000</v>
      </c>
      <c r="AM321" s="35">
        <f t="shared" si="1274"/>
        <v>285000</v>
      </c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0">
        <f>BA323+BA324</f>
        <v>0</v>
      </c>
      <c r="BB321" s="35">
        <f t="shared" si="1277"/>
        <v>0</v>
      </c>
      <c r="BC321" s="82"/>
      <c r="BD321" s="82"/>
    </row>
    <row r="322" spans="1:56" x14ac:dyDescent="0.3">
      <c r="A322" s="109"/>
      <c r="B322" s="38" t="s">
        <v>5</v>
      </c>
      <c r="C322" s="96"/>
      <c r="D322" s="3"/>
      <c r="E322" s="3"/>
      <c r="F322" s="4"/>
      <c r="G322" s="3"/>
      <c r="H322" s="4"/>
      <c r="I322" s="3"/>
      <c r="J322" s="4"/>
      <c r="K322" s="3"/>
      <c r="L322" s="4"/>
      <c r="M322" s="3"/>
      <c r="N322" s="4"/>
      <c r="O322" s="3"/>
      <c r="P322" s="4"/>
      <c r="Q322" s="3"/>
      <c r="R322" s="3"/>
      <c r="S322" s="35"/>
      <c r="T322" s="3"/>
      <c r="U322" s="30"/>
      <c r="V322" s="35"/>
      <c r="W322" s="3"/>
      <c r="X322" s="3"/>
      <c r="Y322" s="59"/>
      <c r="Z322" s="3"/>
      <c r="AA322" s="4"/>
      <c r="AB322" s="3"/>
      <c r="AC322" s="4"/>
      <c r="AD322" s="3"/>
      <c r="AE322" s="4"/>
      <c r="AF322" s="3"/>
      <c r="AG322" s="4"/>
      <c r="AH322" s="3"/>
      <c r="AI322" s="3"/>
      <c r="AJ322" s="35"/>
      <c r="AK322" s="3"/>
      <c r="AL322" s="30"/>
      <c r="AM322" s="35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0"/>
      <c r="BB322" s="35"/>
      <c r="BC322" s="82"/>
      <c r="BD322" s="82"/>
    </row>
    <row r="323" spans="1:56" s="5" customFormat="1" hidden="1" x14ac:dyDescent="0.3">
      <c r="A323" s="62"/>
      <c r="B323" s="63" t="s">
        <v>6</v>
      </c>
      <c r="C323" s="2"/>
      <c r="D323" s="3"/>
      <c r="E323" s="3"/>
      <c r="F323" s="4"/>
      <c r="G323" s="3"/>
      <c r="H323" s="4"/>
      <c r="I323" s="3"/>
      <c r="J323" s="4"/>
      <c r="K323" s="3"/>
      <c r="L323" s="4"/>
      <c r="M323" s="3"/>
      <c r="N323" s="4"/>
      <c r="O323" s="3"/>
      <c r="P323" s="4"/>
      <c r="Q323" s="3"/>
      <c r="R323" s="3"/>
      <c r="S323" s="35"/>
      <c r="T323" s="3"/>
      <c r="U323" s="30"/>
      <c r="V323" s="3">
        <f t="shared" si="1270"/>
        <v>0</v>
      </c>
      <c r="W323" s="3"/>
      <c r="X323" s="3"/>
      <c r="Y323" s="59"/>
      <c r="Z323" s="3"/>
      <c r="AA323" s="4"/>
      <c r="AB323" s="3"/>
      <c r="AC323" s="4"/>
      <c r="AD323" s="3"/>
      <c r="AE323" s="4"/>
      <c r="AF323" s="3"/>
      <c r="AG323" s="4"/>
      <c r="AH323" s="3"/>
      <c r="AI323" s="3"/>
      <c r="AJ323" s="35"/>
      <c r="AK323" s="3"/>
      <c r="AL323" s="30"/>
      <c r="AM323" s="3">
        <f t="shared" si="1274"/>
        <v>0</v>
      </c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0"/>
      <c r="BB323" s="3">
        <f t="shared" si="1277"/>
        <v>0</v>
      </c>
      <c r="BD323" s="82">
        <v>0</v>
      </c>
    </row>
    <row r="324" spans="1:56" x14ac:dyDescent="0.3">
      <c r="A324" s="109"/>
      <c r="B324" s="89" t="s">
        <v>12</v>
      </c>
      <c r="C324" s="96"/>
      <c r="D324" s="3"/>
      <c r="E324" s="3"/>
      <c r="F324" s="4"/>
      <c r="G324" s="3"/>
      <c r="H324" s="4"/>
      <c r="I324" s="3"/>
      <c r="J324" s="4"/>
      <c r="K324" s="3"/>
      <c r="L324" s="4"/>
      <c r="M324" s="3"/>
      <c r="N324" s="4"/>
      <c r="O324" s="3"/>
      <c r="P324" s="4"/>
      <c r="Q324" s="3"/>
      <c r="R324" s="3"/>
      <c r="S324" s="35"/>
      <c r="T324" s="3"/>
      <c r="U324" s="30"/>
      <c r="V324" s="35">
        <f t="shared" si="1270"/>
        <v>0</v>
      </c>
      <c r="W324" s="3"/>
      <c r="X324" s="3"/>
      <c r="Y324" s="59"/>
      <c r="Z324" s="3"/>
      <c r="AA324" s="4"/>
      <c r="AB324" s="3"/>
      <c r="AC324" s="4"/>
      <c r="AD324" s="3"/>
      <c r="AE324" s="4"/>
      <c r="AF324" s="3"/>
      <c r="AG324" s="4"/>
      <c r="AH324" s="3"/>
      <c r="AI324" s="3"/>
      <c r="AJ324" s="35"/>
      <c r="AK324" s="3"/>
      <c r="AL324" s="30">
        <v>285000</v>
      </c>
      <c r="AM324" s="35">
        <f t="shared" si="1274"/>
        <v>285000</v>
      </c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0"/>
      <c r="BB324" s="35">
        <f t="shared" si="1277"/>
        <v>0</v>
      </c>
      <c r="BC324" s="82" t="s">
        <v>404</v>
      </c>
      <c r="BD324" s="82"/>
    </row>
    <row r="325" spans="1:56" x14ac:dyDescent="0.3">
      <c r="A325" s="110"/>
      <c r="B325" s="104" t="s">
        <v>8</v>
      </c>
      <c r="C325" s="104"/>
      <c r="D325" s="41">
        <f>D16+D103+D145+D175+D276+D293+D296+D305+D310</f>
        <v>9327615.6000000015</v>
      </c>
      <c r="E325" s="41">
        <f>E16+E103+E145+E175+E276+E293+E296+E305+E310</f>
        <v>-109687.58099999999</v>
      </c>
      <c r="F325" s="41">
        <f t="shared" si="1011"/>
        <v>9217928.0190000013</v>
      </c>
      <c r="G325" s="41">
        <f>G16+G103+G145+G175+G276+G293+G296+G305+G310</f>
        <v>867731.41299999994</v>
      </c>
      <c r="H325" s="41">
        <f t="shared" si="1241"/>
        <v>10085659.432000002</v>
      </c>
      <c r="I325" s="41">
        <f>I16+I103+I145+I175+I276+I293+I296+I305+I310</f>
        <v>3673.8</v>
      </c>
      <c r="J325" s="41">
        <f t="shared" si="1214"/>
        <v>10089333.232000003</v>
      </c>
      <c r="K325" s="41">
        <f>K16+K103+K145+K175+K276+K293+K296+K305+K310+K313</f>
        <v>798176.74499999988</v>
      </c>
      <c r="L325" s="41">
        <f t="shared" si="1215"/>
        <v>10887509.977000002</v>
      </c>
      <c r="M325" s="41">
        <f>M16+M103+M145+M175+M276+M293+M296+M305+M310+M313</f>
        <v>5997.241</v>
      </c>
      <c r="N325" s="41">
        <f>L325+M325</f>
        <v>10893507.218000002</v>
      </c>
      <c r="O325" s="41">
        <f>O16+O103+O145+O175+O276+O293+O296+O305+O310+O313</f>
        <v>-13340.246000000052</v>
      </c>
      <c r="P325" s="41">
        <f>N325+O325</f>
        <v>10880166.972000003</v>
      </c>
      <c r="Q325" s="41">
        <f>Q16+Q103+Q145+Q175+Q276+Q293+Q296+Q305+Q310+Q313</f>
        <v>-544706.05099999998</v>
      </c>
      <c r="R325" s="41">
        <f t="shared" si="1157"/>
        <v>10335460.921000004</v>
      </c>
      <c r="S325" s="41">
        <f>S16+S103+S145+S175+S276+S293+S296+S305+S310+S313</f>
        <v>-7724.1070000000009</v>
      </c>
      <c r="T325" s="41">
        <f t="shared" si="1269"/>
        <v>10327736.814000003</v>
      </c>
      <c r="U325" s="41">
        <f>U16+U103+U145+U175+U276+U293+U296+U305+U310+U313</f>
        <v>-2535639.588</v>
      </c>
      <c r="V325" s="35">
        <f t="shared" si="1270"/>
        <v>7792097.2260000035</v>
      </c>
      <c r="W325" s="41">
        <f>W16+W103+W145+W175+W276+W293+W296+W305+W310</f>
        <v>8208529.2999999989</v>
      </c>
      <c r="X325" s="41">
        <f>X16+X103+X145+X175+X276+X293+X296+X305+X310</f>
        <v>0</v>
      </c>
      <c r="Y325" s="41">
        <f t="shared" si="1012"/>
        <v>8208529.2999999989</v>
      </c>
      <c r="Z325" s="41">
        <f>Z16+Z103+Z145+Z175+Z276+Z293+Z296+Z305+Z310</f>
        <v>81795.210000000021</v>
      </c>
      <c r="AA325" s="41">
        <f t="shared" si="1200"/>
        <v>8290324.5099999988</v>
      </c>
      <c r="AB325" s="41">
        <f>AB16+AB103+AB145+AB175+AB276+AB293+AB296+AB305+AB310+AB313</f>
        <v>373643.8</v>
      </c>
      <c r="AC325" s="41">
        <f t="shared" si="1218"/>
        <v>8663968.3099999987</v>
      </c>
      <c r="AD325" s="41">
        <f>AD16+AD103+AD145+AD175+AD276+AD293+AD296+AD305+AD310+AD313</f>
        <v>-500000</v>
      </c>
      <c r="AE325" s="41">
        <f t="shared" si="1271"/>
        <v>8163968.3099999987</v>
      </c>
      <c r="AF325" s="41">
        <f>AF16+AF103+AF145+AF175+AF276+AF293+AF296+AF305+AF310+AF313</f>
        <v>-891.68799999999828</v>
      </c>
      <c r="AG325" s="41">
        <f t="shared" si="1272"/>
        <v>8163076.6219999986</v>
      </c>
      <c r="AH325" s="41">
        <f>AH16+AH103+AH145+AH175+AH276+AH293+AH296+AH305+AH310+AH313</f>
        <v>521809.46100000001</v>
      </c>
      <c r="AI325" s="41">
        <f t="shared" si="1164"/>
        <v>8684886.0829999987</v>
      </c>
      <c r="AJ325" s="41">
        <f>AJ16+AJ103+AJ145+AJ175+AJ276+AJ293+AJ296+AJ305+AJ310+AJ313</f>
        <v>-1733.0619999999999</v>
      </c>
      <c r="AK325" s="41">
        <f t="shared" si="1273"/>
        <v>8683153.0209999979</v>
      </c>
      <c r="AL325" s="41">
        <f>AL16+AL103+AL145+AL175+AL276+AL293+AL296+AL305+AL310+AL313</f>
        <v>1686198</v>
      </c>
      <c r="AM325" s="35">
        <f t="shared" si="1274"/>
        <v>10369351.020999998</v>
      </c>
      <c r="AN325" s="41">
        <f>AN16+AN103+AN145+AN175+AN276+AN293+AN296+AN305+AN310</f>
        <v>7858887.1999999993</v>
      </c>
      <c r="AO325" s="41">
        <f>AO16+AO103+AO145+AO175+AO276+AO293+AO296+AO305+AO310</f>
        <v>37871.701999999997</v>
      </c>
      <c r="AP325" s="41">
        <f t="shared" si="1013"/>
        <v>7896758.9019999988</v>
      </c>
      <c r="AQ325" s="41">
        <f>AQ16+AQ103+AQ145+AQ175+AQ276+AQ293+AQ296+AQ305+AQ310</f>
        <v>-94068.400000000009</v>
      </c>
      <c r="AR325" s="41">
        <f t="shared" si="1206"/>
        <v>7802690.5019999985</v>
      </c>
      <c r="AS325" s="41">
        <f>AS16+AS103+AS145+AS175+AS276+AS293+AS296+AS305+AS310+AS313</f>
        <v>224191.67000000004</v>
      </c>
      <c r="AT325" s="41">
        <f t="shared" si="1223"/>
        <v>8026882.1719999984</v>
      </c>
      <c r="AU325" s="41">
        <f>AU16+AU103+AU145+AU175+AU276+AU293+AU296+AU305+AU310+AU313</f>
        <v>0</v>
      </c>
      <c r="AV325" s="41">
        <f t="shared" si="1275"/>
        <v>8026882.1719999984</v>
      </c>
      <c r="AW325" s="41">
        <f>AW16+AW103+AW145+AW175+AW276+AW293+AW296+AW305+AW310+AW313</f>
        <v>0</v>
      </c>
      <c r="AX325" s="41">
        <f t="shared" si="1276"/>
        <v>8026882.1719999984</v>
      </c>
      <c r="AY325" s="41">
        <f>AY16+AY103+AY145+AY175+AY276+AY293+AY296+AY305+AY310+AY313</f>
        <v>343110.43400000001</v>
      </c>
      <c r="AZ325" s="41">
        <f t="shared" si="1170"/>
        <v>8369992.6059999987</v>
      </c>
      <c r="BA325" s="41">
        <f>BA16+BA103+BA145+BA175+BA276+BA293+BA296+BA305+BA310+BA313</f>
        <v>657990.79999999993</v>
      </c>
      <c r="BB325" s="35">
        <f t="shared" si="1277"/>
        <v>9027983.4059999995</v>
      </c>
      <c r="BC325" s="82"/>
      <c r="BD325" s="82"/>
    </row>
    <row r="326" spans="1:56" x14ac:dyDescent="0.3">
      <c r="A326" s="110"/>
      <c r="B326" s="104" t="s">
        <v>9</v>
      </c>
      <c r="C326" s="111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5"/>
      <c r="T326" s="3"/>
      <c r="U326" s="30"/>
      <c r="V326" s="35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5"/>
      <c r="AK326" s="3"/>
      <c r="AL326" s="30"/>
      <c r="AM326" s="35"/>
      <c r="AN326" s="3"/>
      <c r="AO326" s="3"/>
      <c r="AP326" s="58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0"/>
      <c r="BB326" s="35"/>
      <c r="BC326" s="82"/>
      <c r="BD326" s="82"/>
    </row>
    <row r="327" spans="1:56" x14ac:dyDescent="0.3">
      <c r="A327" s="110"/>
      <c r="B327" s="104" t="s">
        <v>21</v>
      </c>
      <c r="C327" s="104"/>
      <c r="D327" s="3">
        <f>D178</f>
        <v>1644791.2999999998</v>
      </c>
      <c r="E327" s="3">
        <f>E178</f>
        <v>0</v>
      </c>
      <c r="F327" s="3">
        <f t="shared" si="1011"/>
        <v>1644791.2999999998</v>
      </c>
      <c r="G327" s="3">
        <f>G178</f>
        <v>-147505</v>
      </c>
      <c r="H327" s="3">
        <f t="shared" ref="H327:H330" si="1278">F327+G327</f>
        <v>1497286.2999999998</v>
      </c>
      <c r="I327" s="3">
        <f>I178</f>
        <v>0</v>
      </c>
      <c r="J327" s="3">
        <f t="shared" ref="J327:J330" si="1279">H327+I327</f>
        <v>1497286.2999999998</v>
      </c>
      <c r="K327" s="3">
        <f>K178</f>
        <v>18402.5</v>
      </c>
      <c r="L327" s="3">
        <f t="shared" ref="L327:L330" si="1280">J327+K327</f>
        <v>1515688.7999999998</v>
      </c>
      <c r="M327" s="3">
        <f>M178</f>
        <v>0</v>
      </c>
      <c r="N327" s="3">
        <f>L327+M327</f>
        <v>1515688.7999999998</v>
      </c>
      <c r="O327" s="3">
        <f>O178</f>
        <v>-4.3655745685100555E-11</v>
      </c>
      <c r="P327" s="3">
        <f>N327+O327</f>
        <v>1515688.7999999998</v>
      </c>
      <c r="Q327" s="3">
        <f>Q178</f>
        <v>0</v>
      </c>
      <c r="R327" s="3">
        <f t="shared" si="1157"/>
        <v>1515688.7999999998</v>
      </c>
      <c r="S327" s="35">
        <f>S178</f>
        <v>0</v>
      </c>
      <c r="T327" s="3">
        <f t="shared" ref="T327:T330" si="1281">R327+S327</f>
        <v>1515688.7999999998</v>
      </c>
      <c r="U327" s="30">
        <f>U178</f>
        <v>0</v>
      </c>
      <c r="V327" s="35">
        <f t="shared" ref="V327:V330" si="1282">T327+U327</f>
        <v>1515688.7999999998</v>
      </c>
      <c r="W327" s="3">
        <f>W178</f>
        <v>2102955</v>
      </c>
      <c r="X327" s="3">
        <f>X178</f>
        <v>0</v>
      </c>
      <c r="Y327" s="3">
        <f t="shared" si="1012"/>
        <v>2102955</v>
      </c>
      <c r="Z327" s="3">
        <f>Z178</f>
        <v>0</v>
      </c>
      <c r="AA327" s="3">
        <f t="shared" ref="AA327:AA330" si="1283">Y327+Z327</f>
        <v>2102955</v>
      </c>
      <c r="AB327" s="3">
        <f>AB178</f>
        <v>0</v>
      </c>
      <c r="AC327" s="3">
        <f t="shared" ref="AC327:AC330" si="1284">AA327+AB327</f>
        <v>2102955</v>
      </c>
      <c r="AD327" s="3">
        <f>AD178</f>
        <v>0</v>
      </c>
      <c r="AE327" s="3">
        <f t="shared" ref="AE327:AE330" si="1285">AC327+AD327</f>
        <v>2102955</v>
      </c>
      <c r="AF327" s="3">
        <f>AF178</f>
        <v>0</v>
      </c>
      <c r="AG327" s="3">
        <f t="shared" ref="AG327:AG330" si="1286">AE327+AF327</f>
        <v>2102955</v>
      </c>
      <c r="AH327" s="3">
        <f>AH178</f>
        <v>0</v>
      </c>
      <c r="AI327" s="3">
        <f t="shared" si="1164"/>
        <v>2102955</v>
      </c>
      <c r="AJ327" s="35">
        <f>AJ178</f>
        <v>0</v>
      </c>
      <c r="AK327" s="3">
        <f t="shared" ref="AK327:AK330" si="1287">AI327+AJ327</f>
        <v>2102955</v>
      </c>
      <c r="AL327" s="30">
        <f>AL178</f>
        <v>0</v>
      </c>
      <c r="AM327" s="35">
        <f t="shared" ref="AM327:AM330" si="1288">AK327+AL327</f>
        <v>2102955</v>
      </c>
      <c r="AN327" s="3">
        <f>AN178</f>
        <v>1860675</v>
      </c>
      <c r="AO327" s="3">
        <f>AO178</f>
        <v>0</v>
      </c>
      <c r="AP327" s="3">
        <f t="shared" si="1013"/>
        <v>1860675</v>
      </c>
      <c r="AQ327" s="3">
        <f>AQ178</f>
        <v>0</v>
      </c>
      <c r="AR327" s="3">
        <f t="shared" ref="AR327:AR330" si="1289">AP327+AQ327</f>
        <v>1860675</v>
      </c>
      <c r="AS327" s="3">
        <f>AS178</f>
        <v>0</v>
      </c>
      <c r="AT327" s="3">
        <f t="shared" ref="AT327:AT330" si="1290">AR327+AS327</f>
        <v>1860675</v>
      </c>
      <c r="AU327" s="3">
        <f>AU178</f>
        <v>0</v>
      </c>
      <c r="AV327" s="3">
        <f t="shared" ref="AV327:AV330" si="1291">AT327+AU327</f>
        <v>1860675</v>
      </c>
      <c r="AW327" s="3">
        <f>AW178</f>
        <v>0</v>
      </c>
      <c r="AX327" s="3">
        <f t="shared" ref="AX327:AX330" si="1292">AV327+AW327</f>
        <v>1860675</v>
      </c>
      <c r="AY327" s="3">
        <f>AY178</f>
        <v>0</v>
      </c>
      <c r="AZ327" s="3">
        <f t="shared" si="1170"/>
        <v>1860675</v>
      </c>
      <c r="BA327" s="30">
        <f>BA178</f>
        <v>0</v>
      </c>
      <c r="BB327" s="35">
        <f t="shared" ref="BB327:BB330" si="1293">AZ327+BA327</f>
        <v>1860675</v>
      </c>
      <c r="BC327" s="82"/>
      <c r="BD327" s="82"/>
    </row>
    <row r="328" spans="1:56" x14ac:dyDescent="0.3">
      <c r="A328" s="110"/>
      <c r="B328" s="104" t="s">
        <v>12</v>
      </c>
      <c r="C328" s="104"/>
      <c r="D328" s="3">
        <f>D19+D106+D148+D279</f>
        <v>3434674.0999999996</v>
      </c>
      <c r="E328" s="3">
        <f>E19+E106+E148+E279</f>
        <v>0</v>
      </c>
      <c r="F328" s="3">
        <f t="shared" si="1011"/>
        <v>3434674.0999999996</v>
      </c>
      <c r="G328" s="3">
        <f>G19+G106+G148+G279</f>
        <v>144358.79999999999</v>
      </c>
      <c r="H328" s="3">
        <f t="shared" si="1278"/>
        <v>3579032.8999999994</v>
      </c>
      <c r="I328" s="3">
        <f>I19+I106+I148+I279</f>
        <v>0</v>
      </c>
      <c r="J328" s="3">
        <f t="shared" si="1279"/>
        <v>3579032.8999999994</v>
      </c>
      <c r="K328" s="3">
        <f>K19+K106+K148+K279+K316</f>
        <v>554174.89999999991</v>
      </c>
      <c r="L328" s="3">
        <f t="shared" si="1280"/>
        <v>4133207.7999999993</v>
      </c>
      <c r="M328" s="3">
        <f>M19+M106+M148+M279+M316</f>
        <v>0</v>
      </c>
      <c r="N328" s="3">
        <f>L328+M328</f>
        <v>4133207.7999999993</v>
      </c>
      <c r="O328" s="3">
        <f>O19+O106+O148+O279+O316</f>
        <v>0</v>
      </c>
      <c r="P328" s="3">
        <f>N328+O328</f>
        <v>4133207.7999999993</v>
      </c>
      <c r="Q328" s="3">
        <f>Q19+Q106+Q148+Q279+Q316</f>
        <v>0</v>
      </c>
      <c r="R328" s="3">
        <f t="shared" si="1157"/>
        <v>4133207.7999999993</v>
      </c>
      <c r="S328" s="35">
        <f>S19+S106+S148+S279+S316</f>
        <v>0</v>
      </c>
      <c r="T328" s="3">
        <f t="shared" si="1281"/>
        <v>4133207.7999999993</v>
      </c>
      <c r="U328" s="30">
        <f>U19+U106+U148+U279+U316</f>
        <v>-2530088.9</v>
      </c>
      <c r="V328" s="35">
        <f t="shared" si="1282"/>
        <v>1603118.8999999994</v>
      </c>
      <c r="W328" s="3">
        <f>W19+W106+W148+W279</f>
        <v>2209848.7000000002</v>
      </c>
      <c r="X328" s="3">
        <f>X19+X106+X148+X279</f>
        <v>0</v>
      </c>
      <c r="Y328" s="3">
        <f t="shared" si="1012"/>
        <v>2209848.7000000002</v>
      </c>
      <c r="Z328" s="3">
        <f>Z19+Z106+Z148+Z279</f>
        <v>-6947.6</v>
      </c>
      <c r="AA328" s="3">
        <f t="shared" si="1283"/>
        <v>2202901.1</v>
      </c>
      <c r="AB328" s="3">
        <f>AB19+AB106+AB148+AB279+AB316</f>
        <v>660406.4</v>
      </c>
      <c r="AC328" s="3">
        <f t="shared" si="1284"/>
        <v>2863307.5</v>
      </c>
      <c r="AD328" s="3">
        <f>AD19+AD106+AD148+AD279+AD316</f>
        <v>-500000</v>
      </c>
      <c r="AE328" s="3">
        <f t="shared" si="1285"/>
        <v>2363307.5</v>
      </c>
      <c r="AF328" s="3">
        <f>AF19+AF106+AF148+AF279+AF316</f>
        <v>0</v>
      </c>
      <c r="AG328" s="3">
        <f t="shared" si="1286"/>
        <v>2363307.5</v>
      </c>
      <c r="AH328" s="3">
        <f>AH19+AH106+AH148+AH279+AH316</f>
        <v>0</v>
      </c>
      <c r="AI328" s="3">
        <f t="shared" si="1164"/>
        <v>2363307.5</v>
      </c>
      <c r="AJ328" s="35">
        <f>AJ19+AJ106+AJ148+AJ279+AJ316</f>
        <v>0</v>
      </c>
      <c r="AK328" s="3">
        <f t="shared" si="1287"/>
        <v>2363307.5</v>
      </c>
      <c r="AL328" s="30">
        <f>AL19+AL106+AL148+AL279+AL316</f>
        <v>1683501</v>
      </c>
      <c r="AM328" s="35">
        <f t="shared" si="1288"/>
        <v>4046808.5</v>
      </c>
      <c r="AN328" s="3">
        <f>AN19+AN106+AN148+AN279</f>
        <v>940203.2</v>
      </c>
      <c r="AO328" s="3">
        <f>AO19+AO106+AO148+AO279</f>
        <v>0</v>
      </c>
      <c r="AP328" s="3">
        <f t="shared" si="1013"/>
        <v>940203.2</v>
      </c>
      <c r="AQ328" s="3">
        <f>AQ19+AQ106+AQ148+AQ279</f>
        <v>-79460.600000000006</v>
      </c>
      <c r="AR328" s="3">
        <f t="shared" si="1289"/>
        <v>860742.6</v>
      </c>
      <c r="AS328" s="3">
        <f>AS19+AS106+AS148+AS279+AS316</f>
        <v>282304.7</v>
      </c>
      <c r="AT328" s="3">
        <f t="shared" si="1290"/>
        <v>1143047.3</v>
      </c>
      <c r="AU328" s="3">
        <f>AU19+AU106+AU148+AU279+AU316</f>
        <v>0</v>
      </c>
      <c r="AV328" s="3">
        <f t="shared" si="1291"/>
        <v>1143047.3</v>
      </c>
      <c r="AW328" s="3">
        <f>AW19+AW106+AW148+AW279+AW316</f>
        <v>0</v>
      </c>
      <c r="AX328" s="3">
        <f t="shared" si="1292"/>
        <v>1143047.3</v>
      </c>
      <c r="AY328" s="3">
        <f>AY19+AY106+AY148+AY279+AY316</f>
        <v>0</v>
      </c>
      <c r="AZ328" s="3">
        <f t="shared" si="1170"/>
        <v>1143047.3</v>
      </c>
      <c r="BA328" s="30">
        <f>BA19+BA106+BA148+BA279+BA316</f>
        <v>651697.80000000005</v>
      </c>
      <c r="BB328" s="35">
        <f t="shared" si="1293"/>
        <v>1794745.1</v>
      </c>
      <c r="BC328" s="82"/>
      <c r="BD328" s="82"/>
    </row>
    <row r="329" spans="1:56" x14ac:dyDescent="0.3">
      <c r="A329" s="110"/>
      <c r="B329" s="104" t="s">
        <v>20</v>
      </c>
      <c r="C329" s="104"/>
      <c r="D329" s="3">
        <f>D20+D107</f>
        <v>450505.8</v>
      </c>
      <c r="E329" s="3">
        <f>E20+E107</f>
        <v>0</v>
      </c>
      <c r="F329" s="3">
        <f t="shared" si="1011"/>
        <v>450505.8</v>
      </c>
      <c r="G329" s="3">
        <f>G20+G107+G179</f>
        <v>376513.89999999997</v>
      </c>
      <c r="H329" s="3">
        <f t="shared" si="1278"/>
        <v>827019.7</v>
      </c>
      <c r="I329" s="3">
        <f>I20+I107+I179</f>
        <v>0</v>
      </c>
      <c r="J329" s="3">
        <f t="shared" si="1279"/>
        <v>827019.7</v>
      </c>
      <c r="K329" s="3">
        <f>K20+K107+K179</f>
        <v>0</v>
      </c>
      <c r="L329" s="3">
        <f t="shared" si="1280"/>
        <v>827019.7</v>
      </c>
      <c r="M329" s="3">
        <f>M20+M107+M179</f>
        <v>0</v>
      </c>
      <c r="N329" s="3">
        <f>L329+M329</f>
        <v>827019.7</v>
      </c>
      <c r="O329" s="3">
        <f>O20+O107+O179</f>
        <v>0</v>
      </c>
      <c r="P329" s="3">
        <f>N329+O329</f>
        <v>827019.7</v>
      </c>
      <c r="Q329" s="3">
        <f>Q20+Q107+Q179</f>
        <v>0</v>
      </c>
      <c r="R329" s="3">
        <f t="shared" si="1157"/>
        <v>827019.7</v>
      </c>
      <c r="S329" s="35">
        <f>S20+S107+S179</f>
        <v>0</v>
      </c>
      <c r="T329" s="3">
        <f t="shared" si="1281"/>
        <v>827019.7</v>
      </c>
      <c r="U329" s="30">
        <f>U20+U107+U179</f>
        <v>0</v>
      </c>
      <c r="V329" s="35">
        <f t="shared" si="1282"/>
        <v>827019.7</v>
      </c>
      <c r="W329" s="3">
        <f>W20+W107</f>
        <v>435018.2</v>
      </c>
      <c r="X329" s="3">
        <f>X20+X107</f>
        <v>0</v>
      </c>
      <c r="Y329" s="3">
        <f t="shared" si="1012"/>
        <v>435018.2</v>
      </c>
      <c r="Z329" s="3">
        <f>Z20+Z107+Z179</f>
        <v>-16630.899999999998</v>
      </c>
      <c r="AA329" s="3">
        <f t="shared" si="1283"/>
        <v>418387.3</v>
      </c>
      <c r="AB329" s="3">
        <f>AB20+AB107+AB179</f>
        <v>0</v>
      </c>
      <c r="AC329" s="3">
        <f t="shared" si="1284"/>
        <v>418387.3</v>
      </c>
      <c r="AD329" s="3">
        <f>AD20+AD107+AD179</f>
        <v>0</v>
      </c>
      <c r="AE329" s="3">
        <f t="shared" si="1285"/>
        <v>418387.3</v>
      </c>
      <c r="AF329" s="3">
        <f>AF20+AF107+AF179</f>
        <v>0</v>
      </c>
      <c r="AG329" s="3">
        <f t="shared" si="1286"/>
        <v>418387.3</v>
      </c>
      <c r="AH329" s="3">
        <f>AH20+AH107+AH179</f>
        <v>0</v>
      </c>
      <c r="AI329" s="3">
        <f t="shared" si="1164"/>
        <v>418387.3</v>
      </c>
      <c r="AJ329" s="35">
        <f>AJ20+AJ107+AJ179</f>
        <v>0</v>
      </c>
      <c r="AK329" s="3">
        <f t="shared" si="1287"/>
        <v>418387.3</v>
      </c>
      <c r="AL329" s="30">
        <f>AL20+AL107+AL179</f>
        <v>0</v>
      </c>
      <c r="AM329" s="35">
        <f t="shared" si="1288"/>
        <v>418387.3</v>
      </c>
      <c r="AN329" s="3">
        <f>AN20+AN107</f>
        <v>439776.60000000003</v>
      </c>
      <c r="AO329" s="3">
        <f>AO20+AO107</f>
        <v>0</v>
      </c>
      <c r="AP329" s="3">
        <f t="shared" si="1013"/>
        <v>439776.60000000003</v>
      </c>
      <c r="AQ329" s="3">
        <f>AQ20+AQ107+AQ179</f>
        <v>-14607.800000000003</v>
      </c>
      <c r="AR329" s="3">
        <f t="shared" si="1289"/>
        <v>425168.80000000005</v>
      </c>
      <c r="AS329" s="3">
        <f>AS20+AS107+AS179</f>
        <v>0</v>
      </c>
      <c r="AT329" s="3">
        <f t="shared" si="1290"/>
        <v>425168.80000000005</v>
      </c>
      <c r="AU329" s="3">
        <f>AU20+AU107+AU179</f>
        <v>0</v>
      </c>
      <c r="AV329" s="3">
        <f t="shared" si="1291"/>
        <v>425168.80000000005</v>
      </c>
      <c r="AW329" s="3">
        <f>AW20+AW107+AW179</f>
        <v>0</v>
      </c>
      <c r="AX329" s="3">
        <f t="shared" si="1292"/>
        <v>425168.80000000005</v>
      </c>
      <c r="AY329" s="3">
        <f>AY20+AY107+AY179</f>
        <v>0</v>
      </c>
      <c r="AZ329" s="3">
        <f t="shared" si="1170"/>
        <v>425168.80000000005</v>
      </c>
      <c r="BA329" s="30">
        <f>BA20+BA107+BA179</f>
        <v>0</v>
      </c>
      <c r="BB329" s="35">
        <f t="shared" si="1293"/>
        <v>425168.80000000005</v>
      </c>
      <c r="BC329" s="82"/>
      <c r="BD329" s="82"/>
    </row>
    <row r="330" spans="1:56" x14ac:dyDescent="0.3">
      <c r="A330" s="110"/>
      <c r="B330" s="104" t="s">
        <v>115</v>
      </c>
      <c r="C330" s="112"/>
      <c r="D330" s="3">
        <f>D108</f>
        <v>518443.7</v>
      </c>
      <c r="E330" s="3">
        <f>E108</f>
        <v>0</v>
      </c>
      <c r="F330" s="3">
        <f t="shared" si="1011"/>
        <v>518443.7</v>
      </c>
      <c r="G330" s="3">
        <f>G108</f>
        <v>352757.7</v>
      </c>
      <c r="H330" s="3">
        <f t="shared" si="1278"/>
        <v>871201.4</v>
      </c>
      <c r="I330" s="3">
        <f>I108</f>
        <v>0</v>
      </c>
      <c r="J330" s="3">
        <f t="shared" si="1279"/>
        <v>871201.4</v>
      </c>
      <c r="K330" s="3">
        <f>K108</f>
        <v>0</v>
      </c>
      <c r="L330" s="3">
        <f t="shared" si="1280"/>
        <v>871201.4</v>
      </c>
      <c r="M330" s="3">
        <f>M108</f>
        <v>0</v>
      </c>
      <c r="N330" s="3">
        <f>L330+M330</f>
        <v>871201.4</v>
      </c>
      <c r="O330" s="3">
        <f>O108</f>
        <v>0</v>
      </c>
      <c r="P330" s="3">
        <f>N330+O330</f>
        <v>871201.4</v>
      </c>
      <c r="Q330" s="3">
        <f>Q108</f>
        <v>0</v>
      </c>
      <c r="R330" s="3">
        <f t="shared" si="1157"/>
        <v>871201.4</v>
      </c>
      <c r="S330" s="35">
        <f>S108</f>
        <v>0</v>
      </c>
      <c r="T330" s="3">
        <f t="shared" si="1281"/>
        <v>871201.4</v>
      </c>
      <c r="U330" s="30">
        <f>U108</f>
        <v>0</v>
      </c>
      <c r="V330" s="35">
        <f t="shared" si="1282"/>
        <v>871201.4</v>
      </c>
      <c r="W330" s="3">
        <f>W108</f>
        <v>533322.9</v>
      </c>
      <c r="X330" s="3">
        <f>X108</f>
        <v>0</v>
      </c>
      <c r="Y330" s="3">
        <f t="shared" si="1012"/>
        <v>533322.9</v>
      </c>
      <c r="Z330" s="3">
        <f>Z108</f>
        <v>0</v>
      </c>
      <c r="AA330" s="3">
        <f t="shared" si="1283"/>
        <v>533322.9</v>
      </c>
      <c r="AB330" s="3">
        <f>AB108</f>
        <v>0</v>
      </c>
      <c r="AC330" s="3">
        <f t="shared" si="1284"/>
        <v>533322.9</v>
      </c>
      <c r="AD330" s="3">
        <f>AD108</f>
        <v>0</v>
      </c>
      <c r="AE330" s="3">
        <f t="shared" si="1285"/>
        <v>533322.9</v>
      </c>
      <c r="AF330" s="3">
        <f>AF108</f>
        <v>0</v>
      </c>
      <c r="AG330" s="3">
        <f t="shared" si="1286"/>
        <v>533322.9</v>
      </c>
      <c r="AH330" s="3">
        <f>AH108</f>
        <v>0</v>
      </c>
      <c r="AI330" s="3">
        <f t="shared" si="1164"/>
        <v>533322.9</v>
      </c>
      <c r="AJ330" s="35">
        <f>AJ108</f>
        <v>0</v>
      </c>
      <c r="AK330" s="3">
        <f t="shared" si="1287"/>
        <v>533322.9</v>
      </c>
      <c r="AL330" s="30">
        <f>AL108</f>
        <v>0</v>
      </c>
      <c r="AM330" s="35">
        <f t="shared" si="1288"/>
        <v>533322.9</v>
      </c>
      <c r="AN330" s="3">
        <f>AN108</f>
        <v>2107564.9</v>
      </c>
      <c r="AO330" s="3">
        <f>AO108</f>
        <v>0</v>
      </c>
      <c r="AP330" s="3">
        <f t="shared" si="1013"/>
        <v>2107564.9</v>
      </c>
      <c r="AQ330" s="3">
        <f>AQ108</f>
        <v>0</v>
      </c>
      <c r="AR330" s="3">
        <f t="shared" si="1289"/>
        <v>2107564.9</v>
      </c>
      <c r="AS330" s="3">
        <f>AS108</f>
        <v>0</v>
      </c>
      <c r="AT330" s="3">
        <f t="shared" si="1290"/>
        <v>2107564.9</v>
      </c>
      <c r="AU330" s="3">
        <f>AU108</f>
        <v>0</v>
      </c>
      <c r="AV330" s="3">
        <f t="shared" si="1291"/>
        <v>2107564.9</v>
      </c>
      <c r="AW330" s="3">
        <f>AW108</f>
        <v>0</v>
      </c>
      <c r="AX330" s="3">
        <f t="shared" si="1292"/>
        <v>2107564.9</v>
      </c>
      <c r="AY330" s="3">
        <f>AY108</f>
        <v>0</v>
      </c>
      <c r="AZ330" s="3">
        <f t="shared" si="1170"/>
        <v>2107564.9</v>
      </c>
      <c r="BA330" s="30">
        <f>BA108</f>
        <v>0</v>
      </c>
      <c r="BB330" s="35">
        <f t="shared" si="1293"/>
        <v>2107564.9</v>
      </c>
      <c r="BC330" s="82"/>
      <c r="BD330" s="82"/>
    </row>
    <row r="331" spans="1:56" x14ac:dyDescent="0.3">
      <c r="A331" s="110"/>
      <c r="B331" s="104" t="s">
        <v>10</v>
      </c>
      <c r="C331" s="104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5"/>
      <c r="T331" s="3"/>
      <c r="U331" s="30"/>
      <c r="V331" s="35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5"/>
      <c r="AK331" s="3"/>
      <c r="AL331" s="30"/>
      <c r="AM331" s="35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0"/>
      <c r="BB331" s="35"/>
      <c r="BC331" s="82"/>
      <c r="BD331" s="82"/>
    </row>
    <row r="332" spans="1:56" x14ac:dyDescent="0.3">
      <c r="A332" s="110"/>
      <c r="B332" s="113" t="s">
        <v>14</v>
      </c>
      <c r="C332" s="113"/>
      <c r="D332" s="3">
        <f>D311+D109+D110+D111+D113+D115+D116+D117+D118+D120+D122+D124+D125+D127+D129+D131+D132+D294+D297+D298+D299+D300+D301+D302+D303+D306+D307+D308+D21+D26+D31+D36+D41+D42+D47+D52+D61+D66+D67+D71+D75+D79+D83+D91+D92+D93</f>
        <v>2475715.6</v>
      </c>
      <c r="E332" s="3">
        <f>E311+E109+E110+E111+E113+E115+E116+E117+E118+E120+E122+E124+E125+E127+E129+E131+E132+E294+E297+E298+E299+E300+E301+E302+E303+E306+E307+E308+E21+E26+E31+E36+E41+E42+E47+E52+E61+E66+E67+E71+E75+E79+E83+E91+E92+E93+E309</f>
        <v>-110325.24399999999</v>
      </c>
      <c r="F332" s="3">
        <f t="shared" si="1011"/>
        <v>2365390.3560000001</v>
      </c>
      <c r="G332" s="3">
        <f>G311+G109+G110+G111+G113+G115+G116+G117+G118+G120+G122+G124+G125+G127+G129+G131+G132+G294+G297+G298+G299+G300+G301+G302+G303+G306+G307+G308+G21+G26+G31+G36+G41+G42+G47+G52+G61+G66+G67+G71+G75+G79+G83+G91+G92+G93+G309+G304+G94+G95</f>
        <v>204543.383</v>
      </c>
      <c r="H332" s="3">
        <f t="shared" ref="H332:H338" si="1294">F332+G332</f>
        <v>2569933.7390000001</v>
      </c>
      <c r="I332" s="3">
        <f>I311+I109+I110+I111+I113+I115+I116+I117+I118+I120+I122+I124+I125+I127+I129+I131+I132+I294+I297+I298+I299+I300+I301+I302+I303+I306+I307+I308+I21+I26+I31+I36+I41+I42+I47+I52+I61+I66+I67+I71+I75+I79+I83+I91+I92+I93+I309+I304+I94+I95</f>
        <v>0</v>
      </c>
      <c r="J332" s="3">
        <f t="shared" ref="J332:J338" si="1295">H332+I332</f>
        <v>2569933.7390000001</v>
      </c>
      <c r="K332" s="3">
        <f>K311+K109+K110+K111+K113+K115+K116+K117+K118+K120+K122+K124+K125+K127+K129+K131+K132+K294+K297+K298+K299+K300+K301+K302+K303+K306+K307+K308+K21+K26+K31+K36+K41+K42+K47+K52+K61+K66+K67+K71+K75+K79+K83+K91+K92+K93+K309+K304+K94+K95+K172+K97</f>
        <v>328677.56999999995</v>
      </c>
      <c r="L332" s="3">
        <f t="shared" ref="L332:L339" si="1296">J332+K332</f>
        <v>2898611.3089999999</v>
      </c>
      <c r="M332" s="3">
        <f>M311+M109+M110+M111+M113+M115+M116+M117+M118+M120+M122+M124+M125+M127+M129+M131+M132+M294+M297+M298+M299+M300+M301+M302+M303+M306+M307+M308+M21+M26+M31+M36+M41+M42+M47+M52+M61+M66+M67+M71+M75+M79+M83+M91+M92+M93+M309+M304+M94+M95+M172+M97</f>
        <v>5997.241</v>
      </c>
      <c r="N332" s="3">
        <f t="shared" ref="N332:N339" si="1297">L332+M332</f>
        <v>2904608.55</v>
      </c>
      <c r="O332" s="3">
        <f>O311+O109+O110+O111+O113+O115+O116+O117+O118+O120+O122+O124+O125+O127+O129+O131+O132+O294+O297+O298+O299+O300+O301+O302+O303+O306+O307+O308+O21+O26+O31+O36+O41+O42+O47+O52+O61+O66+O67+O71+O75+O79+O83+O91+O92+O93+O309+O304+O94+O95+O172+O97+O101</f>
        <v>-41303.769</v>
      </c>
      <c r="P332" s="3">
        <f t="shared" ref="P332:P339" si="1298">N332+O332</f>
        <v>2863304.781</v>
      </c>
      <c r="Q332" s="3">
        <f>Q311+Q109+Q110+Q111+Q113+Q115+Q116+Q117+Q118+Q120+Q122+Q124+Q125+Q127+Q129+Q131+Q132+Q294+Q297+Q298+Q299+Q300+Q301+Q302+Q303+Q306+Q307+Q308+Q21+Q26+Q31+Q36+Q41+Q42+Q47+Q52+Q61+Q66+Q67+Q71+Q75+Q79+Q83+Q91+Q92+Q93+Q309+Q304+Q94+Q95+Q172+Q97+Q101+Q295</f>
        <v>-524099.62100000004</v>
      </c>
      <c r="R332" s="3">
        <f t="shared" si="1157"/>
        <v>2339205.16</v>
      </c>
      <c r="S332" s="35">
        <f>S311+S109+S110+S111+S113+S115+S116+S117+S118+S120+S122+S124+S125+S127+S129+S131+S132+S294+S297+S298+S299+S300+S301+S302+S303+S306+S307+S308+S21+S26+S31+S36+S41+S42+S47+S52+S61+S66+S67+S71+S75+S79+S83+S91+S92+S93+S309+S304+S94+S95+S172+S97+S101+S295</f>
        <v>-10960.804</v>
      </c>
      <c r="T332" s="3">
        <f t="shared" ref="T332:T338" si="1299">R332+S332</f>
        <v>2328244.3560000001</v>
      </c>
      <c r="U332" s="30">
        <f>U311+U109+U110+U111+U113+U115+U116+U117+U118+U120+U122+U124+U125+U127+U129+U131+U132+U294+U297+U298+U299+U300+U301+U302+U303+U306+U307+U308+U21+U26+U31+U36+U41+U42+U47+U52+U61+U66+U67+U71+U75+U79+U83+U91+U92+U93+U309+U304+U94+U95+U172+U97+U101+U295</f>
        <v>-10863.506999999998</v>
      </c>
      <c r="V332" s="35">
        <f t="shared" ref="V332:V339" si="1300">T332+U332</f>
        <v>2317380.8489999999</v>
      </c>
      <c r="W332" s="3">
        <f>W311+W109+W110+W111+W113+W115+W116+W117+W118+W120+W122+W124+W125+W127+W129+W131+W132+W294+W297+W298+W299+W300+W301+W302+W303+W306+W307+W308+W21+W26+W31+W36+W41+W42+W47+W52+W61+W66+W67+W71+W75+W79+W83+W91+W92+W93</f>
        <v>2081487.4000000001</v>
      </c>
      <c r="X332" s="3">
        <f>X311+X109+X110+X111+X113+X115+X116+X117+X118+X120+X122+X124+X125+X127+X129+X131+X132+X294+X297+X298+X299+X300+X301+X302+X303+X306+X307+X308+X21+X26+X31+X36+X41+X42+X47+X52+X61+X66+X67+X71+X75+X79+X83+X91+X92+X93+X309</f>
        <v>0</v>
      </c>
      <c r="Y332" s="3">
        <f t="shared" si="1012"/>
        <v>2081487.4000000001</v>
      </c>
      <c r="Z332" s="3">
        <f>Z311+Z109+Z110+Z111+Z113+Z115+Z116+Z117+Z118+Z120+Z122+Z124+Z125+Z127+Z129+Z131+Z132+Z294+Z297+Z298+Z299+Z300+Z301+Z302+Z303+Z306+Z307+Z308+Z21+Z26+Z31+Z36+Z41+Z42+Z47+Z52+Z61+Z66+Z67+Z71+Z75+Z79+Z83+Z91+Z92+Z93+Z309+Z304+Z94+Z95</f>
        <v>71104.11</v>
      </c>
      <c r="AA332" s="3">
        <f t="shared" ref="AA332:AA338" si="1301">Y332+Z332</f>
        <v>2152591.5100000002</v>
      </c>
      <c r="AB332" s="3">
        <f>AB311+AB109+AB110+AB111+AB113+AB115+AB116+AB117+AB118+AB120+AB122+AB124+AB125+AB127+AB129+AB131+AB132+AB294+AB297+AB298+AB299+AB300+AB301+AB302+AB303+AB306+AB307+AB308+AB21+AB26+AB31+AB36+AB41+AB42+AB47+AB52+AB61+AB66+AB67+AB71+AB75+AB79+AB83+AB91+AB92+AB93+AB309+AB304+AB94+AB95+AB172+AB97</f>
        <v>-74406.200000000026</v>
      </c>
      <c r="AC332" s="3">
        <f t="shared" ref="AC332:AC339" si="1302">AA332+AB332</f>
        <v>2078185.3100000003</v>
      </c>
      <c r="AD332" s="3">
        <f>AD311+AD109+AD110+AD111+AD113+AD115+AD116+AD117+AD118+AD120+AD122+AD124+AD125+AD127+AD129+AD131+AD132+AD294+AD297+AD298+AD299+AD300+AD301+AD302+AD303+AD306+AD307+AD308+AD21+AD26+AD31+AD36+AD41+AD42+AD47+AD52+AD61+AD66+AD67+AD71+AD75+AD79+AD83+AD91+AD92+AD93+AD309+AD304+AD94+AD95+AD172+AD97</f>
        <v>0</v>
      </c>
      <c r="AE332" s="3">
        <f t="shared" ref="AE332:AE339" si="1303">AC332+AD332</f>
        <v>2078185.3100000003</v>
      </c>
      <c r="AF332" s="3">
        <f>AF311+AF109+AF110+AF111+AF113+AF115+AF116+AF117+AF118+AF120+AF122+AF124+AF125+AF127+AF129+AF131+AF132+AF294+AF297+AF298+AF299+AF300+AF301+AF302+AF303+AF306+AF307+AF308+AF21+AF26+AF31+AF36+AF41+AF42+AF47+AF52+AF61+AF66+AF67+AF71+AF75+AF79+AF83+AF91+AF92+AF93+AF309+AF304+AF94+AF95+AF172+AF97+AF101</f>
        <v>33108.311999999998</v>
      </c>
      <c r="AG332" s="3">
        <f t="shared" ref="AG332:AG339" si="1304">AE332+AF332</f>
        <v>2111293.6220000004</v>
      </c>
      <c r="AH332" s="3">
        <f>AH311+AH109+AH110+AH111+AH113+AH115+AH116+AH117+AH118+AH120+AH122+AH124+AH125+AH127+AH129+AH131+AH132+AH294+AH297+AH298+AH299+AH300+AH301+AH302+AH303+AH306+AH307+AH308+AH21+AH26+AH31+AH36+AH41+AH42+AH47+AH52+AH61+AH66+AH67+AH71+AH75+AH79+AH83+AH91+AH92+AH93+AH309+AH304+AH94+AH95+AH172+AH97+AH101+AH295</f>
        <v>409706.86800000002</v>
      </c>
      <c r="AI332" s="3">
        <f t="shared" si="1164"/>
        <v>2521000.4900000002</v>
      </c>
      <c r="AJ332" s="35">
        <f>AJ311+AJ109+AJ110+AJ111+AJ113+AJ115+AJ116+AJ117+AJ118+AJ120+AJ122+AJ124+AJ125+AJ127+AJ129+AJ131+AJ132+AJ294+AJ297+AJ298+AJ299+AJ300+AJ301+AJ302+AJ303+AJ306+AJ307+AJ308+AJ21+AJ26+AJ31+AJ36+AJ41+AJ42+AJ47+AJ52+AJ61+AJ66+AJ67+AJ71+AJ75+AJ79+AJ83+AJ91+AJ92+AJ93+AJ309+AJ304+AJ94+AJ95+AJ172+AJ97+AJ101+AJ295</f>
        <v>-1575.8</v>
      </c>
      <c r="AK332" s="3">
        <f t="shared" ref="AK332:AK339" si="1305">AI332+AJ332</f>
        <v>2519424.6900000004</v>
      </c>
      <c r="AL332" s="30">
        <f>AL311+AL109+AL110+AL111+AL113+AL115+AL116+AL117+AL118+AL120+AL122+AL124+AL125+AL127+AL129+AL131+AL132+AL294+AL297+AL298+AL299+AL300+AL301+AL302+AL303+AL306+AL307+AL308+AL21+AL26+AL31+AL36+AL41+AL42+AL47+AL52+AL61+AL66+AL67+AL71+AL75+AL79+AL83+AL91+AL92+AL93+AL309+AL304+AL94+AL95+AL172+AL97+AL101+AL295</f>
        <v>-27762.799999999988</v>
      </c>
      <c r="AM332" s="35">
        <f t="shared" ref="AM332:AM339" si="1306">AK332+AL332</f>
        <v>2491661.8900000006</v>
      </c>
      <c r="AN332" s="3">
        <f>AN311+AN109+AN110+AN111+AN113+AN115+AN116+AN117+AN118+AN120+AN122+AN124+AN125+AN127+AN129+AN131+AN132+AN294+AN297+AN298+AN299+AN300+AN301+AN302+AN303+AN306+AN307+AN308+AN21+AN26+AN31+AN36+AN41+AN42+AN47+AN52+AN61+AN66+AN67+AN71+AN75+AN79+AN83+AN91+AN92+AN93</f>
        <v>1977979.4</v>
      </c>
      <c r="AO332" s="3">
        <f>AO311+AO109+AO110+AO111+AO113+AO115+AO116+AO117+AO118+AO120+AO122+AO124+AO125+AO127+AO129+AO131+AO132+AO294+AO297+AO298+AO299+AO300+AO301+AO302+AO303+AO306+AO307+AO308+AO21+AO26+AO31+AO36+AO41+AO42+AO47+AO52+AO61+AO66+AO67+AO71+AO75+AO79+AO83+AO91+AO92+AO93+AO309</f>
        <v>37871.701999999997</v>
      </c>
      <c r="AP332" s="3">
        <f t="shared" si="1013"/>
        <v>2015851.102</v>
      </c>
      <c r="AQ332" s="3">
        <f>AQ311+AQ109+AQ110+AQ111+AQ113+AQ115+AQ116+AQ117+AQ118+AQ120+AQ122+AQ124+AQ125+AQ127+AQ129+AQ131+AQ132+AQ294+AQ297+AQ298+AQ299+AQ300+AQ301+AQ302+AQ303+AQ306+AQ307+AQ308+AQ21+AQ26+AQ31+AQ36+AQ41+AQ42+AQ47+AQ52+AQ61+AQ66+AQ67+AQ71+AQ75+AQ79+AQ83+AQ91+AQ92+AQ93+AQ309+AQ304+AQ94+AQ95</f>
        <v>-104759.6</v>
      </c>
      <c r="AR332" s="3">
        <f t="shared" ref="AR332:AR337" si="1307">AP332+AQ332</f>
        <v>1911091.5019999999</v>
      </c>
      <c r="AS332" s="3">
        <f>AS311+AS109+AS110+AS111+AS113+AS115+AS116+AS117+AS118+AS120+AS122+AS124+AS125+AS127+AS129+AS131+AS132+AS294+AS297+AS298+AS299+AS300+AS301+AS302+AS303+AS306+AS307+AS308+AS21+AS26+AS31+AS36+AS41+AS42+AS47+AS52+AS61+AS66+AS67+AS71+AS75+AS79+AS83+AS91+AS92+AS93+AS309+AS304+AS94+AS95+AS172+AS97</f>
        <v>348821.67000000004</v>
      </c>
      <c r="AT332" s="3">
        <f t="shared" ref="AT332:AT339" si="1308">AR332+AS332</f>
        <v>2259913.1719999998</v>
      </c>
      <c r="AU332" s="3">
        <f>AU311+AU109+AU110+AU111+AU113+AU115+AU116+AU117+AU118+AU120+AU122+AU124+AU125+AU127+AU129+AU131+AU132+AU294+AU297+AU298+AU299+AU300+AU301+AU302+AU303+AU306+AU307+AU308+AU21+AU26+AU31+AU36+AU41+AU42+AU47+AU52+AU61+AU66+AU67+AU71+AU75+AU79+AU83+AU91+AU92+AU93+AU309+AU304+AU94+AU95+AU172+AU97</f>
        <v>0</v>
      </c>
      <c r="AV332" s="3">
        <f t="shared" ref="AV332:AV339" si="1309">AT332+AU332</f>
        <v>2259913.1719999998</v>
      </c>
      <c r="AW332" s="3">
        <f>AW311+AW109+AW110+AW111+AW113+AW115+AW116+AW117+AW118+AW120+AW122+AW124+AW125+AW127+AW129+AW131+AW132+AW294+AW297+AW298+AW299+AW300+AW301+AW302+AW303+AW306+AW307+AW308+AW21+AW26+AW31+AW36+AW41+AW42+AW47+AW52+AW61+AW66+AW67+AW71+AW75+AW79+AW83+AW91+AW92+AW93+AW309+AW304+AW94+AW95+AW172+AW97+AW101</f>
        <v>0</v>
      </c>
      <c r="AX332" s="3">
        <f t="shared" ref="AX332:AX339" si="1310">AV332+AW332</f>
        <v>2259913.1719999998</v>
      </c>
      <c r="AY332" s="3">
        <f>AY311+AY109+AY110+AY111+AY113+AY115+AY116+AY117+AY118+AY120+AY122+AY124+AY125+AY127+AY129+AY131+AY132+AY294+AY297+AY298+AY299+AY300+AY301+AY302+AY303+AY306+AY307+AY308+AY21+AY26+AY31+AY36+AY41+AY42+AY47+AY52+AY61+AY66+AY67+AY71+AY75+AY79+AY83+AY91+AY92+AY93+AY309+AY304+AY94+AY95+AY172+AY97+AY101+AY295</f>
        <v>211939.13800000001</v>
      </c>
      <c r="AZ332" s="3">
        <f t="shared" si="1170"/>
        <v>2471852.3099999996</v>
      </c>
      <c r="BA332" s="30">
        <f>BA311+BA109+BA110+BA111+BA113+BA115+BA116+BA117+BA118+BA120+BA122+BA124+BA125+BA127+BA129+BA131+BA132+BA294+BA297+BA298+BA299+BA300+BA301+BA302+BA303+BA306+BA307+BA308+BA21+BA26+BA31+BA36+BA41+BA42+BA47+BA52+BA61+BA66+BA67+BA71+BA75+BA79+BA83+BA91+BA92+BA93+BA309+BA304+BA94+BA95+BA172+BA97+BA101+BA295</f>
        <v>-148302.20000000001</v>
      </c>
      <c r="BB332" s="35">
        <f t="shared" ref="BB332:BB339" si="1311">AZ332+BA332</f>
        <v>2323550.1099999994</v>
      </c>
      <c r="BC332" s="82"/>
      <c r="BD332" s="82"/>
    </row>
    <row r="333" spans="1:56" x14ac:dyDescent="0.3">
      <c r="A333" s="110"/>
      <c r="B333" s="114" t="s">
        <v>3</v>
      </c>
      <c r="C333" s="112"/>
      <c r="D333" s="3">
        <f>D133+D138+D141</f>
        <v>1770073.9000000001</v>
      </c>
      <c r="E333" s="3">
        <f>E133+E138+E141</f>
        <v>0</v>
      </c>
      <c r="F333" s="3">
        <f t="shared" si="1011"/>
        <v>1770073.9000000001</v>
      </c>
      <c r="G333" s="3">
        <f>G133+G138+G141</f>
        <v>405538.97700000001</v>
      </c>
      <c r="H333" s="3">
        <f t="shared" si="1294"/>
        <v>2175612.8770000003</v>
      </c>
      <c r="I333" s="3">
        <f>I133+I138+I141</f>
        <v>3673.8</v>
      </c>
      <c r="J333" s="3">
        <f t="shared" si="1295"/>
        <v>2179286.6770000001</v>
      </c>
      <c r="K333" s="3">
        <f>K133+K138+K141</f>
        <v>33341.962999999996</v>
      </c>
      <c r="L333" s="3">
        <f t="shared" si="1296"/>
        <v>2212628.64</v>
      </c>
      <c r="M333" s="3">
        <f>M133+M138+M141</f>
        <v>0</v>
      </c>
      <c r="N333" s="3">
        <f t="shared" si="1297"/>
        <v>2212628.64</v>
      </c>
      <c r="O333" s="3">
        <f>O133+O138+O141</f>
        <v>35724.610999999997</v>
      </c>
      <c r="P333" s="3">
        <f t="shared" si="1298"/>
        <v>2248353.2510000002</v>
      </c>
      <c r="Q333" s="3">
        <f>Q133+Q138+Q141</f>
        <v>44874.815999999999</v>
      </c>
      <c r="R333" s="3">
        <f t="shared" si="1157"/>
        <v>2293228.0670000003</v>
      </c>
      <c r="S333" s="35">
        <f>S133+S138+S141</f>
        <v>3236.6970000000001</v>
      </c>
      <c r="T333" s="3">
        <f t="shared" si="1299"/>
        <v>2296464.7640000004</v>
      </c>
      <c r="U333" s="30">
        <f>U133+U138+U141</f>
        <v>24136.05</v>
      </c>
      <c r="V333" s="35">
        <f t="shared" si="1300"/>
        <v>2320600.8140000002</v>
      </c>
      <c r="W333" s="3">
        <f>W133+W138+W141</f>
        <v>2154109.1999999997</v>
      </c>
      <c r="X333" s="3">
        <f>X133+X138+X141</f>
        <v>0</v>
      </c>
      <c r="Y333" s="3">
        <f t="shared" si="1012"/>
        <v>2154109.1999999997</v>
      </c>
      <c r="Z333" s="3">
        <f>Z133+Z138+Z141</f>
        <v>10691.099999999999</v>
      </c>
      <c r="AA333" s="3">
        <f t="shared" si="1301"/>
        <v>2164800.2999999998</v>
      </c>
      <c r="AB333" s="3">
        <f>AB133+AB138+AB141</f>
        <v>0</v>
      </c>
      <c r="AC333" s="3">
        <f t="shared" si="1302"/>
        <v>2164800.2999999998</v>
      </c>
      <c r="AD333" s="3">
        <f>AD133+AD138+AD141</f>
        <v>0</v>
      </c>
      <c r="AE333" s="3">
        <f t="shared" si="1303"/>
        <v>2164800.2999999998</v>
      </c>
      <c r="AF333" s="3">
        <f>AF133+AF138+AF141</f>
        <v>0</v>
      </c>
      <c r="AG333" s="3">
        <f t="shared" si="1304"/>
        <v>2164800.2999999998</v>
      </c>
      <c r="AH333" s="3">
        <f>AH133+AH138+AH141</f>
        <v>0</v>
      </c>
      <c r="AI333" s="3">
        <f t="shared" si="1164"/>
        <v>2164800.2999999998</v>
      </c>
      <c r="AJ333" s="35">
        <f>AJ133+AJ138+AJ141</f>
        <v>0</v>
      </c>
      <c r="AK333" s="3">
        <f t="shared" si="1305"/>
        <v>2164800.2999999998</v>
      </c>
      <c r="AL333" s="30">
        <f>AL133+AL138+AL141</f>
        <v>0</v>
      </c>
      <c r="AM333" s="35">
        <f t="shared" si="1306"/>
        <v>2164800.2999999998</v>
      </c>
      <c r="AN333" s="3">
        <f>AN133+AN138+AN141</f>
        <v>2540924.4</v>
      </c>
      <c r="AO333" s="3">
        <f>AO133+AO138+AO141</f>
        <v>0</v>
      </c>
      <c r="AP333" s="3">
        <f t="shared" si="1013"/>
        <v>2540924.4</v>
      </c>
      <c r="AQ333" s="3">
        <f>AQ133+AQ138+AQ141</f>
        <v>10691.199999999997</v>
      </c>
      <c r="AR333" s="3">
        <f t="shared" si="1307"/>
        <v>2551615.6</v>
      </c>
      <c r="AS333" s="3">
        <f>AS133+AS138+AS141</f>
        <v>0</v>
      </c>
      <c r="AT333" s="3">
        <f t="shared" si="1308"/>
        <v>2551615.6</v>
      </c>
      <c r="AU333" s="3">
        <f>AU133+AU138+AU141</f>
        <v>0</v>
      </c>
      <c r="AV333" s="3">
        <f t="shared" si="1309"/>
        <v>2551615.6</v>
      </c>
      <c r="AW333" s="3">
        <f>AW133+AW138+AW141</f>
        <v>0</v>
      </c>
      <c r="AX333" s="3">
        <f t="shared" si="1310"/>
        <v>2551615.6</v>
      </c>
      <c r="AY333" s="3">
        <f>AY133+AY138+AY141</f>
        <v>0</v>
      </c>
      <c r="AZ333" s="3">
        <f t="shared" si="1170"/>
        <v>2551615.6</v>
      </c>
      <c r="BA333" s="30">
        <f>BA133+BA138+BA141</f>
        <v>0</v>
      </c>
      <c r="BB333" s="35">
        <f t="shared" si="1311"/>
        <v>2551615.6</v>
      </c>
      <c r="BC333" s="82"/>
      <c r="BD333" s="82"/>
    </row>
    <row r="334" spans="1:56" x14ac:dyDescent="0.3">
      <c r="A334" s="110"/>
      <c r="B334" s="104" t="s">
        <v>299</v>
      </c>
      <c r="C334" s="112"/>
      <c r="D334" s="3">
        <f>D168+D149+D150+D154+D155+D156+D157+D158+D159+D160+D164+D180+D184+D188+D192+D196+D200+D204+D205+D209+D213+D217+D221+D225+D229+D233+D241+D242+D243+D244+D245+D249+D253+D280+D283</f>
        <v>4750814.1999999993</v>
      </c>
      <c r="E334" s="3">
        <f>E168+E149+E150+E154+E155+E156+E157+E158+E159+E160+E164+E180+E184+E188+E192+E196+E200+E204+E205+E209+E213+E217+E221+E225+E229+E233+E241+E242+E243+E244+E245+E249+E253+E280+E283</f>
        <v>0</v>
      </c>
      <c r="F334" s="3">
        <f t="shared" si="1011"/>
        <v>4750814.1999999993</v>
      </c>
      <c r="G334" s="3">
        <f>G168+G149+G150+G154+G155+G156+G157+G158+G159+G160+G164+G180+G184+G188+G192+G196+G200+G204+G205+G209+G213+G217+G221+G225+G229+G233+G241+G242+G243+G244+G245+G249+G253+G280+G283+G286+G257+G262+G169+G170+G171</f>
        <v>221784.394</v>
      </c>
      <c r="H334" s="3">
        <f t="shared" si="1294"/>
        <v>4972598.5939999996</v>
      </c>
      <c r="I334" s="3">
        <f>I168+I149+I150+I154+I155+I156+I157+I158+I159+I160+I164+I180+I184+I188+I192+I196+I200+I204+I205+I209+I213+I217+I221+I225+I229+I233+I241+I242+I243+I244+I245+I249+I253+I280+I283+I286+I257+I262+I169+I170+I171</f>
        <v>0</v>
      </c>
      <c r="J334" s="3">
        <f t="shared" si="1295"/>
        <v>4972598.5939999996</v>
      </c>
      <c r="K334" s="3">
        <f>K168+K149+K150+K154+K155+K156+K157+K158+K159+K160+K164+K180+K184+K188+K192+K196+K200+K204+K205+K209+K213+K217+K221+K225+K229+K233+K241+K242+K243+K244+K245+K249+K253+K280+K283+K286+K257+K262+K169+K170+K171+K267+K290</f>
        <v>41233</v>
      </c>
      <c r="L334" s="3">
        <f t="shared" si="1296"/>
        <v>5013831.5939999996</v>
      </c>
      <c r="M334" s="3">
        <f>M168+M149+M150+M154+M155+M156+M157+M158+M159+M160+M164+M180+M184+M188+M192+M196+M200+M204+M205+M209+M213+M217+M221+M225+M229+M233+M241+M242+M243+M244+M245+M249+M253+M280+M283+M286+M257+M262+M169+M170+M171+M267+M290</f>
        <v>0</v>
      </c>
      <c r="N334" s="3">
        <f t="shared" si="1297"/>
        <v>5013831.5939999996</v>
      </c>
      <c r="O334" s="3">
        <f>O168+O149+O150+O154+O155+O156+O157+O158+O159+O160+O164+O180+O184+O188+O192+O196+O200+O204+O205+O209+O213+O217+O221+O225+O229+O233+O241+O242+O243+O244+O245+O249+O253+O280+O283+O286+O257+O262+O169+O170+O171+O267+O290+O271</f>
        <v>-368</v>
      </c>
      <c r="P334" s="3">
        <f t="shared" si="1298"/>
        <v>5013463.5939999996</v>
      </c>
      <c r="Q334" s="3">
        <f>Q168+Q149+Q150+Q154+Q155+Q156+Q157+Q158+Q159+Q160+Q164+Q180+Q184+Q188+Q192+Q196+Q200+Q204+Q205+Q209+Q213+Q217+Q221+Q225+Q229+Q233+Q241+Q242+Q243+Q244+Q245+Q249+Q253+Q280+Q283+Q286+Q257+Q262+Q169+Q170+Q171+Q267+Q290+Q271+Q275+Q173+Q174</f>
        <v>-36584.245999999999</v>
      </c>
      <c r="R334" s="3">
        <f t="shared" si="1157"/>
        <v>4976879.3479999993</v>
      </c>
      <c r="S334" s="35">
        <f>S168+S149+S150+S154+S155+S156+S157+S158+S159+S160+S164+S180+S184+S188+S192+S196+S200+S204+S205+S209+S213+S217+S221+S225+S229+S233+S241+S242+S243+S244+S245+S249+S253+S280+S283+S286+S257+S262+S169+S170+S171+S267+S290+S271+S275+S173+S174</f>
        <v>0</v>
      </c>
      <c r="T334" s="3">
        <f t="shared" si="1299"/>
        <v>4976879.3479999993</v>
      </c>
      <c r="U334" s="30">
        <f>U168+U149+U150+U154+U155+U156+U157+U158+U159+U160+U164+U180+U184+U188+U192+U196+U200+U204+U205+U209+U213+U217+U221+U225+U229+U233+U241+U242+U243+U244+U245+U249+U253+U280+U283+U286+U257+U262+U169+U170+U171+U267+U290+U271+U275+U173+U174</f>
        <v>-2269016.4709999999</v>
      </c>
      <c r="V334" s="35">
        <f t="shared" si="1300"/>
        <v>2707862.8769999994</v>
      </c>
      <c r="W334" s="3">
        <f>W168+W149+W150+W154+W155+W156+W157+W158+W159+W160+W164+W180+W184+W188+W192+W196+W200+W204+W205+W209+W213+W217+W221+W225+W229+W233+W241+W242+W243+W244+W245+W249+W253+W280+W283</f>
        <v>3956932.7</v>
      </c>
      <c r="X334" s="3">
        <f>X168+X149+X150+X154+X155+X156+X157+X158+X159+X160+X164+X180+X184+X188+X192+X196+X200+X204+X205+X209+X213+X217+X221+X225+X229+X233+X241+X242+X243+X244+X245+X249+X253+X280+X283</f>
        <v>0</v>
      </c>
      <c r="Y334" s="3">
        <f t="shared" si="1012"/>
        <v>3956932.7</v>
      </c>
      <c r="Z334" s="3">
        <f>Z168+Z149+Z150+Z154+Z155+Z156+Z157+Z158+Z159+Z160+Z164+Z180+Z184+Z188+Z192+Z196+Z200+Z204+Z205+Z209+Z213+Z217+Z221+Z225+Z229+Z233+Z241+Z242+Z243+Z244+Z245+Z249+Z253+Z280+Z283+Z286+Z257+Z262+Z169+Z170+Z171</f>
        <v>0</v>
      </c>
      <c r="AA334" s="3">
        <f t="shared" si="1301"/>
        <v>3956932.7</v>
      </c>
      <c r="AB334" s="3">
        <f>AB168+AB149+AB150+AB154+AB155+AB156+AB157+AB158+AB159+AB160+AB164+AB180+AB184+AB188+AB192+AB196+AB200+AB204+AB205+AB209+AB213+AB217+AB221+AB225+AB229+AB233+AB241+AB242+AB243+AB244+AB245+AB249+AB253+AB280+AB283+AB286+AB257+AB262+AB169+AB170+AB171+AB267+AB290</f>
        <v>448050</v>
      </c>
      <c r="AC334" s="3">
        <f t="shared" si="1302"/>
        <v>4404982.7</v>
      </c>
      <c r="AD334" s="3">
        <f>AD168+AD149+AD150+AD154+AD155+AD156+AD157+AD158+AD159+AD160+AD164+AD180+AD184+AD188+AD192+AD196+AD200+AD204+AD205+AD209+AD213+AD217+AD221+AD225+AD229+AD233+AD241+AD242+AD243+AD244+AD245+AD249+AD253+AD280+AD283+AD286+AD257+AD262+AD169+AD170+AD171+AD267+AD290</f>
        <v>-500000</v>
      </c>
      <c r="AE334" s="3">
        <f t="shared" si="1303"/>
        <v>3904982.7</v>
      </c>
      <c r="AF334" s="3">
        <f>AF168+AF149+AF150+AF154+AF155+AF156+AF157+AF158+AF159+AF160+AF164+AF180+AF184+AF188+AF192+AF196+AF200+AF204+AF205+AF209+AF213+AF217+AF221+AF225+AF229+AF233+AF241+AF242+AF243+AF244+AF245+AF249+AF253+AF280+AF283+AF286+AF257+AF262+AF169+AF170+AF171+AF267+AF290+AF271</f>
        <v>-50000</v>
      </c>
      <c r="AG334" s="3">
        <f t="shared" si="1304"/>
        <v>3854982.7</v>
      </c>
      <c r="AH334" s="3">
        <f>AH168+AH149+AH150+AH154+AH155+AH156+AH157+AH158+AH159+AH160+AH164+AH180+AH184+AH188+AH192+AH196+AH200+AH204+AH205+AH209+AH213+AH217+AH221+AH225+AH229+AH233+AH241+AH242+AH243+AH244+AH245+AH249+AH253+AH280+AH283+AH286+AH257+AH262+AH169+AH170+AH171+AH267+AH290+AH271+AH275+AH173+AH174</f>
        <v>114845.28</v>
      </c>
      <c r="AI334" s="3">
        <f t="shared" si="1164"/>
        <v>3969827.98</v>
      </c>
      <c r="AJ334" s="35">
        <f>AJ168+AJ149+AJ150+AJ154+AJ155+AJ156+AJ157+AJ158+AJ159+AJ160+AJ164+AJ180+AJ184+AJ188+AJ192+AJ196+AJ200+AJ204+AJ205+AJ209+AJ213+AJ217+AJ221+AJ225+AJ229+AJ233+AJ241+AJ242+AJ243+AJ244+AJ245+AJ249+AJ253+AJ280+AJ283+AJ286+AJ257+AJ262+AJ169+AJ170+AJ171+AJ267+AJ290+AJ271+AJ275+AJ173+AJ174</f>
        <v>-157.262</v>
      </c>
      <c r="AK334" s="3">
        <f t="shared" si="1305"/>
        <v>3969670.7179999999</v>
      </c>
      <c r="AL334" s="30">
        <f>AL168+AL149+AL150+AL154+AL155+AL156+AL157+AL158+AL159+AL160+AL164+AL180+AL184+AL188+AL192+AL196+AL200+AL204+AL205+AL209+AL213+AL217+AL221+AL225+AL229+AL233+AL241+AL242+AL243+AL244+AL245+AL249+AL253+AL280+AL283+AL286+AL257+AL262+AL169+AL170+AL171+AL267+AL290+AL271+AL275+AL173+AL174</f>
        <v>1426263.8</v>
      </c>
      <c r="AM334" s="35">
        <f t="shared" si="1306"/>
        <v>5395934.5180000002</v>
      </c>
      <c r="AN334" s="3">
        <f>AN168+AN149+AN150+AN154+AN155+AN156+AN157+AN158+AN159+AN160+AN164+AN180+AN184+AN188+AN192+AN196+AN200+AN204+AN205+AN209+AN213+AN217+AN221+AN225+AN229+AN233+AN241+AN242+AN243+AN244+AN245+AN249+AN253+AN280+AN283</f>
        <v>3299114.8</v>
      </c>
      <c r="AO334" s="3">
        <f>AO168+AO149+AO150+AO154+AO155+AO156+AO157+AO158+AO159+AO160+AO164+AO180+AO184+AO188+AO192+AO196+AO200+AO204+AO205+AO209+AO213+AO217+AO221+AO225+AO229+AO233+AO241+AO242+AO243+AO244+AO245+AO249+AO253+AO280+AO283</f>
        <v>0</v>
      </c>
      <c r="AP334" s="3">
        <f t="shared" si="1013"/>
        <v>3299114.8</v>
      </c>
      <c r="AQ334" s="3">
        <f>AQ168+AQ149+AQ150+AQ154+AQ155+AQ156+AQ157+AQ158+AQ159+AQ160+AQ164+AQ180+AQ184+AQ188+AQ192+AQ196+AQ200+AQ204+AQ205+AQ209+AQ213+AQ217+AQ221+AQ225+AQ229+AQ233+AQ241+AQ242+AQ243+AQ244+AQ245+AQ249+AQ253+AQ280+AQ283+AQ286+AQ257+AQ262+AQ169+AQ170+AQ171</f>
        <v>0</v>
      </c>
      <c r="AR334" s="3">
        <f t="shared" si="1307"/>
        <v>3299114.8</v>
      </c>
      <c r="AS334" s="3">
        <f>AS168+AS149+AS150+AS154+AS155+AS156+AS157+AS158+AS159+AS160+AS164+AS180+AS184+AS188+AS192+AS196+AS200+AS204+AS205+AS209+AS213+AS217+AS221+AS225+AS229+AS233+AS241+AS242+AS243+AS244+AS245+AS249+AS253+AS280+AS283+AS286+AS257+AS262+AS169+AS170+AS171+AS267+AS290</f>
        <v>-124630</v>
      </c>
      <c r="AT334" s="3">
        <f t="shared" si="1308"/>
        <v>3174484.8</v>
      </c>
      <c r="AU334" s="3">
        <f>AU168+AU149+AU150+AU154+AU155+AU156+AU157+AU158+AU159+AU160+AU164+AU180+AU184+AU188+AU192+AU196+AU200+AU204+AU205+AU209+AU213+AU217+AU221+AU225+AU229+AU233+AU241+AU242+AU243+AU244+AU245+AU249+AU253+AU280+AU283+AU286+AU257+AU262+AU169+AU170+AU171+AU267+AU290</f>
        <v>0</v>
      </c>
      <c r="AV334" s="3">
        <f t="shared" si="1309"/>
        <v>3174484.8</v>
      </c>
      <c r="AW334" s="3">
        <f>AW168+AW149+AW150+AW154+AW155+AW156+AW157+AW158+AW159+AW160+AW164+AW180+AW184+AW188+AW192+AW196+AW200+AW204+AW205+AW209+AW213+AW217+AW221+AW225+AW229+AW233+AW241+AW242+AW243+AW244+AW245+AW249+AW253+AW280+AW283+AW286+AW257+AW262+AW169+AW170+AW171+AW267+AW290+AW271</f>
        <v>0</v>
      </c>
      <c r="AX334" s="3">
        <f t="shared" si="1310"/>
        <v>3174484.8</v>
      </c>
      <c r="AY334" s="3">
        <f>AY168+AY149+AY150+AY154+AY155+AY156+AY157+AY158+AY159+AY160+AY164+AY180+AY184+AY188+AY192+AY196+AY200+AY204+AY205+AY209+AY213+AY217+AY221+AY225+AY229+AY233+AY241+AY242+AY243+AY244+AY245+AY249+AY253+AY280+AY283+AY286+AY257+AY262+AY169+AY170+AY171+AY267+AY290+AY271+AY275+AY173+AY174</f>
        <v>131171.29599999997</v>
      </c>
      <c r="AZ334" s="3">
        <f t="shared" si="1170"/>
        <v>3305656.0959999999</v>
      </c>
      <c r="BA334" s="30">
        <f>BA168+BA149+BA150+BA154+BA155+BA156+BA157+BA158+BA159+BA160+BA164+BA180+BA184+BA188+BA192+BA196+BA200+BA204+BA205+BA209+BA213+BA217+BA221+BA225+BA229+BA233+BA241+BA242+BA243+BA244+BA245+BA249+BA253+BA280+BA283+BA286+BA257+BA262+BA169+BA170+BA171+BA267+BA290+BA271+BA275+BA173+BA174</f>
        <v>800000</v>
      </c>
      <c r="BB334" s="35">
        <f t="shared" si="1311"/>
        <v>4105656.0959999999</v>
      </c>
      <c r="BC334" s="82"/>
      <c r="BD334" s="82"/>
    </row>
    <row r="335" spans="1:56" x14ac:dyDescent="0.3">
      <c r="A335" s="115"/>
      <c r="B335" s="104" t="s">
        <v>11</v>
      </c>
      <c r="C335" s="112"/>
      <c r="D335" s="3">
        <f>D46+D84+D85+D86+D87+D88+D89+D90</f>
        <v>37430.800000000003</v>
      </c>
      <c r="E335" s="3">
        <f>E46+E84+E85+E86+E87+E88+E89+E90</f>
        <v>0</v>
      </c>
      <c r="F335" s="3">
        <f t="shared" si="1011"/>
        <v>37430.800000000003</v>
      </c>
      <c r="G335" s="3">
        <f>G46+G84+G85+G86+G87+G88+G89+G90</f>
        <v>0</v>
      </c>
      <c r="H335" s="3">
        <f t="shared" si="1294"/>
        <v>37430.800000000003</v>
      </c>
      <c r="I335" s="3">
        <f>I46+I84+I85+I86+I87+I88+I89+I90</f>
        <v>0</v>
      </c>
      <c r="J335" s="3">
        <f t="shared" si="1295"/>
        <v>37430.800000000003</v>
      </c>
      <c r="K335" s="3">
        <f>K46+K84+K85+K86+K87+K88+K89+K90+K96</f>
        <v>69106.292000000001</v>
      </c>
      <c r="L335" s="3">
        <f t="shared" si="1296"/>
        <v>106537.092</v>
      </c>
      <c r="M335" s="3">
        <f>M46+M84+M85+M86+M87+M88+M89+M90+M96</f>
        <v>0</v>
      </c>
      <c r="N335" s="3">
        <f t="shared" si="1297"/>
        <v>106537.092</v>
      </c>
      <c r="O335" s="3">
        <f>O46+O84+O85+O86+O87+O88+O89+O90+O96+O102</f>
        <v>-16000</v>
      </c>
      <c r="P335" s="3">
        <f t="shared" si="1298"/>
        <v>90537.092000000004</v>
      </c>
      <c r="Q335" s="3">
        <f>Q46+Q84+Q85+Q86+Q87+Q88+Q89+Q90+Q96+Q102</f>
        <v>0</v>
      </c>
      <c r="R335" s="3">
        <f t="shared" si="1157"/>
        <v>90537.092000000004</v>
      </c>
      <c r="S335" s="35">
        <f>S46+S84+S85+S86+S87+S88+S89+S90+S96+S102</f>
        <v>0</v>
      </c>
      <c r="T335" s="3">
        <f t="shared" si="1299"/>
        <v>90537.092000000004</v>
      </c>
      <c r="U335" s="30">
        <f>U46+U84+U85+U86+U87+U88+U89+U90+U96+U102+U57</f>
        <v>29984.344000000005</v>
      </c>
      <c r="V335" s="35">
        <f t="shared" si="1300"/>
        <v>120521.43600000002</v>
      </c>
      <c r="W335" s="3">
        <f>W46+W84+W85+W86+W87+W88+W89+W90+W91+W92+W93</f>
        <v>16000</v>
      </c>
      <c r="X335" s="3">
        <f>X46+X84+X85+X86+X87+X88+X89+X90+X91+X92+X93</f>
        <v>0</v>
      </c>
      <c r="Y335" s="3">
        <f t="shared" si="1012"/>
        <v>16000</v>
      </c>
      <c r="Z335" s="3">
        <f>Z46+Z84+Z85+Z86+Z87+Z88+Z89+Z90+Z91+Z92+Z93</f>
        <v>0</v>
      </c>
      <c r="AA335" s="3">
        <f t="shared" si="1301"/>
        <v>16000</v>
      </c>
      <c r="AB335" s="3">
        <f>AB46+AB84+AB85+AB86+AB87+AB88+AB89+AB90+AB96</f>
        <v>0</v>
      </c>
      <c r="AC335" s="3">
        <f t="shared" si="1302"/>
        <v>16000</v>
      </c>
      <c r="AD335" s="3">
        <f>AD46+AD84+AD85+AD86+AD87+AD88+AD89+AD90+AD96</f>
        <v>0</v>
      </c>
      <c r="AE335" s="3">
        <f t="shared" si="1303"/>
        <v>16000</v>
      </c>
      <c r="AF335" s="3">
        <f>AF46+AF84+AF85+AF86+AF87+AF88+AF89+AF90+AF96+AF102</f>
        <v>16000.000000000002</v>
      </c>
      <c r="AG335" s="3">
        <f t="shared" si="1304"/>
        <v>32000</v>
      </c>
      <c r="AH335" s="3">
        <f>AH46+AH84+AH85+AH86+AH87+AH88+AH89+AH90+AH96+AH102</f>
        <v>-2742.6869999999999</v>
      </c>
      <c r="AI335" s="3">
        <f t="shared" si="1164"/>
        <v>29257.313000000002</v>
      </c>
      <c r="AJ335" s="35">
        <f>AJ46+AJ84+AJ85+AJ86+AJ87+AJ88+AJ89+AJ90+AJ96+AJ102</f>
        <v>0</v>
      </c>
      <c r="AK335" s="3">
        <f t="shared" si="1305"/>
        <v>29257.313000000002</v>
      </c>
      <c r="AL335" s="30">
        <f>AL46+AL84+AL85+AL86+AL87+AL88+AL89+AL90+AL96+AL102+AL57</f>
        <v>0</v>
      </c>
      <c r="AM335" s="35">
        <f t="shared" si="1306"/>
        <v>29257.313000000002</v>
      </c>
      <c r="AN335" s="3">
        <f>AN46+AN84+AN85+AN86+AN87+AN88+AN89+AN90+AN91+AN92+AN93</f>
        <v>40868.6</v>
      </c>
      <c r="AO335" s="3">
        <f>AO46+AO84+AO85+AO86+AO87+AO88+AO89+AO90+AO91+AO92+AO93</f>
        <v>0</v>
      </c>
      <c r="AP335" s="3">
        <f t="shared" si="1013"/>
        <v>40868.6</v>
      </c>
      <c r="AQ335" s="3">
        <f>AQ46+AQ84+AQ85+AQ86+AQ87+AQ88+AQ89+AQ90+AQ91+AQ92+AQ93</f>
        <v>0</v>
      </c>
      <c r="AR335" s="3">
        <f t="shared" si="1307"/>
        <v>40868.6</v>
      </c>
      <c r="AS335" s="3">
        <f>AS46+AS84+AS85+AS86+AS87+AS88+AS89+AS90+AS96</f>
        <v>0</v>
      </c>
      <c r="AT335" s="3">
        <f t="shared" si="1308"/>
        <v>40868.6</v>
      </c>
      <c r="AU335" s="3">
        <f>AU46+AU84+AU85+AU86+AU87+AU88+AU89+AU90+AU96</f>
        <v>0</v>
      </c>
      <c r="AV335" s="3">
        <f t="shared" si="1309"/>
        <v>40868.6</v>
      </c>
      <c r="AW335" s="3">
        <f>AW46+AW84+AW85+AW86+AW87+AW88+AW89+AW90+AW96+AW102</f>
        <v>0</v>
      </c>
      <c r="AX335" s="3">
        <f t="shared" si="1310"/>
        <v>40868.6</v>
      </c>
      <c r="AY335" s="3">
        <f>AY46+AY84+AY85+AY86+AY87+AY88+AY89+AY90+AY96+AY102</f>
        <v>0</v>
      </c>
      <c r="AZ335" s="3">
        <f t="shared" si="1170"/>
        <v>40868.6</v>
      </c>
      <c r="BA335" s="30">
        <f>BA46+BA84+BA85+BA86+BA87+BA88+BA89+BA90+BA96+BA102+BA57</f>
        <v>0</v>
      </c>
      <c r="BB335" s="35">
        <f t="shared" si="1311"/>
        <v>40868.6</v>
      </c>
      <c r="BC335" s="82"/>
      <c r="BD335" s="82"/>
    </row>
    <row r="336" spans="1:56" x14ac:dyDescent="0.3">
      <c r="A336" s="115"/>
      <c r="B336" s="104" t="s">
        <v>248</v>
      </c>
      <c r="C336" s="112"/>
      <c r="D336" s="3">
        <f>D237</f>
        <v>283733.40000000002</v>
      </c>
      <c r="E336" s="3">
        <f>E237</f>
        <v>0</v>
      </c>
      <c r="F336" s="3">
        <f t="shared" si="1011"/>
        <v>283733.40000000002</v>
      </c>
      <c r="G336" s="3">
        <f>G237</f>
        <v>0</v>
      </c>
      <c r="H336" s="3">
        <f t="shared" si="1294"/>
        <v>283733.40000000002</v>
      </c>
      <c r="I336" s="3">
        <f>I237</f>
        <v>0</v>
      </c>
      <c r="J336" s="3">
        <f t="shared" si="1295"/>
        <v>283733.40000000002</v>
      </c>
      <c r="K336" s="3">
        <f>K237</f>
        <v>25817.919999999998</v>
      </c>
      <c r="L336" s="3">
        <f t="shared" si="1296"/>
        <v>309551.32</v>
      </c>
      <c r="M336" s="3">
        <f>M237</f>
        <v>0</v>
      </c>
      <c r="N336" s="3">
        <f t="shared" si="1297"/>
        <v>309551.32</v>
      </c>
      <c r="O336" s="3">
        <f>O237</f>
        <v>0</v>
      </c>
      <c r="P336" s="3">
        <f t="shared" si="1298"/>
        <v>309551.32</v>
      </c>
      <c r="Q336" s="3">
        <f>Q237</f>
        <v>0</v>
      </c>
      <c r="R336" s="3">
        <f t="shared" si="1157"/>
        <v>309551.32</v>
      </c>
      <c r="S336" s="35">
        <f>S237</f>
        <v>0</v>
      </c>
      <c r="T336" s="3">
        <f t="shared" si="1299"/>
        <v>309551.32</v>
      </c>
      <c r="U336" s="30">
        <f>U237+U321</f>
        <v>0</v>
      </c>
      <c r="V336" s="35">
        <f t="shared" si="1300"/>
        <v>309551.32</v>
      </c>
      <c r="W336" s="3">
        <f>W237</f>
        <v>0</v>
      </c>
      <c r="X336" s="3">
        <f>X237</f>
        <v>0</v>
      </c>
      <c r="Y336" s="3">
        <f t="shared" si="1012"/>
        <v>0</v>
      </c>
      <c r="Z336" s="3">
        <f>Z237</f>
        <v>0</v>
      </c>
      <c r="AA336" s="3">
        <f t="shared" si="1301"/>
        <v>0</v>
      </c>
      <c r="AB336" s="3">
        <f>AB237</f>
        <v>0</v>
      </c>
      <c r="AC336" s="3">
        <f t="shared" si="1302"/>
        <v>0</v>
      </c>
      <c r="AD336" s="3">
        <f>AD237</f>
        <v>0</v>
      </c>
      <c r="AE336" s="3">
        <f t="shared" si="1303"/>
        <v>0</v>
      </c>
      <c r="AF336" s="3">
        <f>AF237</f>
        <v>0</v>
      </c>
      <c r="AG336" s="3">
        <f t="shared" si="1304"/>
        <v>0</v>
      </c>
      <c r="AH336" s="3">
        <f>AH237</f>
        <v>0</v>
      </c>
      <c r="AI336" s="3">
        <f t="shared" si="1164"/>
        <v>0</v>
      </c>
      <c r="AJ336" s="35">
        <f>AJ237</f>
        <v>0</v>
      </c>
      <c r="AK336" s="3">
        <f t="shared" si="1305"/>
        <v>0</v>
      </c>
      <c r="AL336" s="30">
        <f>AL237+AL321</f>
        <v>285000</v>
      </c>
      <c r="AM336" s="35">
        <f t="shared" si="1306"/>
        <v>285000</v>
      </c>
      <c r="AN336" s="3">
        <f>AN237</f>
        <v>0</v>
      </c>
      <c r="AO336" s="3">
        <f>AO237</f>
        <v>0</v>
      </c>
      <c r="AP336" s="3">
        <f t="shared" si="1013"/>
        <v>0</v>
      </c>
      <c r="AQ336" s="3">
        <f>AQ237</f>
        <v>0</v>
      </c>
      <c r="AR336" s="3">
        <f t="shared" si="1307"/>
        <v>0</v>
      </c>
      <c r="AS336" s="3">
        <f>AS237</f>
        <v>0</v>
      </c>
      <c r="AT336" s="3">
        <f t="shared" si="1308"/>
        <v>0</v>
      </c>
      <c r="AU336" s="3">
        <f>AU237</f>
        <v>0</v>
      </c>
      <c r="AV336" s="3">
        <f t="shared" si="1309"/>
        <v>0</v>
      </c>
      <c r="AW336" s="3">
        <f>AW237</f>
        <v>0</v>
      </c>
      <c r="AX336" s="3">
        <f t="shared" si="1310"/>
        <v>0</v>
      </c>
      <c r="AY336" s="3">
        <f>AY237</f>
        <v>0</v>
      </c>
      <c r="AZ336" s="3">
        <f t="shared" si="1170"/>
        <v>0</v>
      </c>
      <c r="BA336" s="30">
        <f>BA237+BA321</f>
        <v>0</v>
      </c>
      <c r="BB336" s="35">
        <f t="shared" si="1311"/>
        <v>0</v>
      </c>
      <c r="BC336" s="82"/>
      <c r="BD336" s="82"/>
    </row>
    <row r="337" spans="1:56" x14ac:dyDescent="0.3">
      <c r="A337" s="115"/>
      <c r="B337" s="104" t="s">
        <v>300</v>
      </c>
      <c r="C337" s="112"/>
      <c r="D337" s="3">
        <f>D114</f>
        <v>9847.7000000000007</v>
      </c>
      <c r="E337" s="3">
        <f>E114</f>
        <v>0</v>
      </c>
      <c r="F337" s="3">
        <f t="shared" si="1011"/>
        <v>9847.7000000000007</v>
      </c>
      <c r="G337" s="3">
        <f>G114+G112+G126+G128+G130+G119+G121+G123</f>
        <v>35864.659</v>
      </c>
      <c r="H337" s="3">
        <f t="shared" si="1294"/>
        <v>45712.358999999997</v>
      </c>
      <c r="I337" s="3">
        <f>I114+I112+I126+I128+I130+I119+I121+I123</f>
        <v>0</v>
      </c>
      <c r="J337" s="3">
        <f t="shared" si="1295"/>
        <v>45712.358999999997</v>
      </c>
      <c r="K337" s="3">
        <f>K114+K112+K126+K128+K130+K119+K121+K123</f>
        <v>0</v>
      </c>
      <c r="L337" s="3">
        <f t="shared" si="1296"/>
        <v>45712.358999999997</v>
      </c>
      <c r="M337" s="3">
        <f>M114+M112+M126+M128+M130+M119+M121+M123</f>
        <v>0</v>
      </c>
      <c r="N337" s="3">
        <f t="shared" si="1297"/>
        <v>45712.358999999997</v>
      </c>
      <c r="O337" s="3">
        <f>O114+O112+O126+O128+O130+O119+O121+O123</f>
        <v>8606.9120000000003</v>
      </c>
      <c r="P337" s="3">
        <f t="shared" si="1298"/>
        <v>54319.270999999993</v>
      </c>
      <c r="Q337" s="3">
        <f>Q114+Q112+Q126+Q128+Q130+Q119+Q121+Q123</f>
        <v>-28897</v>
      </c>
      <c r="R337" s="3">
        <f t="shared" si="1157"/>
        <v>25422.270999999993</v>
      </c>
      <c r="S337" s="35">
        <f>S114+S112+S126+S128+S130+S119+S121+S123</f>
        <v>0</v>
      </c>
      <c r="T337" s="3">
        <f t="shared" si="1299"/>
        <v>25422.270999999993</v>
      </c>
      <c r="U337" s="30">
        <f>U114+U112+U126+U128+U130+U119+U121+U123</f>
        <v>-9847.7000000000007</v>
      </c>
      <c r="V337" s="35">
        <f t="shared" si="1300"/>
        <v>15574.570999999993</v>
      </c>
      <c r="W337" s="3">
        <f>W114</f>
        <v>0</v>
      </c>
      <c r="X337" s="3">
        <f>X114</f>
        <v>0</v>
      </c>
      <c r="Y337" s="3">
        <f t="shared" si="1012"/>
        <v>0</v>
      </c>
      <c r="Z337" s="3">
        <f>Z114+Z112+Z126+Z128+Z130+Z119+Z121+Z123</f>
        <v>0</v>
      </c>
      <c r="AA337" s="3">
        <f t="shared" si="1301"/>
        <v>0</v>
      </c>
      <c r="AB337" s="3">
        <f>AB114+AB112+AB126+AB128+AB130+AB119+AB121+AB123</f>
        <v>0</v>
      </c>
      <c r="AC337" s="3">
        <f t="shared" si="1302"/>
        <v>0</v>
      </c>
      <c r="AD337" s="3">
        <f>AD114+AD112+AD126+AD128+AD130+AD119+AD121+AD123</f>
        <v>0</v>
      </c>
      <c r="AE337" s="3">
        <f t="shared" si="1303"/>
        <v>0</v>
      </c>
      <c r="AF337" s="3">
        <f>AF114+AF112+AF126+AF128+AF130+AF119+AF121+AF123</f>
        <v>0</v>
      </c>
      <c r="AG337" s="3">
        <f t="shared" si="1304"/>
        <v>0</v>
      </c>
      <c r="AH337" s="3">
        <f>AH114+AH112+AH126+AH128+AH130+AH119+AH121+AH123</f>
        <v>0</v>
      </c>
      <c r="AI337" s="3">
        <f t="shared" si="1164"/>
        <v>0</v>
      </c>
      <c r="AJ337" s="35">
        <f>AJ114+AJ112+AJ126+AJ128+AJ130+AJ119+AJ121+AJ123</f>
        <v>0</v>
      </c>
      <c r="AK337" s="3">
        <f t="shared" si="1305"/>
        <v>0</v>
      </c>
      <c r="AL337" s="30">
        <f>AL114+AL112+AL126+AL128+AL130+AL119+AL121+AL123</f>
        <v>2697</v>
      </c>
      <c r="AM337" s="35">
        <f t="shared" si="1306"/>
        <v>2697</v>
      </c>
      <c r="AN337" s="3">
        <f>AN114</f>
        <v>0</v>
      </c>
      <c r="AO337" s="3">
        <f>AO114</f>
        <v>0</v>
      </c>
      <c r="AP337" s="3">
        <f t="shared" si="1013"/>
        <v>0</v>
      </c>
      <c r="AQ337" s="3">
        <f>AQ114+AQ112+AQ126+AQ128+AQ130+AQ119+AQ121+AQ123</f>
        <v>0</v>
      </c>
      <c r="AR337" s="3">
        <f t="shared" si="1307"/>
        <v>0</v>
      </c>
      <c r="AS337" s="3">
        <f>AS114+AS112+AS126+AS128+AS130+AS119+AS121+AS123</f>
        <v>0</v>
      </c>
      <c r="AT337" s="3">
        <f t="shared" si="1308"/>
        <v>0</v>
      </c>
      <c r="AU337" s="3">
        <f>AU114+AU112+AU126+AU128+AU130+AU119+AU121+AU123</f>
        <v>0</v>
      </c>
      <c r="AV337" s="3">
        <f t="shared" si="1309"/>
        <v>0</v>
      </c>
      <c r="AW337" s="3">
        <f>AW114+AW112+AW126+AW128+AW130+AW119+AW121+AW123</f>
        <v>0</v>
      </c>
      <c r="AX337" s="3">
        <f t="shared" si="1310"/>
        <v>0</v>
      </c>
      <c r="AY337" s="3">
        <f>AY114+AY112+AY126+AY128+AY130+AY119+AY121+AY123</f>
        <v>0</v>
      </c>
      <c r="AZ337" s="3">
        <f t="shared" si="1170"/>
        <v>0</v>
      </c>
      <c r="BA337" s="30">
        <f>BA114+BA112+BA126+BA128+BA130+BA119+BA121+BA123</f>
        <v>6293</v>
      </c>
      <c r="BB337" s="35">
        <f t="shared" si="1311"/>
        <v>6293</v>
      </c>
      <c r="BC337" s="82"/>
      <c r="BD337" s="82"/>
    </row>
    <row r="338" spans="1:56" x14ac:dyDescent="0.3">
      <c r="A338" s="115"/>
      <c r="B338" s="104" t="s">
        <v>310</v>
      </c>
      <c r="C338" s="112"/>
      <c r="D338" s="3"/>
      <c r="E338" s="3">
        <f>E312</f>
        <v>637.66300000000001</v>
      </c>
      <c r="F338" s="3">
        <f t="shared" si="1011"/>
        <v>637.66300000000001</v>
      </c>
      <c r="G338" s="3">
        <f>G312</f>
        <v>0</v>
      </c>
      <c r="H338" s="3">
        <f t="shared" si="1294"/>
        <v>637.66300000000001</v>
      </c>
      <c r="I338" s="3">
        <f>I312</f>
        <v>0</v>
      </c>
      <c r="J338" s="3">
        <f t="shared" si="1295"/>
        <v>637.66300000000001</v>
      </c>
      <c r="K338" s="3">
        <f>K312</f>
        <v>0</v>
      </c>
      <c r="L338" s="3">
        <f t="shared" si="1296"/>
        <v>637.66300000000001</v>
      </c>
      <c r="M338" s="3">
        <f>M312</f>
        <v>0</v>
      </c>
      <c r="N338" s="3">
        <f t="shared" si="1297"/>
        <v>637.66300000000001</v>
      </c>
      <c r="O338" s="3">
        <f>O312</f>
        <v>0</v>
      </c>
      <c r="P338" s="3">
        <f t="shared" si="1298"/>
        <v>637.66300000000001</v>
      </c>
      <c r="Q338" s="3">
        <f>Q312</f>
        <v>0</v>
      </c>
      <c r="R338" s="3">
        <f t="shared" si="1157"/>
        <v>637.66300000000001</v>
      </c>
      <c r="S338" s="35">
        <f>S312</f>
        <v>0</v>
      </c>
      <c r="T338" s="3">
        <f t="shared" si="1299"/>
        <v>637.66300000000001</v>
      </c>
      <c r="U338" s="30">
        <f>U312</f>
        <v>-32.304000000000002</v>
      </c>
      <c r="V338" s="35">
        <f t="shared" si="1300"/>
        <v>605.35900000000004</v>
      </c>
      <c r="W338" s="3"/>
      <c r="X338" s="3">
        <f>X312</f>
        <v>0</v>
      </c>
      <c r="Y338" s="3">
        <f t="shared" si="1012"/>
        <v>0</v>
      </c>
      <c r="Z338" s="3">
        <f>Z312</f>
        <v>0</v>
      </c>
      <c r="AA338" s="3">
        <f t="shared" si="1301"/>
        <v>0</v>
      </c>
      <c r="AB338" s="3">
        <f>AB312</f>
        <v>0</v>
      </c>
      <c r="AC338" s="3">
        <f t="shared" si="1302"/>
        <v>0</v>
      </c>
      <c r="AD338" s="3">
        <f>AD312</f>
        <v>0</v>
      </c>
      <c r="AE338" s="3">
        <f t="shared" si="1303"/>
        <v>0</v>
      </c>
      <c r="AF338" s="3">
        <f>AF312</f>
        <v>0</v>
      </c>
      <c r="AG338" s="3">
        <f t="shared" si="1304"/>
        <v>0</v>
      </c>
      <c r="AH338" s="3">
        <f>AH312</f>
        <v>0</v>
      </c>
      <c r="AI338" s="3">
        <f t="shared" si="1164"/>
        <v>0</v>
      </c>
      <c r="AJ338" s="35">
        <f>AJ312</f>
        <v>0</v>
      </c>
      <c r="AK338" s="3">
        <f t="shared" si="1305"/>
        <v>0</v>
      </c>
      <c r="AL338" s="30">
        <f>AL312</f>
        <v>0</v>
      </c>
      <c r="AM338" s="35">
        <f t="shared" si="1306"/>
        <v>0</v>
      </c>
      <c r="AN338" s="3"/>
      <c r="AO338" s="3">
        <f>AO312</f>
        <v>0</v>
      </c>
      <c r="AP338" s="3">
        <f t="shared" si="1013"/>
        <v>0</v>
      </c>
      <c r="AQ338" s="3">
        <f>AQ312</f>
        <v>0</v>
      </c>
      <c r="AR338" s="3">
        <f>AP338+AQ338</f>
        <v>0</v>
      </c>
      <c r="AS338" s="3">
        <f>AS312</f>
        <v>0</v>
      </c>
      <c r="AT338" s="3">
        <f t="shared" si="1308"/>
        <v>0</v>
      </c>
      <c r="AU338" s="3">
        <f>AU312</f>
        <v>0</v>
      </c>
      <c r="AV338" s="3">
        <f t="shared" si="1309"/>
        <v>0</v>
      </c>
      <c r="AW338" s="3">
        <f>AW312</f>
        <v>0</v>
      </c>
      <c r="AX338" s="3">
        <f t="shared" si="1310"/>
        <v>0</v>
      </c>
      <c r="AY338" s="3">
        <f t="shared" ref="AY338:BA338" si="1312">AY312</f>
        <v>0</v>
      </c>
      <c r="AZ338" s="3">
        <f t="shared" si="1170"/>
        <v>0</v>
      </c>
      <c r="BA338" s="30">
        <f t="shared" si="1312"/>
        <v>0</v>
      </c>
      <c r="BB338" s="35">
        <f t="shared" si="1311"/>
        <v>0</v>
      </c>
      <c r="BC338" s="82"/>
      <c r="BD338" s="82"/>
    </row>
    <row r="339" spans="1:56" s="5" customFormat="1" hidden="1" x14ac:dyDescent="0.3">
      <c r="A339" s="21"/>
      <c r="B339" s="75" t="s">
        <v>357</v>
      </c>
      <c r="C339" s="76"/>
      <c r="D339" s="22"/>
      <c r="E339" s="22"/>
      <c r="F339" s="22"/>
      <c r="G339" s="22"/>
      <c r="H339" s="22"/>
      <c r="I339" s="22"/>
      <c r="J339" s="22"/>
      <c r="K339" s="3">
        <f>K317</f>
        <v>300000</v>
      </c>
      <c r="L339" s="3">
        <f t="shared" si="1296"/>
        <v>300000</v>
      </c>
      <c r="M339" s="3">
        <f>M317</f>
        <v>0</v>
      </c>
      <c r="N339" s="3">
        <f t="shared" si="1297"/>
        <v>300000</v>
      </c>
      <c r="O339" s="3">
        <f>O317</f>
        <v>0</v>
      </c>
      <c r="P339" s="3">
        <f t="shared" si="1298"/>
        <v>300000</v>
      </c>
      <c r="Q339" s="3">
        <f>Q317</f>
        <v>0</v>
      </c>
      <c r="R339" s="3">
        <f t="shared" si="1157"/>
        <v>300000</v>
      </c>
      <c r="S339" s="35">
        <f>S317</f>
        <v>0</v>
      </c>
      <c r="T339" s="3">
        <f>R339+S339</f>
        <v>300000</v>
      </c>
      <c r="U339" s="30">
        <f>U317</f>
        <v>-300000</v>
      </c>
      <c r="V339" s="3">
        <f t="shared" si="1300"/>
        <v>0</v>
      </c>
      <c r="W339" s="22"/>
      <c r="X339" s="22"/>
      <c r="Y339" s="22"/>
      <c r="Z339" s="22"/>
      <c r="AA339" s="22"/>
      <c r="AB339" s="3">
        <f>AB317</f>
        <v>0</v>
      </c>
      <c r="AC339" s="3">
        <f t="shared" si="1302"/>
        <v>0</v>
      </c>
      <c r="AD339" s="3">
        <f>AD317</f>
        <v>0</v>
      </c>
      <c r="AE339" s="3">
        <f t="shared" si="1303"/>
        <v>0</v>
      </c>
      <c r="AF339" s="3">
        <f>AF317</f>
        <v>0</v>
      </c>
      <c r="AG339" s="3">
        <f t="shared" si="1304"/>
        <v>0</v>
      </c>
      <c r="AH339" s="3">
        <f>AH317</f>
        <v>0</v>
      </c>
      <c r="AI339" s="3">
        <f t="shared" si="1164"/>
        <v>0</v>
      </c>
      <c r="AJ339" s="35">
        <f>AJ317</f>
        <v>0</v>
      </c>
      <c r="AK339" s="3">
        <f t="shared" si="1305"/>
        <v>0</v>
      </c>
      <c r="AL339" s="30">
        <f>AL317</f>
        <v>0</v>
      </c>
      <c r="AM339" s="3">
        <f t="shared" si="1306"/>
        <v>0</v>
      </c>
      <c r="AN339" s="22"/>
      <c r="AO339" s="22"/>
      <c r="AP339" s="22"/>
      <c r="AQ339" s="22"/>
      <c r="AR339" s="3">
        <f>AP339+AQ339</f>
        <v>0</v>
      </c>
      <c r="AS339" s="3">
        <f>AS317</f>
        <v>0</v>
      </c>
      <c r="AT339" s="3">
        <f t="shared" si="1308"/>
        <v>0</v>
      </c>
      <c r="AU339" s="3">
        <f>AU317</f>
        <v>0</v>
      </c>
      <c r="AV339" s="3">
        <f t="shared" si="1309"/>
        <v>0</v>
      </c>
      <c r="AW339" s="3">
        <f>AW317</f>
        <v>0</v>
      </c>
      <c r="AX339" s="3">
        <f t="shared" si="1310"/>
        <v>0</v>
      </c>
      <c r="AY339" s="3">
        <f t="shared" ref="AY339:BA339" si="1313">AY317</f>
        <v>0</v>
      </c>
      <c r="AZ339" s="3">
        <f t="shared" si="1170"/>
        <v>0</v>
      </c>
      <c r="BA339" s="30">
        <f t="shared" si="1313"/>
        <v>0</v>
      </c>
      <c r="BB339" s="3">
        <f t="shared" si="1311"/>
        <v>0</v>
      </c>
      <c r="BD339" s="5">
        <v>0</v>
      </c>
    </row>
    <row r="340" spans="1:56" x14ac:dyDescent="0.3">
      <c r="P340" s="9"/>
      <c r="R340" s="9"/>
      <c r="T340" s="9">
        <f>T325-T332-T333-T334-T335-T336-T337-T338-T339</f>
        <v>2.7357600629329681E-9</v>
      </c>
      <c r="U340" s="9">
        <f t="shared" ref="U340:BB340" si="1314">U325-U332-U333-U334-U335-U336-U337-U338-U339</f>
        <v>0</v>
      </c>
      <c r="V340" s="36"/>
      <c r="W340" s="9">
        <f t="shared" si="1314"/>
        <v>-1.3969838619232178E-9</v>
      </c>
      <c r="X340" s="9">
        <f t="shared" si="1314"/>
        <v>0</v>
      </c>
      <c r="Y340" s="9">
        <f t="shared" si="1314"/>
        <v>-1.3969838619232178E-9</v>
      </c>
      <c r="Z340" s="9">
        <f t="shared" si="1314"/>
        <v>2.1827872842550278E-11</v>
      </c>
      <c r="AA340" s="9">
        <f t="shared" si="1314"/>
        <v>-1.862645149230957E-9</v>
      </c>
      <c r="AB340" s="9">
        <f t="shared" si="1314"/>
        <v>0</v>
      </c>
      <c r="AC340" s="9">
        <f t="shared" si="1314"/>
        <v>-1.862645149230957E-9</v>
      </c>
      <c r="AD340" s="9">
        <f t="shared" si="1314"/>
        <v>0</v>
      </c>
      <c r="AE340" s="9">
        <f t="shared" si="1314"/>
        <v>-1.862645149230957E-9</v>
      </c>
      <c r="AF340" s="9">
        <f t="shared" si="1314"/>
        <v>-1.8189894035458565E-12</v>
      </c>
      <c r="AG340" s="9">
        <f t="shared" si="1314"/>
        <v>-1.862645149230957E-9</v>
      </c>
      <c r="AH340" s="9">
        <f t="shared" si="1314"/>
        <v>-5.4569682106375694E-12</v>
      </c>
      <c r="AI340" s="9">
        <f t="shared" si="1314"/>
        <v>-1.3169483281672001E-9</v>
      </c>
      <c r="AJ340" s="9">
        <f t="shared" si="1314"/>
        <v>5.6843418860808015E-14</v>
      </c>
      <c r="AK340" s="9">
        <f t="shared" si="1314"/>
        <v>-2.2482709027826786E-9</v>
      </c>
      <c r="AL340" s="9">
        <f t="shared" si="1314"/>
        <v>0</v>
      </c>
      <c r="AM340" s="36"/>
      <c r="AN340" s="9">
        <f t="shared" si="1314"/>
        <v>-8.3673512563109398E-10</v>
      </c>
      <c r="AO340" s="9">
        <f t="shared" si="1314"/>
        <v>0</v>
      </c>
      <c r="AP340" s="9">
        <f t="shared" si="1314"/>
        <v>-8.3673512563109398E-10</v>
      </c>
      <c r="AQ340" s="9">
        <f t="shared" si="1314"/>
        <v>0</v>
      </c>
      <c r="AR340" s="9">
        <f t="shared" si="1314"/>
        <v>-1.7680577002465725E-9</v>
      </c>
      <c r="AS340" s="9">
        <f t="shared" si="1314"/>
        <v>0</v>
      </c>
      <c r="AT340" s="9">
        <f t="shared" si="1314"/>
        <v>-1.7680577002465725E-9</v>
      </c>
      <c r="AU340" s="9">
        <f t="shared" si="1314"/>
        <v>0</v>
      </c>
      <c r="AV340" s="9">
        <f t="shared" si="1314"/>
        <v>-1.7680577002465725E-9</v>
      </c>
      <c r="AW340" s="9">
        <f t="shared" si="1314"/>
        <v>0</v>
      </c>
      <c r="AX340" s="9">
        <f t="shared" si="1314"/>
        <v>-1.7680577002465725E-9</v>
      </c>
      <c r="AY340" s="9">
        <f t="shared" si="1314"/>
        <v>2.9103830456733704E-11</v>
      </c>
      <c r="AZ340" s="9">
        <f t="shared" si="1314"/>
        <v>-8.3673512563109398E-10</v>
      </c>
      <c r="BA340" s="9">
        <f t="shared" si="1314"/>
        <v>0</v>
      </c>
      <c r="BB340" s="36"/>
      <c r="BD340" s="82"/>
    </row>
    <row r="341" spans="1:56" x14ac:dyDescent="0.3">
      <c r="D341" s="9">
        <f>D23+D28+D33+D38+D41+D44+D46+D49+D54+D63+D66+D69+D73+D77+D81+D83+D84+D85+D86+D87+D88+D89+D90+D91+D92+D93+D94+D95+D96+D99+D101+D102+D109+D110+D111+D112+D113+D114+D115+D116+D117+D118+D119+D120+D121+D122+D123+D124+D125+D126+D127+D128+D129+D130+D131+D132+D135+D149+D152+D154+D155+D156+D157+D158+D159+D162+D166+D168+D169+D170+D171+D172+D173+D174+D182+D186+D190+D194+D198+D202+D207+D211+D215+D219+D223+D227+D231+D235+D239+D241+D242+D243+D244+D247+D251+D255+D259+D264+D269+D273+D275+D288+D294+D295+D297+D298+D299+D300+D301+D302+D303+D304+D306+D307+D308+D309+D311+D312+D319+D204</f>
        <v>3279200.7</v>
      </c>
      <c r="E341" s="9">
        <f>E23+E28+E33+E38+E41+E44+E46+E49+E54+E63+E66+E69+E73+E77+E81+E83+E84+E85+E86+E87+E88+E89+E90+E91+E92+E93+E94+E95+E96+E99+E101+E102+E109+E110+E111+E112+E113+E114+E115+E116+E117+E118+E119+E120+E121+E122+E123+E124+E125+E126+E127+E128+E129+E130+E131+E132+E135+E149+E152+E154+E155+E156+E157+E158+E159+E162+E166+E168+E169+E170+E171+E172+E173+E174+E182+E186+E190+E194+E198+E202+E207+E211+E215+E219+E223+E227+E231+E235+E239+E241+E242+E243+E244+E247+E251+E255+E259+E264+E269+E273+E275+E288+E294+E295+E297+E298+E299+E300+E301+E302+E303+E304+E306+E307+E308+E309+E311+E312+E319+E204</f>
        <v>-109687.58099999999</v>
      </c>
      <c r="F341" s="9">
        <f>F23+F28+F33+F38+F41+F44+F46+F49+F54+F63+F66+F69+F73+F77+F81+F83+F84+F85+F86+F87+F88+F89+F90+F91+F92+F93+F94+F95+F96+F99+F101+F102+F109+F110+F111+F112+F113+F114+F115+F116+F117+F118+F119+F120+F121+F122+F123+F124+F125+F126+F127+F128+F129+F130+F131+F132+F135+F149+F152+F154+F155+F156+F157+F158+F159+F162+F166+F168+F169+F170+F171+F172+F173+F174+F182+F186+F190+F194+F198+F202+F207+F211+F215+F219+F223+F227+F231+F235+F239+F241+F242+F243+F244+F247+F251+F255+F259+F264+F269+F273+F275+F288+F294+F295+F297+F298+F299+F300+F301+F302+F303+F304+F306+F307+F308+F309+F311+F312+F319+F204</f>
        <v>3169513.1190000009</v>
      </c>
      <c r="G341" s="9">
        <f>G23+G28+G33+G38+G41+G44+G46+G49+G54+G63+G66+G69+G73+G77+G81+G83+G84+G85+G86+G87+G88+G89+G90+G91+G92+G93+G94+G95+G96+G99+G101+G102+G109+G110+G111+G112+G113+G114+G115+G116+G117+G118+G119+G120+G121+G122+G123+G124+G125+G126+G127+G128+G129+G130+G131+G132+G135+G149+G152+G154+G155+G156+G157+G158+G159+G162+G166+G168+G169+G170+G171+G172+G173+G174+G182+G186+G190+G194+G198+G202+G207+G211+G215+G219+G223+G227+G231+G235+G239+G241+G242+G243+G244+G247+G251+G255+G259+G264+G269+G273+G275+G288+G294+G295+G297+G298+G299+G300+G301+G302+G303+G304+G306+G307+G308+G309+G311+G312+G319+G204</f>
        <v>141606.01299999998</v>
      </c>
      <c r="H341" s="9">
        <f>H23+H28+H33+H38+H41+H44+H46+H49+H54+H63+H66+H69+H73+H77+H81+H83+H84+H85+H86+H87+H88+H89+H90+H91+H92+H93+H94+H95+H96+H99+H101+H102+H109+H110+H111+H112+H113+H114+H115+H116+H117+H118+H119+H120+H121+H122+H123+H124+H125+H126+H127+H128+H129+H130+H131+H132+H135+H149+H152+H154+H155+H156+H157+H158+H159+H162+H166+H168+H169+H170+H171+H172+H173+H174+H182+H186+H190+H194+H198+H202+H207+H211+H215+H219+H223+H227+H231+H235+H239+H241+H242+H243+H244+H247+H251+H255+H259+H264+H269+H273+H275+H288+H294+H295+H297+H298+H299+H300+H301+H302+H303+H304+H306+H307+H308+H309+H311+H312+H319+H204</f>
        <v>3311119.1319999998</v>
      </c>
      <c r="I341" s="9">
        <f>I23+I28+I33+I38+I41+I44+I46+I49+I54+I63+I66+I69+I73+I77+I81+I83+I84+I85+I86+I87+I88+I89+I90+I91+I92+I93+I94+I95+I96+I99+I101+I102+I109+I110+I111+I112+I113+I114+I115+I116+I117+I118+I119+I120+I121+I122+I123+I124+I125+I126+I127+I128+I129+I130+I131+I132+I135+I149+I152+I154+I155+I156+I157+I158+I159+I162+I166+I168+I169+I170+I171+I172+I173+I174+I182+I186+I190+I194+I198+I202+I207+I211+I215+I219+I223+I227+I231+I235+I239+I241+I242+I243+I244+I247+I251+I255+I259+I264+I269+I273+I275+I288+I294+I295+I297+I298+I299+I300+I301+I302+I303+I304+I306+I307+I308+I309+I311+I312+I319+I204</f>
        <v>3673.8</v>
      </c>
      <c r="J341" s="9">
        <f>J23+J28+J33+J38+J41+J44+J46+J49+J54+J63+J66+J69+J73+J77+J81+J83+J84+J85+J86+J87+J88+J89+J90+J91+J92+J93+J94+J95+J96+J99+J101+J102+J109+J110+J111+J112+J113+J114+J115+J116+J117+J118+J119+J120+J121+J122+J123+J124+J125+J126+J127+J128+J129+J130+J131+J132+J135+J149+J152+J154+J155+J156+J157+J158+J159+J162+J166+J168+J169+J170+J171+J172+J173+J174+J182+J186+J190+J194+J198+J202+J207+J211+J215+J219+J223+J227+J231+J235+J239+J241+J242+J243+J244+J247+J251+J255+J259+J264+J269+J273+J275+J288+J294+J295+J297+J298+J299+J300+J301+J302+J303+J304+J306+J307+J308+J309+J311+J312+J319+J204</f>
        <v>3314792.9319999996</v>
      </c>
      <c r="K341" s="9">
        <f>K23+K28+K33+K38+K41+K44+K46+K49+K54+K63+K66+K69+K73+K77+K81+K83+K84+K85+K86+K87+K88+K89+K90+K91+K92+K93+K94+K95+K96+K99+K101+K102+K109+K110+K111+K112+K113+K114+K115+K116+K117+K118+K119+K120+K121+K122+K123+K124+K125+K126+K127+K128+K129+K130+K131+K132+K135+K149+K152+K154+K155+K156+K157+K158+K159+K162+K166+K168+K169+K170+K171+K172+K173+K174+K182+K186+K190+K194+K198+K202+K207+K211+K215+K219+K223+K227+K231+K235+K239+K241+K242+K243+K244+K247+K251+K255+K259+K264+K269+K273+K275+K288+K294+K295+K297+K298+K299+K300+K301+K302+K303+K304+K306+K307+K308+K309+K311+K312+K319+K204</f>
        <v>225599.345</v>
      </c>
      <c r="L341" s="9">
        <f>L23+L28+L33+L38+L41+L44+L46+L49+L54+L63+L66+L69+L73+L77+L81+L83+L84+L85+L86+L87+L88+L89+L90+L91+L92+L93+L94+L95+L96+L99+L101+L102+L109+L110+L111+L112+L113+L114+L115+L116+L117+L118+L119+L120+L121+L122+L123+L124+L125+L126+L127+L128+L129+L130+L131+L132+L135+L149+L152+L154+L155+L156+L157+L158+L159+L162+L166+L168+L169+L170+L171+L172+L173+L174+L182+L186+L190+L194+L198+L202+L207+L211+L215+L219+L223+L227+L231+L235+L239+L241+L242+L243+L244+L247+L251+L255+L259+L264+L269+L273+L275+L288+L294+L295+L297+L298+L299+L300+L301+L302+L303+L304+L306+L307+L308+L309+L311+L312+L319+L204</f>
        <v>3540392.2770000002</v>
      </c>
      <c r="M341" s="9">
        <f>M23+M28+M33+M38+M41+M44+M46+M49+M54+M63+M66+M69+M73+M77+M81+M83+M84+M85+M86+M87+M88+M89+M90+M91+M92+M93+M94+M95+M96+M99+M101+M102+M109+M110+M111+M112+M113+M114+M115+M116+M117+M118+M119+M120+M121+M122+M123+M124+M125+M126+M127+M128+M129+M130+M131+M132+M135+M149+M152+M154+M155+M156+M157+M158+M159+M162+M166+M168+M169+M170+M171+M172+M173+M174+M182+M186+M190+M194+M198+M202+M207+M211+M215+M219+M223+M227+M231+M235+M239+M241+M242+M243+M244+M247+M251+M255+M259+M264+M269+M273+M275+M288+M294+M295+M297+M298+M299+M300+M301+M302+M303+M304+M306+M307+M308+M309+M311+M312+M319+M204</f>
        <v>5997.241</v>
      </c>
      <c r="N341" s="9">
        <f>N23+N28+N33+N38+N41+N44+N46+N49+N54+N63+N66+N69+N73+N77+N81+N83+N84+N85+N86+N87+N88+N89+N90+N91+N92+N93+N94+N95+N96+N99+N101+N102+N109+N110+N111+N112+N113+N114+N115+N116+N117+N118+N119+N120+N121+N122+N123+N124+N125+N126+N127+N128+N129+N130+N131+N132+N135+N149+N152+N154+N155+N156+N157+N158+N159+N162+N166+N168+N169+N170+N171+N172+N173+N174+N182+N186+N190+N194+N198+N202+N207+N211+N215+N219+N223+N227+N231+N235+N239+N241+N242+N243+N244+N247+N251+N255+N259+N264+N269+N273+N275+N288+N294+N295+N297+N298+N299+N300+N301+N302+N303+N304+N306+N307+N308+N309+N311+N312+N319+N204</f>
        <v>3546389.5179999997</v>
      </c>
      <c r="O341" s="9">
        <f>O23+O28+O33+O38+O41+O44+O46+O49+O54+O63+O66+O69+O73+O77+O81+O83+O84+O85+O86+O87+O88+O89+O90+O91+O92+O93+O94+O95+O96+O99+O101+O102+O109+O110+O111+O112+O113+O114+O115+O116+O117+O118+O119+O120+O121+O122+O123+O124+O125+O126+O127+O128+O129+O130+O131+O132+O135+O149+O152+O154+O155+O156+O157+O158+O159+O162+O166+O168+O169+O170+O171+O172+O173+O174+O182+O186+O190+O194+O198+O202+O207+O211+O215+O219+O223+O227+O231+O235+O239+O241+O242+O243+O244+O247+O251+O255+O259+O264+O269+O273+O275+O288+O294+O295+O297+O298+O299+O300+O301+O302+O303+O304+O306+O307+O308+O309+O311+O312+O319+O204</f>
        <v>-13340.245999999996</v>
      </c>
      <c r="P341" s="9">
        <f>P23+P28+P33+P38+P41+P44+P46+P49+P54+P63+P66+P69+P73+P77+P81+P83+P84+P85+P86+P87+P88+P89+P90+P91+P92+P93+P94+P95+P96+P99+P101+P102+P109+P110+P111+P112+P113+P114+P115+P116+P117+P118+P119+P120+P121+P122+P123+P124+P125+P126+P127+P128+P129+P130+P131+P132+P135+P149+P152+P154+P155+P156+P157+P158+P159+P162+P166+P168+P169+P170+P171+P172+P173+P174+P182+P186+P190+P194+P198+P202+P207+P211+P215+P219+P223+P227+P231+P235+P239+P241+P242+P243+P244+P247+P251+P255+P259+P264+P269+P273+P275+P288+P294+P295+P297+P298+P299+P300+P301+P302+P303+P304+P306+P307+P308+P309+P311+P312+P319+P204</f>
        <v>3533049.2719999999</v>
      </c>
      <c r="Q341" s="9">
        <f>Q23+Q28+Q33+Q38+Q41+Q44+Q46+Q49+Q54+Q63+Q66+Q69+Q73+Q77+Q81+Q83+Q84+Q85+Q86+Q87+Q88+Q89+Q90+Q91+Q92+Q93+Q94+Q95+Q96+Q99+Q101+Q102+Q109+Q110+Q111+Q112+Q113+Q114+Q115+Q116+Q117+Q118+Q119+Q120+Q121+Q122+Q123+Q124+Q125+Q126+Q127+Q128+Q129+Q130+Q131+Q132+Q135+Q149+Q152+Q154+Q155+Q156+Q157+Q158+Q159+Q162+Q166+Q168+Q169+Q170+Q171+Q172+Q173+Q174+Q182+Q186+Q190+Q194+Q198+Q202+Q207+Q211+Q215+Q219+Q223+Q227+Q231+Q235+Q239+Q241+Q242+Q243+Q244+Q247+Q251+Q255+Q259+Q264+Q269+Q273+Q275+Q288+Q294+Q295+Q297+Q298+Q299+Q300+Q301+Q302+Q303+Q304+Q306+Q307+Q308+Q309+Q311+Q312+Q319+Q204</f>
        <v>-544706.05100000009</v>
      </c>
      <c r="R341" s="9">
        <f>R23+R28+R33+R38+R41+R44+R46+R49+R54+R63+R66+R69+R73+R77+R81+R83+R84+R85+R86+R87+R88+R89+R90+R91+R92+R93+R94+R95+R96+R99+R101+R102+R109+R110+R111+R112+R113+R114+R115+R116+R117+R118+R119+R120+R121+R122+R123+R124+R125+R126+R127+R128+R129+R130+R131+R132+R135+R149+R152+R154+R155+R156+R157+R158+R159+R162+R166+R168+R169+R170+R171+R172+R173+R174+R182+R186+R190+R194+R198+R202+R207+R211+R215+R219+R223+R227+R231+R235+R239+R241+R242+R243+R244+R247+R251+R255+R259+R264+R269+R273+R275+R288+R294+R295+R297+R298+R299+R300+R301+R302+R303+R304+R306+R307+R308+R309+R311+R312+R319+R204</f>
        <v>2988343.2209999999</v>
      </c>
      <c r="S341" s="9">
        <f>S23+S28+S33+S38+S41+S44+S46+S49+S54+S63+S66+S69+S73+S77+S81+S83+S84+S85+S86+S87+S88+S89+S90+S91+S92+S93+S94+S95+S96+S99+S101+S102+S109+S110+S111+S112+S113+S114+S115+S116+S117+S118+S119+S120+S121+S122+S123+S124+S125+S126+S127+S128+S129+S130+S131+S132+S135+S149+S152+S154+S155+S156+S157+S158+S159+S162+S166+S168+S169+S170+S171+S172+S173+S174+S182+S186+S190+S194+S198+S202+S207+S211+S215+S219+S223+S227+S231+S235+S239+S241+S242+S243+S244+S247+S251+S255+S259+S264+S269+S273+S275+S288+S294+S295+S297+S298+S299+S300+S301+S302+S303+S304+S306+S307+S308+S309+S311+S312+S319+S204</f>
        <v>-7724.1070000000009</v>
      </c>
      <c r="T341" s="9">
        <f>T23+T28+T33+T38+T41+T44+T46+T49+T54+T63+T66+T69+T73+T77+T81+T83+T84+T85+T86+T87+T88+T89+T90+T91+T92+T93+T94+T95+T96+T99+T101+T102+T109+T110+T111+T112+T113+T114+T115+T116+T117+T118+T119+T120+T121+T122+T123+T124+T125+T126+T127+T128+T129+T130+T131+T132+T135+T149+T152+T154+T155+T156+T157+T158+T159+T162+T166+T168+T169+T170+T171+T172+T173+T174+T182+T186+T190+T194+T198+T202+T207+T211+T215+T219+T223+T227+T231+T235+T239+T241+T242+T243+T244+T247+T251+T255+T259+T264+T269+T273+T275+T288+T294+T295+T297+T298+T299+T300+T301+T302+T303+T304+T306+T307+T308+T309+T311+T312+T319+T204+T59</f>
        <v>2980619.1140000001</v>
      </c>
      <c r="U341" s="9">
        <f t="shared" ref="U341:BB341" si="1315">U23+U28+U33+U38+U41+U44+U46+U49+U54+U63+U66+U69+U73+U77+U81+U83+U84+U85+U86+U87+U88+U89+U90+U91+U92+U93+U94+U95+U96+U99+U101+U102+U109+U110+U111+U112+U113+U114+U115+U116+U117+U118+U119+U120+U121+U122+U123+U124+U125+U126+U127+U128+U129+U130+U131+U132+U135+U149+U152+U154+U155+U156+U157+U158+U159+U162+U166+U168+U169+U170+U171+U172+U173+U174+U182+U186+U190+U194+U198+U202+U207+U211+U215+U219+U223+U227+U231+U235+U239+U241+U242+U243+U244+U247+U251+U255+U259+U264+U269+U273+U275+U288+U294+U295+U297+U298+U299+U300+U301+U302+U303+U304+U306+U307+U308+U309+U311+U312+U319+U204+U59</f>
        <v>-5550.6879999999956</v>
      </c>
      <c r="V341" s="36"/>
      <c r="W341" s="9">
        <f t="shared" si="1315"/>
        <v>2927384.5000000005</v>
      </c>
      <c r="X341" s="9">
        <f t="shared" si="1315"/>
        <v>0</v>
      </c>
      <c r="Y341" s="9">
        <f t="shared" si="1315"/>
        <v>2927384.5000000005</v>
      </c>
      <c r="Z341" s="9">
        <f t="shared" si="1315"/>
        <v>105373.71</v>
      </c>
      <c r="AA341" s="9">
        <f t="shared" si="1315"/>
        <v>3032758.2100000004</v>
      </c>
      <c r="AB341" s="9">
        <f t="shared" si="1315"/>
        <v>-286762.59999999998</v>
      </c>
      <c r="AC341" s="9">
        <f t="shared" si="1315"/>
        <v>2745995.6100000003</v>
      </c>
      <c r="AD341" s="9">
        <f t="shared" si="1315"/>
        <v>0</v>
      </c>
      <c r="AE341" s="9">
        <f t="shared" si="1315"/>
        <v>2745995.6100000003</v>
      </c>
      <c r="AF341" s="9">
        <f t="shared" si="1315"/>
        <v>-891.68799999999464</v>
      </c>
      <c r="AG341" s="9">
        <f t="shared" si="1315"/>
        <v>2745103.9220000007</v>
      </c>
      <c r="AH341" s="9">
        <f t="shared" si="1315"/>
        <v>521809.46100000001</v>
      </c>
      <c r="AI341" s="9">
        <f t="shared" si="1315"/>
        <v>3266913.3829999999</v>
      </c>
      <c r="AJ341" s="9">
        <f t="shared" si="1315"/>
        <v>-1733.0619999999999</v>
      </c>
      <c r="AK341" s="9">
        <f t="shared" si="1315"/>
        <v>3265180.3210000005</v>
      </c>
      <c r="AL341" s="9">
        <f t="shared" si="1315"/>
        <v>2697</v>
      </c>
      <c r="AM341" s="36"/>
      <c r="AN341" s="9">
        <f t="shared" si="1315"/>
        <v>2510667.5</v>
      </c>
      <c r="AO341" s="9">
        <f t="shared" si="1315"/>
        <v>37871.701999999997</v>
      </c>
      <c r="AP341" s="9">
        <f t="shared" si="1315"/>
        <v>2548539.202</v>
      </c>
      <c r="AQ341" s="9">
        <f t="shared" si="1315"/>
        <v>0</v>
      </c>
      <c r="AR341" s="9">
        <f t="shared" si="1315"/>
        <v>2548539.202</v>
      </c>
      <c r="AS341" s="9">
        <f t="shared" si="1315"/>
        <v>-58113.03</v>
      </c>
      <c r="AT341" s="9">
        <f t="shared" si="1315"/>
        <v>2490426.1720000003</v>
      </c>
      <c r="AU341" s="9">
        <f t="shared" si="1315"/>
        <v>0</v>
      </c>
      <c r="AV341" s="9">
        <f t="shared" si="1315"/>
        <v>2490426.1720000003</v>
      </c>
      <c r="AW341" s="9">
        <f t="shared" si="1315"/>
        <v>0</v>
      </c>
      <c r="AX341" s="9">
        <f t="shared" si="1315"/>
        <v>2490426.1720000003</v>
      </c>
      <c r="AY341" s="9">
        <f t="shared" si="1315"/>
        <v>343110.43400000001</v>
      </c>
      <c r="AZ341" s="9">
        <f t="shared" si="1315"/>
        <v>2833536.6060000001</v>
      </c>
      <c r="BA341" s="9">
        <f t="shared" si="1315"/>
        <v>6293</v>
      </c>
      <c r="BB341" s="36"/>
    </row>
    <row r="342" spans="1:56" x14ac:dyDescent="0.3">
      <c r="D342" s="9">
        <f>D325-D327-D328-D329-D330</f>
        <v>3279200.700000002</v>
      </c>
      <c r="E342" s="6">
        <f t="shared" ref="E342:S342" si="1316">E325-E327-E328-E329-E330</f>
        <v>-109687.58099999999</v>
      </c>
      <c r="F342" s="9">
        <f>F325-F327-F328-F329-F330</f>
        <v>3169513.1190000018</v>
      </c>
      <c r="G342" s="9">
        <f t="shared" si="1316"/>
        <v>141606.01299999992</v>
      </c>
      <c r="H342" s="9">
        <f t="shared" si="1316"/>
        <v>3311119.1320000035</v>
      </c>
      <c r="I342" s="9">
        <f t="shared" si="1316"/>
        <v>3673.8</v>
      </c>
      <c r="J342" s="9">
        <f t="shared" si="1316"/>
        <v>3314792.9320000042</v>
      </c>
      <c r="K342" s="9">
        <f>K325-K327-K328-K329-K330</f>
        <v>225599.34499999997</v>
      </c>
      <c r="L342" s="9">
        <f t="shared" si="1316"/>
        <v>3540392.2770000021</v>
      </c>
      <c r="M342" s="9">
        <f t="shared" si="1316"/>
        <v>5997.241</v>
      </c>
      <c r="N342" s="9">
        <f t="shared" si="1316"/>
        <v>3546389.5180000025</v>
      </c>
      <c r="O342" s="9">
        <f t="shared" si="1316"/>
        <v>-13340.246000000008</v>
      </c>
      <c r="P342" s="9">
        <f t="shared" si="1316"/>
        <v>3533049.2720000031</v>
      </c>
      <c r="Q342" s="9">
        <f t="shared" si="1316"/>
        <v>-544706.05099999998</v>
      </c>
      <c r="R342" s="9">
        <f t="shared" si="1316"/>
        <v>2988343.2210000041</v>
      </c>
      <c r="S342" s="36">
        <f t="shared" si="1316"/>
        <v>-7724.1070000000009</v>
      </c>
      <c r="T342" s="9">
        <f>T325-T327-T328-T329-T330</f>
        <v>2980619.1140000033</v>
      </c>
      <c r="U342" s="9">
        <f>U325-U327-U328-U329-U330</f>
        <v>-5550.688000000082</v>
      </c>
      <c r="V342" s="36"/>
      <c r="W342" s="9">
        <f t="shared" ref="V342:BB342" si="1317">W325-W327-W328-W329-W330</f>
        <v>2927384.4999999986</v>
      </c>
      <c r="X342" s="9">
        <f t="shared" si="1317"/>
        <v>0</v>
      </c>
      <c r="Y342" s="9">
        <f t="shared" si="1317"/>
        <v>2927384.4999999986</v>
      </c>
      <c r="Z342" s="9">
        <f t="shared" si="1317"/>
        <v>105373.71000000002</v>
      </c>
      <c r="AA342" s="9">
        <f t="shared" si="1317"/>
        <v>3032758.209999999</v>
      </c>
      <c r="AB342" s="9">
        <f t="shared" si="1317"/>
        <v>-286762.60000000003</v>
      </c>
      <c r="AC342" s="9">
        <f t="shared" si="1317"/>
        <v>2745995.6099999989</v>
      </c>
      <c r="AD342" s="9">
        <f t="shared" si="1317"/>
        <v>0</v>
      </c>
      <c r="AE342" s="9">
        <f t="shared" si="1317"/>
        <v>2745995.6099999989</v>
      </c>
      <c r="AF342" s="9">
        <f t="shared" si="1317"/>
        <v>-891.68799999999828</v>
      </c>
      <c r="AG342" s="9">
        <f t="shared" si="1317"/>
        <v>2745103.9219999989</v>
      </c>
      <c r="AH342" s="9">
        <f t="shared" si="1317"/>
        <v>521809.46100000001</v>
      </c>
      <c r="AI342" s="9">
        <f t="shared" si="1317"/>
        <v>3266913.382999999</v>
      </c>
      <c r="AJ342" s="9">
        <f t="shared" si="1317"/>
        <v>-1733.0619999999999</v>
      </c>
      <c r="AK342" s="9">
        <f t="shared" si="1317"/>
        <v>3265180.3209999981</v>
      </c>
      <c r="AL342" s="9">
        <f t="shared" si="1317"/>
        <v>2697</v>
      </c>
      <c r="AM342" s="36"/>
      <c r="AN342" s="9">
        <f t="shared" si="1317"/>
        <v>2510667.4999999995</v>
      </c>
      <c r="AO342" s="9">
        <f t="shared" si="1317"/>
        <v>37871.701999999997</v>
      </c>
      <c r="AP342" s="9">
        <f t="shared" si="1317"/>
        <v>2548539.2019999991</v>
      </c>
      <c r="AQ342" s="9">
        <f t="shared" si="1317"/>
        <v>0</v>
      </c>
      <c r="AR342" s="9">
        <f t="shared" si="1317"/>
        <v>2548539.2019999991</v>
      </c>
      <c r="AS342" s="9">
        <f t="shared" si="1317"/>
        <v>-58113.02999999997</v>
      </c>
      <c r="AT342" s="9">
        <f t="shared" si="1317"/>
        <v>2490426.1719999989</v>
      </c>
      <c r="AU342" s="9">
        <f t="shared" si="1317"/>
        <v>0</v>
      </c>
      <c r="AV342" s="9">
        <f t="shared" si="1317"/>
        <v>2490426.1719999989</v>
      </c>
      <c r="AW342" s="9">
        <f t="shared" si="1317"/>
        <v>0</v>
      </c>
      <c r="AX342" s="9">
        <f t="shared" si="1317"/>
        <v>2490426.1719999989</v>
      </c>
      <c r="AY342" s="9">
        <f t="shared" si="1317"/>
        <v>343110.43400000001</v>
      </c>
      <c r="AZ342" s="9">
        <f t="shared" si="1317"/>
        <v>2833536.6059999992</v>
      </c>
      <c r="BA342" s="9">
        <f t="shared" si="1317"/>
        <v>6292.9999999998836</v>
      </c>
      <c r="BB342" s="36"/>
    </row>
    <row r="343" spans="1:56" x14ac:dyDescent="0.3">
      <c r="D343" s="9">
        <f>D341-D342</f>
        <v>0</v>
      </c>
      <c r="E343" s="6">
        <f t="shared" ref="E343:S343" si="1318">E341-E342</f>
        <v>0</v>
      </c>
      <c r="F343" s="9">
        <f t="shared" si="1318"/>
        <v>0</v>
      </c>
      <c r="G343" s="9">
        <f t="shared" si="1318"/>
        <v>0</v>
      </c>
      <c r="H343" s="9">
        <f t="shared" si="1318"/>
        <v>-3.7252902984619141E-9</v>
      </c>
      <c r="I343" s="9">
        <f t="shared" si="1318"/>
        <v>0</v>
      </c>
      <c r="J343" s="9">
        <f t="shared" si="1318"/>
        <v>-4.6566128730773926E-9</v>
      </c>
      <c r="K343" s="9">
        <f t="shared" si="1318"/>
        <v>0</v>
      </c>
      <c r="L343" s="9">
        <f t="shared" si="1318"/>
        <v>0</v>
      </c>
      <c r="M343" s="9">
        <f t="shared" si="1318"/>
        <v>0</v>
      </c>
      <c r="N343" s="9">
        <f t="shared" si="1318"/>
        <v>0</v>
      </c>
      <c r="O343" s="9">
        <f t="shared" si="1318"/>
        <v>0</v>
      </c>
      <c r="P343" s="9">
        <f t="shared" si="1318"/>
        <v>0</v>
      </c>
      <c r="Q343" s="9">
        <f t="shared" si="1318"/>
        <v>0</v>
      </c>
      <c r="R343" s="9">
        <f t="shared" si="1318"/>
        <v>-4.1909515857696533E-9</v>
      </c>
      <c r="S343" s="36">
        <f t="shared" si="1318"/>
        <v>0</v>
      </c>
      <c r="T343" s="9">
        <f>T341-T342</f>
        <v>0</v>
      </c>
      <c r="U343" s="9">
        <f>U341-U342</f>
        <v>8.6401996668428183E-11</v>
      </c>
      <c r="V343" s="36"/>
      <c r="W343" s="9">
        <f t="shared" ref="V343:BB343" si="1319">W341-W342</f>
        <v>0</v>
      </c>
      <c r="X343" s="9">
        <f t="shared" si="1319"/>
        <v>0</v>
      </c>
      <c r="Y343" s="9">
        <f t="shared" si="1319"/>
        <v>0</v>
      </c>
      <c r="Z343" s="9">
        <f t="shared" si="1319"/>
        <v>0</v>
      </c>
      <c r="AA343" s="9">
        <f t="shared" si="1319"/>
        <v>0</v>
      </c>
      <c r="AB343" s="9">
        <f t="shared" si="1319"/>
        <v>0</v>
      </c>
      <c r="AC343" s="9">
        <f t="shared" si="1319"/>
        <v>0</v>
      </c>
      <c r="AD343" s="9">
        <f t="shared" si="1319"/>
        <v>0</v>
      </c>
      <c r="AE343" s="9">
        <f t="shared" si="1319"/>
        <v>0</v>
      </c>
      <c r="AF343" s="9">
        <f t="shared" si="1319"/>
        <v>3.637978807091713E-12</v>
      </c>
      <c r="AG343" s="9">
        <f t="shared" si="1319"/>
        <v>0</v>
      </c>
      <c r="AH343" s="9">
        <f t="shared" si="1319"/>
        <v>0</v>
      </c>
      <c r="AI343" s="9">
        <f t="shared" si="1319"/>
        <v>0</v>
      </c>
      <c r="AJ343" s="9">
        <f t="shared" si="1319"/>
        <v>0</v>
      </c>
      <c r="AK343" s="9">
        <f t="shared" si="1319"/>
        <v>0</v>
      </c>
      <c r="AL343" s="9">
        <f t="shared" si="1319"/>
        <v>0</v>
      </c>
      <c r="AM343" s="36"/>
      <c r="AN343" s="9">
        <f t="shared" si="1319"/>
        <v>0</v>
      </c>
      <c r="AO343" s="9">
        <f t="shared" si="1319"/>
        <v>0</v>
      </c>
      <c r="AP343" s="9">
        <f t="shared" si="1319"/>
        <v>0</v>
      </c>
      <c r="AQ343" s="9">
        <f t="shared" si="1319"/>
        <v>0</v>
      </c>
      <c r="AR343" s="9">
        <f t="shared" si="1319"/>
        <v>0</v>
      </c>
      <c r="AS343" s="9">
        <f t="shared" si="1319"/>
        <v>0</v>
      </c>
      <c r="AT343" s="9">
        <f t="shared" si="1319"/>
        <v>0</v>
      </c>
      <c r="AU343" s="9">
        <f t="shared" si="1319"/>
        <v>0</v>
      </c>
      <c r="AV343" s="9">
        <f t="shared" si="1319"/>
        <v>0</v>
      </c>
      <c r="AW343" s="9">
        <f t="shared" si="1319"/>
        <v>0</v>
      </c>
      <c r="AX343" s="9">
        <f t="shared" si="1319"/>
        <v>0</v>
      </c>
      <c r="AY343" s="9">
        <f t="shared" si="1319"/>
        <v>0</v>
      </c>
      <c r="AZ343" s="9">
        <f t="shared" si="1319"/>
        <v>0</v>
      </c>
      <c r="BA343" s="9">
        <f t="shared" si="1319"/>
        <v>1.1641532182693481E-10</v>
      </c>
      <c r="BB343" s="36"/>
    </row>
    <row r="346" spans="1:56" x14ac:dyDescent="0.3">
      <c r="D346" s="57"/>
      <c r="E346" s="57"/>
      <c r="F346" s="57"/>
    </row>
  </sheetData>
  <autoFilter ref="A15:BF343">
    <filterColumn colId="55">
      <filters blank="1"/>
    </filterColumn>
  </autoFilter>
  <mergeCells count="84">
    <mergeCell ref="A10:BB10"/>
    <mergeCell ref="AI14:AI15"/>
    <mergeCell ref="AR14:AR15"/>
    <mergeCell ref="A14:A15"/>
    <mergeCell ref="AQ14:AQ15"/>
    <mergeCell ref="O14:O15"/>
    <mergeCell ref="P14:P15"/>
    <mergeCell ref="AF14:AF15"/>
    <mergeCell ref="AD14:AD15"/>
    <mergeCell ref="AE14:AE15"/>
    <mergeCell ref="AG14:AG15"/>
    <mergeCell ref="AO14:AO15"/>
    <mergeCell ref="AP14:AP15"/>
    <mergeCell ref="Z14:Z15"/>
    <mergeCell ref="AV14:AV15"/>
    <mergeCell ref="AS14:AS15"/>
    <mergeCell ref="A125:A126"/>
    <mergeCell ref="W14:W15"/>
    <mergeCell ref="B14:B15"/>
    <mergeCell ref="C14:C15"/>
    <mergeCell ref="E14:E15"/>
    <mergeCell ref="K14:K15"/>
    <mergeCell ref="L14:L15"/>
    <mergeCell ref="A46:A47"/>
    <mergeCell ref="A111:A112"/>
    <mergeCell ref="M14:M15"/>
    <mergeCell ref="S14:S15"/>
    <mergeCell ref="T14:T15"/>
    <mergeCell ref="U14:U15"/>
    <mergeCell ref="A52:A57"/>
    <mergeCell ref="A127:A128"/>
    <mergeCell ref="AU14:AU15"/>
    <mergeCell ref="B125:B126"/>
    <mergeCell ref="G14:G15"/>
    <mergeCell ref="H14:H15"/>
    <mergeCell ref="AN14:AN15"/>
    <mergeCell ref="D14:D15"/>
    <mergeCell ref="I14:I15"/>
    <mergeCell ref="J14:J15"/>
    <mergeCell ref="B111:B112"/>
    <mergeCell ref="AC14:AC15"/>
    <mergeCell ref="X14:X15"/>
    <mergeCell ref="AB14:AB15"/>
    <mergeCell ref="F14:F15"/>
    <mergeCell ref="AH14:AH15"/>
    <mergeCell ref="AT14:AT15"/>
    <mergeCell ref="A129:A130"/>
    <mergeCell ref="B129:B130"/>
    <mergeCell ref="A311:A312"/>
    <mergeCell ref="B338:C338"/>
    <mergeCell ref="B335:C335"/>
    <mergeCell ref="B330:C330"/>
    <mergeCell ref="B337:C337"/>
    <mergeCell ref="B336:C336"/>
    <mergeCell ref="B332:C332"/>
    <mergeCell ref="B334:C334"/>
    <mergeCell ref="B333:C333"/>
    <mergeCell ref="B327:C327"/>
    <mergeCell ref="B329:C329"/>
    <mergeCell ref="B326:C326"/>
    <mergeCell ref="B311:B312"/>
    <mergeCell ref="B325:C325"/>
    <mergeCell ref="B339:C339"/>
    <mergeCell ref="B331:C331"/>
    <mergeCell ref="B328:C328"/>
    <mergeCell ref="Y14:Y15"/>
    <mergeCell ref="B127:B128"/>
    <mergeCell ref="B46:B47"/>
    <mergeCell ref="A11:BB12"/>
    <mergeCell ref="V14:V15"/>
    <mergeCell ref="AL14:AL15"/>
    <mergeCell ref="AM14:AM15"/>
    <mergeCell ref="BA14:BA15"/>
    <mergeCell ref="BB14:BB15"/>
    <mergeCell ref="AW14:AW15"/>
    <mergeCell ref="AX14:AX15"/>
    <mergeCell ref="N14:N15"/>
    <mergeCell ref="AA14:AA15"/>
    <mergeCell ref="Q14:Q15"/>
    <mergeCell ref="R14:R15"/>
    <mergeCell ref="AJ14:AJ15"/>
    <mergeCell ref="AY14:AY15"/>
    <mergeCell ref="AZ14:AZ15"/>
    <mergeCell ref="AK14:AK15"/>
  </mergeCells>
  <pageMargins left="0.59055118110236227" right="0.31496062992125984" top="0.39370078740157483" bottom="0.59055118110236227" header="0.6692913385826772" footer="0.51181102362204722"/>
  <pageSetup paperSize="9" scale="56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2020-2022</vt:lpstr>
      <vt:lpstr>'2020-2022'!Заголовки_для_печати</vt:lpstr>
      <vt:lpstr>'2020-2022'!Область_печати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2020-10-06T11:24:30Z</cp:lastPrinted>
  <dcterms:created xsi:type="dcterms:W3CDTF">2014-02-04T08:37:28Z</dcterms:created>
  <dcterms:modified xsi:type="dcterms:W3CDTF">2020-10-06T11:27:04Z</dcterms:modified>
</cp:coreProperties>
</file>